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jsuarez\Nextcloud\Documentos Personales\JS\5. Publicacion\2025\"/>
    </mc:Choice>
  </mc:AlternateContent>
  <xr:revisionPtr revIDLastSave="0" documentId="13_ncr:1_{FD98F8A6-3326-4ECD-99F6-B23C5B9F7716}" xr6:coauthVersionLast="36" xr6:coauthVersionMax="36" xr10:uidLastSave="{00000000-0000-0000-0000-000000000000}"/>
  <bookViews>
    <workbookView xWindow="0" yWindow="0" windowWidth="19200" windowHeight="5895" tabRatio="700" firstSheet="1" activeTab="6" xr2:uid="{00000000-000D-0000-FFFF-FFFF00000000}"/>
  </bookViews>
  <sheets>
    <sheet name="ÍNDICE" sheetId="87" r:id="rId1"/>
    <sheet name="Notas" sheetId="94" r:id="rId2"/>
    <sheet name="SPNF" sheetId="91" r:id="rId3"/>
    <sheet name="PGE" sheetId="92" r:id="rId4"/>
    <sheet name="EPS " sheetId="93" r:id="rId5"/>
    <sheet name="GAD" sheetId="84" r:id="rId6"/>
    <sheet name="FSS" sheetId="85" r:id="rId7"/>
    <sheet name="ajustador por prestamos chinos" sheetId="63" state="hidden" r:id="rId8"/>
    <sheet name="ajustadores desembol ld " sheetId="51" state="hidden" r:id="rId9"/>
    <sheet name="FMI SPNF 2019-2027" sheetId="65" state="hidden" r:id="rId10"/>
    <sheet name="fmi spnf financ" sheetId="70" state="hidden" r:id="rId11"/>
    <sheet name="Hoja1" sheetId="78" state="hidden" r:id="rId12"/>
    <sheet name="SPNF COMPARATIVO MEF VS FMI" sheetId="62" state="hidden" r:id="rId13"/>
    <sheet name="FMI PGE+CFDD" sheetId="69" state="hidden" r:id="rId14"/>
    <sheet name="prog. vs eje. pge+cfdd" sheetId="71" state="hidden" r:id="rId15"/>
    <sheet name="PGE&amp;CFDD" sheetId="66" state="hidden" r:id="rId16"/>
    <sheet name="supuestos petroleros 2021-2025" sheetId="47" state="hidden" r:id="rId17"/>
    <sheet name="cuadro de indicadores" sheetId="22" state="hidden" r:id="rId18"/>
    <sheet name="supuestos petroleros 2021" sheetId="35" state="hidden" r:id="rId19"/>
    <sheet name="RESUMEN Desembolsos" sheetId="44" state="hidden" r:id="rId20"/>
    <sheet name="gastos de Capita PGE" sheetId="40" state="hidden" r:id="rId21"/>
    <sheet name="AMT. INTER 2021" sheetId="18" state="hidden" r:id="rId22"/>
    <sheet name="AMORTIZACIÓN 2022" sheetId="50" state="hidden" r:id="rId23"/>
    <sheet name="Hoja2" sheetId="64" state="hidden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</externalReferences>
  <definedNames>
    <definedName name="________2__123Graph_CCHART_1" hidden="1">[1]EST_PB!$B$19:$D$19</definedName>
    <definedName name="_______2__123Graph_CCHART_1" hidden="1">[1]EST_PB!$B$19:$D$19</definedName>
    <definedName name="______2__123Graph_CCHART_1" hidden="1">[1]EST_PB!$B$19:$D$19</definedName>
    <definedName name="_____2__123Graph_CCHART_1" hidden="1">[1]EST_PB!$B$19:$D$19</definedName>
    <definedName name="____2__123Graph_CCHART_1" hidden="1">[1]EST_PB!$B$19:$D$19</definedName>
    <definedName name="___2__123Graph_CCHART_1" hidden="1">[1]EST_PB!$B$19:$D$19</definedName>
    <definedName name="__1___123Graph_BCHART_1" hidden="1">[1]EST_PB!$B$18:$D$18</definedName>
    <definedName name="__123Graph_A" hidden="1">[2]PYRAMID!$A$184:$A$263</definedName>
    <definedName name="__123Graph_A\" localSheetId="4" hidden="1">#REF!</definedName>
    <definedName name="__123Graph_A\" localSheetId="13" hidden="1">#REF!</definedName>
    <definedName name="__123Graph_A\" localSheetId="10" hidden="1">#REF!</definedName>
    <definedName name="__123Graph_A\" localSheetId="6" hidden="1">#REF!</definedName>
    <definedName name="__123Graph_A\" localSheetId="5" hidden="1">#REF!</definedName>
    <definedName name="__123Graph_A\" localSheetId="3" hidden="1">#REF!</definedName>
    <definedName name="__123Graph_A\" localSheetId="15" hidden="1">#REF!</definedName>
    <definedName name="__123Graph_A\" hidden="1">#REF!</definedName>
    <definedName name="__123Graph_AADVANCE" localSheetId="4" hidden="1">#REF!</definedName>
    <definedName name="__123Graph_AADVANCE" localSheetId="13" hidden="1">#REF!</definedName>
    <definedName name="__123Graph_AADVANCE" localSheetId="10" hidden="1">#REF!</definedName>
    <definedName name="__123Graph_AADVANCE" localSheetId="6" hidden="1">#REF!</definedName>
    <definedName name="__123Graph_AADVANCE" localSheetId="5" hidden="1">#REF!</definedName>
    <definedName name="__123Graph_AADVANCE" localSheetId="3" hidden="1">#REF!</definedName>
    <definedName name="__123Graph_AADVANCE" localSheetId="15" hidden="1">#REF!</definedName>
    <definedName name="__123Graph_AADVANCE" hidden="1">#REF!</definedName>
    <definedName name="__123Graph_ABERLGRAP" localSheetId="4" hidden="1">'[3]Time series'!#REF!</definedName>
    <definedName name="__123Graph_ABERLGRAP" localSheetId="13" hidden="1">'[3]Time series'!#REF!</definedName>
    <definedName name="__123Graph_ABERLGRAP" localSheetId="10" hidden="1">'[3]Time series'!#REF!</definedName>
    <definedName name="__123Graph_ABERLGRAP" localSheetId="6" hidden="1">'[3]Time series'!#REF!</definedName>
    <definedName name="__123Graph_ABERLGRAP" localSheetId="5" hidden="1">'[3]Time series'!#REF!</definedName>
    <definedName name="__123Graph_ABERLGRAP" localSheetId="3" hidden="1">'[3]Time series'!#REF!</definedName>
    <definedName name="__123Graph_ABERLGRAP" localSheetId="15" hidden="1">'[3]Time series'!#REF!</definedName>
    <definedName name="__123Graph_ABERLGRAP" hidden="1">'[3]Time series'!#REF!</definedName>
    <definedName name="__123Graph_ABSYSASST" hidden="1">[4]interv!$C$37:$K$37</definedName>
    <definedName name="__123Graph_ACATCH1" localSheetId="4" hidden="1">'[3]Time series'!#REF!</definedName>
    <definedName name="__123Graph_ACATCH1" localSheetId="13" hidden="1">'[3]Time series'!#REF!</definedName>
    <definedName name="__123Graph_ACATCH1" localSheetId="10" hidden="1">'[3]Time series'!#REF!</definedName>
    <definedName name="__123Graph_ACATCH1" localSheetId="6" hidden="1">'[3]Time series'!#REF!</definedName>
    <definedName name="__123Graph_ACATCH1" localSheetId="5" hidden="1">'[3]Time series'!#REF!</definedName>
    <definedName name="__123Graph_ACATCH1" localSheetId="3" hidden="1">'[3]Time series'!#REF!</definedName>
    <definedName name="__123Graph_ACATCH1" localSheetId="15" hidden="1">'[3]Time series'!#REF!</definedName>
    <definedName name="__123Graph_ACATCH1" hidden="1">'[3]Time series'!#REF!</definedName>
    <definedName name="__123Graph_ACBASSETS" hidden="1">[4]interv!$C$34:$K$34</definedName>
    <definedName name="__123Graph_ACBAWKLY" localSheetId="4" hidden="1">[4]interv!#REF!</definedName>
    <definedName name="__123Graph_ACBAWKLY" localSheetId="13" hidden="1">[4]interv!#REF!</definedName>
    <definedName name="__123Graph_ACBAWKLY" localSheetId="10" hidden="1">[4]interv!#REF!</definedName>
    <definedName name="__123Graph_ACBAWKLY" localSheetId="6" hidden="1">[4]interv!#REF!</definedName>
    <definedName name="__123Graph_ACBAWKLY" localSheetId="5" hidden="1">[4]interv!#REF!</definedName>
    <definedName name="__123Graph_ACBAWKLY" localSheetId="3" hidden="1">[4]interv!#REF!</definedName>
    <definedName name="__123Graph_ACBAWKLY" localSheetId="15" hidden="1">[4]interv!#REF!</definedName>
    <definedName name="__123Graph_ACBAWKLY" hidden="1">[4]interv!#REF!</definedName>
    <definedName name="__123Graph_AChart1" hidden="1">'[5]RBZ-former'!$P$5:$P$66</definedName>
    <definedName name="__123Graph_AChart10" localSheetId="4" hidden="1">'[6]PIB corr'!#REF!</definedName>
    <definedName name="__123Graph_AChart10" localSheetId="13" hidden="1">'[6]PIB corr'!#REF!</definedName>
    <definedName name="__123Graph_AChart10" localSheetId="10" hidden="1">'[6]PIB corr'!#REF!</definedName>
    <definedName name="__123Graph_AChart10" localSheetId="6" hidden="1">'[6]PIB corr'!#REF!</definedName>
    <definedName name="__123Graph_AChart10" localSheetId="5" hidden="1">'[6]PIB corr'!#REF!</definedName>
    <definedName name="__123Graph_AChart10" localSheetId="3" hidden="1">'[6]PIB corr'!#REF!</definedName>
    <definedName name="__123Graph_AChart10" localSheetId="15" hidden="1">'[6]PIB corr'!#REF!</definedName>
    <definedName name="__123Graph_AChart10" hidden="1">'[6]PIB corr'!#REF!</definedName>
    <definedName name="__123Graph_AChart11" localSheetId="4" hidden="1">'[6]PIB corr'!#REF!</definedName>
    <definedName name="__123Graph_AChart11" localSheetId="13" hidden="1">'[6]PIB corr'!#REF!</definedName>
    <definedName name="__123Graph_AChart11" localSheetId="10" hidden="1">'[6]PIB corr'!#REF!</definedName>
    <definedName name="__123Graph_AChart11" localSheetId="6" hidden="1">'[6]PIB corr'!#REF!</definedName>
    <definedName name="__123Graph_AChart11" localSheetId="5" hidden="1">'[6]PIB corr'!#REF!</definedName>
    <definedName name="__123Graph_AChart11" localSheetId="3" hidden="1">'[6]PIB corr'!#REF!</definedName>
    <definedName name="__123Graph_AChart11" localSheetId="15" hidden="1">'[6]PIB corr'!#REF!</definedName>
    <definedName name="__123Graph_AChart11" hidden="1">'[6]PIB corr'!#REF!</definedName>
    <definedName name="__123Graph_AChart12" localSheetId="4" hidden="1">'[6]PIB corr'!#REF!</definedName>
    <definedName name="__123Graph_AChart12" localSheetId="13" hidden="1">'[6]PIB corr'!#REF!</definedName>
    <definedName name="__123Graph_AChart12" localSheetId="10" hidden="1">'[6]PIB corr'!#REF!</definedName>
    <definedName name="__123Graph_AChart12" localSheetId="6" hidden="1">'[6]PIB corr'!#REF!</definedName>
    <definedName name="__123Graph_AChart12" localSheetId="5" hidden="1">'[6]PIB corr'!#REF!</definedName>
    <definedName name="__123Graph_AChart12" localSheetId="3" hidden="1">'[6]PIB corr'!#REF!</definedName>
    <definedName name="__123Graph_AChart12" localSheetId="15" hidden="1">'[6]PIB corr'!#REF!</definedName>
    <definedName name="__123Graph_AChart12" hidden="1">'[6]PIB corr'!#REF!</definedName>
    <definedName name="__123Graph_AChart13" localSheetId="4" hidden="1">'[6]PIB corr'!#REF!</definedName>
    <definedName name="__123Graph_AChart13" localSheetId="13" hidden="1">'[6]PIB corr'!#REF!</definedName>
    <definedName name="__123Graph_AChart13" localSheetId="10" hidden="1">'[6]PIB corr'!#REF!</definedName>
    <definedName name="__123Graph_AChart13" localSheetId="6" hidden="1">'[6]PIB corr'!#REF!</definedName>
    <definedName name="__123Graph_AChart13" localSheetId="5" hidden="1">'[6]PIB corr'!#REF!</definedName>
    <definedName name="__123Graph_AChart13" localSheetId="3" hidden="1">'[6]PIB corr'!#REF!</definedName>
    <definedName name="__123Graph_AChart13" localSheetId="15" hidden="1">'[6]PIB corr'!#REF!</definedName>
    <definedName name="__123Graph_AChart13" hidden="1">'[6]PIB corr'!#REF!</definedName>
    <definedName name="__123Graph_AChart14" localSheetId="4" hidden="1">'[6]PIB corr'!#REF!</definedName>
    <definedName name="__123Graph_AChart14" localSheetId="6" hidden="1">'[6]PIB corr'!#REF!</definedName>
    <definedName name="__123Graph_AChart14" localSheetId="5" hidden="1">'[6]PIB corr'!#REF!</definedName>
    <definedName name="__123Graph_AChart14" localSheetId="3" hidden="1">'[6]PIB corr'!#REF!</definedName>
    <definedName name="__123Graph_AChart14" localSheetId="15" hidden="1">'[6]PIB corr'!#REF!</definedName>
    <definedName name="__123Graph_AChart14" hidden="1">'[6]PIB corr'!#REF!</definedName>
    <definedName name="__123Graph_AChart15" localSheetId="4" hidden="1">'[6]PIB corr'!#REF!</definedName>
    <definedName name="__123Graph_AChart15" localSheetId="6" hidden="1">'[6]PIB corr'!#REF!</definedName>
    <definedName name="__123Graph_AChart15" localSheetId="5" hidden="1">'[6]PIB corr'!#REF!</definedName>
    <definedName name="__123Graph_AChart15" localSheetId="3" hidden="1">'[6]PIB corr'!#REF!</definedName>
    <definedName name="__123Graph_AChart15" localSheetId="15" hidden="1">'[6]PIB corr'!#REF!</definedName>
    <definedName name="__123Graph_AChart15" hidden="1">'[6]PIB corr'!#REF!</definedName>
    <definedName name="__123Graph_AChart16" localSheetId="4" hidden="1">'[6]PIB corr'!#REF!</definedName>
    <definedName name="__123Graph_AChart16" localSheetId="6" hidden="1">'[6]PIB corr'!#REF!</definedName>
    <definedName name="__123Graph_AChart16" localSheetId="5" hidden="1">'[6]PIB corr'!#REF!</definedName>
    <definedName name="__123Graph_AChart16" localSheetId="3" hidden="1">'[6]PIB corr'!#REF!</definedName>
    <definedName name="__123Graph_AChart16" localSheetId="15" hidden="1">'[6]PIB corr'!#REF!</definedName>
    <definedName name="__123Graph_AChart16" hidden="1">'[6]PIB corr'!#REF!</definedName>
    <definedName name="__123Graph_AChart17" localSheetId="4" hidden="1">'[6]PIB corr'!#REF!</definedName>
    <definedName name="__123Graph_AChart17" localSheetId="6" hidden="1">'[6]PIB corr'!#REF!</definedName>
    <definedName name="__123Graph_AChart17" localSheetId="5" hidden="1">'[6]PIB corr'!#REF!</definedName>
    <definedName name="__123Graph_AChart17" localSheetId="3" hidden="1">'[6]PIB corr'!#REF!</definedName>
    <definedName name="__123Graph_AChart17" localSheetId="15" hidden="1">'[6]PIB corr'!#REF!</definedName>
    <definedName name="__123Graph_AChart17" hidden="1">'[6]PIB corr'!#REF!</definedName>
    <definedName name="__123Graph_AChart18" localSheetId="4" hidden="1">'[6]PIB corr'!#REF!</definedName>
    <definedName name="__123Graph_AChart18" localSheetId="6" hidden="1">'[6]PIB corr'!#REF!</definedName>
    <definedName name="__123Graph_AChart18" localSheetId="5" hidden="1">'[6]PIB corr'!#REF!</definedName>
    <definedName name="__123Graph_AChart18" localSheetId="3" hidden="1">'[6]PIB corr'!#REF!</definedName>
    <definedName name="__123Graph_AChart18" localSheetId="15" hidden="1">'[6]PIB corr'!#REF!</definedName>
    <definedName name="__123Graph_AChart18" hidden="1">'[6]PIB corr'!#REF!</definedName>
    <definedName name="__123Graph_AChart19" localSheetId="4" hidden="1">'[6]PIB corr'!#REF!</definedName>
    <definedName name="__123Graph_AChart19" localSheetId="6" hidden="1">'[6]PIB corr'!#REF!</definedName>
    <definedName name="__123Graph_AChart19" localSheetId="5" hidden="1">'[6]PIB corr'!#REF!</definedName>
    <definedName name="__123Graph_AChart19" localSheetId="3" hidden="1">'[6]PIB corr'!#REF!</definedName>
    <definedName name="__123Graph_AChart19" localSheetId="15" hidden="1">'[6]PIB corr'!#REF!</definedName>
    <definedName name="__123Graph_AChart19" hidden="1">'[6]PIB corr'!#REF!</definedName>
    <definedName name="__123Graph_AChart2" hidden="1">'[5]RBZ-former'!$V$5:$V$66</definedName>
    <definedName name="__123Graph_AChart20" localSheetId="4" hidden="1">'[6]PIB corr'!#REF!</definedName>
    <definedName name="__123Graph_AChart20" localSheetId="13" hidden="1">'[6]PIB corr'!#REF!</definedName>
    <definedName name="__123Graph_AChart20" localSheetId="10" hidden="1">'[6]PIB corr'!#REF!</definedName>
    <definedName name="__123Graph_AChart20" localSheetId="6" hidden="1">'[6]PIB corr'!#REF!</definedName>
    <definedName name="__123Graph_AChart20" localSheetId="5" hidden="1">'[6]PIB corr'!#REF!</definedName>
    <definedName name="__123Graph_AChart20" localSheetId="3" hidden="1">'[6]PIB corr'!#REF!</definedName>
    <definedName name="__123Graph_AChart20" localSheetId="15" hidden="1">'[6]PIB corr'!#REF!</definedName>
    <definedName name="__123Graph_AChart20" hidden="1">'[6]PIB corr'!#REF!</definedName>
    <definedName name="__123Graph_AChart3" localSheetId="4" hidden="1">'[7]SNF Córd'!#REF!</definedName>
    <definedName name="__123Graph_AChart3" localSheetId="13" hidden="1">'[7]SNF Córd'!#REF!</definedName>
    <definedName name="__123Graph_AChart3" localSheetId="10" hidden="1">'[7]SNF Córd'!#REF!</definedName>
    <definedName name="__123Graph_AChart3" localSheetId="6" hidden="1">'[7]SNF Córd'!#REF!</definedName>
    <definedName name="__123Graph_AChart3" localSheetId="5" hidden="1">'[7]SNF Córd'!#REF!</definedName>
    <definedName name="__123Graph_AChart3" localSheetId="3" hidden="1">'[7]SNF Córd'!#REF!</definedName>
    <definedName name="__123Graph_AChart3" localSheetId="15" hidden="1">'[7]SNF Córd'!#REF!</definedName>
    <definedName name="__123Graph_AChart3" hidden="1">'[7]SNF Córd'!#REF!</definedName>
    <definedName name="__123Graph_AChart4" localSheetId="4" hidden="1">'[7]SNF Córd'!#REF!</definedName>
    <definedName name="__123Graph_AChart4" localSheetId="13" hidden="1">'[7]SNF Córd'!#REF!</definedName>
    <definedName name="__123Graph_AChart4" localSheetId="10" hidden="1">'[7]SNF Córd'!#REF!</definedName>
    <definedName name="__123Graph_AChart4" localSheetId="6" hidden="1">'[7]SNF Córd'!#REF!</definedName>
    <definedName name="__123Graph_AChart4" localSheetId="5" hidden="1">'[7]SNF Córd'!#REF!</definedName>
    <definedName name="__123Graph_AChart4" localSheetId="3" hidden="1">'[7]SNF Córd'!#REF!</definedName>
    <definedName name="__123Graph_AChart4" localSheetId="15" hidden="1">'[7]SNF Córd'!#REF!</definedName>
    <definedName name="__123Graph_AChart4" hidden="1">'[7]SNF Córd'!#REF!</definedName>
    <definedName name="__123Graph_AChart5" localSheetId="4" hidden="1">'[7]SNF Córd'!#REF!</definedName>
    <definedName name="__123Graph_AChart5" localSheetId="13" hidden="1">'[7]SNF Córd'!#REF!</definedName>
    <definedName name="__123Graph_AChart5" localSheetId="10" hidden="1">'[7]SNF Córd'!#REF!</definedName>
    <definedName name="__123Graph_AChart5" localSheetId="6" hidden="1">'[7]SNF Córd'!#REF!</definedName>
    <definedName name="__123Graph_AChart5" localSheetId="5" hidden="1">'[7]SNF Córd'!#REF!</definedName>
    <definedName name="__123Graph_AChart5" localSheetId="3" hidden="1">'[7]SNF Córd'!#REF!</definedName>
    <definedName name="__123Graph_AChart5" localSheetId="15" hidden="1">'[7]SNF Córd'!#REF!</definedName>
    <definedName name="__123Graph_AChart5" hidden="1">'[7]SNF Córd'!#REF!</definedName>
    <definedName name="__123Graph_AChart6" localSheetId="4" hidden="1">'[6]PIB corr'!#REF!</definedName>
    <definedName name="__123Graph_AChart6" localSheetId="6" hidden="1">'[6]PIB corr'!#REF!</definedName>
    <definedName name="__123Graph_AChart6" localSheetId="5" hidden="1">'[6]PIB corr'!#REF!</definedName>
    <definedName name="__123Graph_AChart6" localSheetId="3" hidden="1">'[6]PIB corr'!#REF!</definedName>
    <definedName name="__123Graph_AChart6" localSheetId="15" hidden="1">'[6]PIB corr'!#REF!</definedName>
    <definedName name="__123Graph_AChart6" hidden="1">'[6]PIB corr'!#REF!</definedName>
    <definedName name="__123Graph_AChart7" localSheetId="4" hidden="1">'[6]PIB corr'!#REF!</definedName>
    <definedName name="__123Graph_AChart7" localSheetId="6" hidden="1">'[6]PIB corr'!#REF!</definedName>
    <definedName name="__123Graph_AChart7" localSheetId="5" hidden="1">'[6]PIB corr'!#REF!</definedName>
    <definedName name="__123Graph_AChart7" localSheetId="3" hidden="1">'[6]PIB corr'!#REF!</definedName>
    <definedName name="__123Graph_AChart7" localSheetId="15" hidden="1">'[6]PIB corr'!#REF!</definedName>
    <definedName name="__123Graph_AChart7" hidden="1">'[6]PIB corr'!#REF!</definedName>
    <definedName name="__123Graph_AChart8" localSheetId="4" hidden="1">'[6]PIB corr'!#REF!</definedName>
    <definedName name="__123Graph_AChart8" localSheetId="6" hidden="1">'[6]PIB corr'!#REF!</definedName>
    <definedName name="__123Graph_AChart8" localSheetId="5" hidden="1">'[6]PIB corr'!#REF!</definedName>
    <definedName name="__123Graph_AChart8" localSheetId="3" hidden="1">'[6]PIB corr'!#REF!</definedName>
    <definedName name="__123Graph_AChart8" localSheetId="15" hidden="1">'[6]PIB corr'!#REF!</definedName>
    <definedName name="__123Graph_AChart8" hidden="1">'[6]PIB corr'!#REF!</definedName>
    <definedName name="__123Graph_AChart9" localSheetId="4" hidden="1">'[6]PIB corr'!#REF!</definedName>
    <definedName name="__123Graph_AChart9" localSheetId="6" hidden="1">'[6]PIB corr'!#REF!</definedName>
    <definedName name="__123Graph_AChart9" localSheetId="5" hidden="1">'[6]PIB corr'!#REF!</definedName>
    <definedName name="__123Graph_AChart9" localSheetId="3" hidden="1">'[6]PIB corr'!#REF!</definedName>
    <definedName name="__123Graph_AChart9" localSheetId="15" hidden="1">'[6]PIB corr'!#REF!</definedName>
    <definedName name="__123Graph_AChart9" hidden="1">'[6]PIB corr'!#REF!</definedName>
    <definedName name="__123Graph_ACONVERG1" localSheetId="4" hidden="1">'[3]Time series'!#REF!</definedName>
    <definedName name="__123Graph_ACONVERG1" localSheetId="6" hidden="1">'[3]Time series'!#REF!</definedName>
    <definedName name="__123Graph_ACONVERG1" localSheetId="5" hidden="1">'[3]Time series'!#REF!</definedName>
    <definedName name="__123Graph_ACONVERG1" localSheetId="3" hidden="1">'[3]Time series'!#REF!</definedName>
    <definedName name="__123Graph_ACONVERG1" localSheetId="15" hidden="1">'[3]Time series'!#REF!</definedName>
    <definedName name="__123Graph_ACONVERG1" hidden="1">'[3]Time series'!#REF!</definedName>
    <definedName name="__123Graph_ACurrent" localSheetId="4" hidden="1">'[8]Summary BOP'!#REF!</definedName>
    <definedName name="__123Graph_ACurrent" localSheetId="6" hidden="1">'[8]Summary BOP'!#REF!</definedName>
    <definedName name="__123Graph_ACurrent" localSheetId="5" hidden="1">'[8]Summary BOP'!#REF!</definedName>
    <definedName name="__123Graph_ACurrent" localSheetId="3" hidden="1">'[8]Summary BOP'!#REF!</definedName>
    <definedName name="__123Graph_ACurrent" localSheetId="15" hidden="1">'[8]Summary BOP'!#REF!</definedName>
    <definedName name="__123Graph_ACurrent" hidden="1">'[8]Summary BOP'!#REF!</definedName>
    <definedName name="__123Graph_AECTOT" localSheetId="4" hidden="1">#REF!</definedName>
    <definedName name="__123Graph_AECTOT" localSheetId="13" hidden="1">#REF!</definedName>
    <definedName name="__123Graph_AECTOT" localSheetId="10" hidden="1">#REF!</definedName>
    <definedName name="__123Graph_AECTOT" localSheetId="6" hidden="1">#REF!</definedName>
    <definedName name="__123Graph_AECTOT" localSheetId="5" hidden="1">#REF!</definedName>
    <definedName name="__123Graph_AECTOT" localSheetId="3" hidden="1">#REF!</definedName>
    <definedName name="__123Graph_AECTOT" localSheetId="15" hidden="1">#REF!</definedName>
    <definedName name="__123Graph_AECTOT" hidden="1">#REF!</definedName>
    <definedName name="__123Graph_AERDOLLAR" hidden="1">'[9]ex rate'!$F$30:$AM$30</definedName>
    <definedName name="__123Graph_AERRUBLE" hidden="1">'[9]ex rate'!$F$31:$AM$31</definedName>
    <definedName name="__123Graph_AGDP" localSheetId="4" hidden="1">[10]AQ!#REF!</definedName>
    <definedName name="__123Graph_AGDP" localSheetId="13" hidden="1">[10]AQ!#REF!</definedName>
    <definedName name="__123Graph_AGDP" localSheetId="10" hidden="1">[10]AQ!#REF!</definedName>
    <definedName name="__123Graph_AGDP" localSheetId="6" hidden="1">[10]AQ!#REF!</definedName>
    <definedName name="__123Graph_AGDP" localSheetId="5" hidden="1">[10]AQ!#REF!</definedName>
    <definedName name="__123Graph_AGDP" localSheetId="3" hidden="1">[10]AQ!#REF!</definedName>
    <definedName name="__123Graph_AGDP" localSheetId="15" hidden="1">[10]AQ!#REF!</definedName>
    <definedName name="__123Graph_AGDP" hidden="1">[10]AQ!#REF!</definedName>
    <definedName name="__123Graph_AGDP_GROWTH" localSheetId="4" hidden="1">#REF!</definedName>
    <definedName name="__123Graph_AGDP_GROWTH" localSheetId="13" hidden="1">#REF!</definedName>
    <definedName name="__123Graph_AGDP_GROWTH" localSheetId="10" hidden="1">#REF!</definedName>
    <definedName name="__123Graph_AGDP_GROWTH" localSheetId="6" hidden="1">#REF!</definedName>
    <definedName name="__123Graph_AGDP_GROWTH" localSheetId="5" hidden="1">#REF!</definedName>
    <definedName name="__123Graph_AGDP_GROWTH" localSheetId="3" hidden="1">#REF!</definedName>
    <definedName name="__123Graph_AGDP_GROWTH" localSheetId="15" hidden="1">#REF!</definedName>
    <definedName name="__123Graph_AGDP_GROWTH" hidden="1">#REF!</definedName>
    <definedName name="__123Graph_AGDP_REV" localSheetId="4" hidden="1">#REF!</definedName>
    <definedName name="__123Graph_AGDP_REV" localSheetId="13" hidden="1">#REF!</definedName>
    <definedName name="__123Graph_AGDP_REV" localSheetId="10" hidden="1">#REF!</definedName>
    <definedName name="__123Graph_AGDP_REV" localSheetId="6" hidden="1">#REF!</definedName>
    <definedName name="__123Graph_AGDP_REV" localSheetId="5" hidden="1">#REF!</definedName>
    <definedName name="__123Graph_AGDP_REV" localSheetId="3" hidden="1">#REF!</definedName>
    <definedName name="__123Graph_AGDP_REV" localSheetId="15" hidden="1">#REF!</definedName>
    <definedName name="__123Graph_AGDP_REV" hidden="1">#REF!</definedName>
    <definedName name="__123Graph_AGDPREVISIONS" localSheetId="4" hidden="1">#REF!</definedName>
    <definedName name="__123Graph_AGDPREVISIONS" localSheetId="13" hidden="1">#REF!</definedName>
    <definedName name="__123Graph_AGDPREVISIONS" localSheetId="10" hidden="1">#REF!</definedName>
    <definedName name="__123Graph_AGDPREVISIONS" localSheetId="6" hidden="1">#REF!</definedName>
    <definedName name="__123Graph_AGDPREVISIONS" localSheetId="5" hidden="1">#REF!</definedName>
    <definedName name="__123Graph_AGDPREVISIONS" localSheetId="3" hidden="1">#REF!</definedName>
    <definedName name="__123Graph_AGDPREVISIONS" localSheetId="15" hidden="1">#REF!</definedName>
    <definedName name="__123Graph_AGDPREVISIONS" hidden="1">#REF!</definedName>
    <definedName name="__123Graph_AGRAPH1" hidden="1">[2]PYRAMID!$A$184:$A$263</definedName>
    <definedName name="__123Graph_AGRAPH2" hidden="1">[2]PYRAMID!$A$184:$A$263</definedName>
    <definedName name="__123Graph_AGRAPH3" hidden="1">[2]PYRAMID!$A$184:$A$263</definedName>
    <definedName name="__123Graph_AGRAPH41" localSheetId="4" hidden="1">'[3]Time series'!#REF!</definedName>
    <definedName name="__123Graph_AGRAPH41" localSheetId="13" hidden="1">'[3]Time series'!#REF!</definedName>
    <definedName name="__123Graph_AGRAPH41" localSheetId="10" hidden="1">'[3]Time series'!#REF!</definedName>
    <definedName name="__123Graph_AGRAPH41" localSheetId="6" hidden="1">'[3]Time series'!#REF!</definedName>
    <definedName name="__123Graph_AGRAPH41" localSheetId="5" hidden="1">'[3]Time series'!#REF!</definedName>
    <definedName name="__123Graph_AGRAPH41" localSheetId="3" hidden="1">'[3]Time series'!#REF!</definedName>
    <definedName name="__123Graph_AGRAPH41" localSheetId="15" hidden="1">'[3]Time series'!#REF!</definedName>
    <definedName name="__123Graph_AGRAPH41" hidden="1">'[3]Time series'!#REF!</definedName>
    <definedName name="__123Graph_AGRAPH42" localSheetId="4" hidden="1">'[3]Time series'!#REF!</definedName>
    <definedName name="__123Graph_AGRAPH42" localSheetId="13" hidden="1">'[3]Time series'!#REF!</definedName>
    <definedName name="__123Graph_AGRAPH42" localSheetId="10" hidden="1">'[3]Time series'!#REF!</definedName>
    <definedName name="__123Graph_AGRAPH42" localSheetId="6" hidden="1">'[3]Time series'!#REF!</definedName>
    <definedName name="__123Graph_AGRAPH42" localSheetId="5" hidden="1">'[3]Time series'!#REF!</definedName>
    <definedName name="__123Graph_AGRAPH42" localSheetId="3" hidden="1">'[3]Time series'!#REF!</definedName>
    <definedName name="__123Graph_AGRAPH42" localSheetId="15" hidden="1">'[3]Time series'!#REF!</definedName>
    <definedName name="__123Graph_AGRAPH42" hidden="1">'[3]Time series'!#REF!</definedName>
    <definedName name="__123Graph_AGRAPH44" localSheetId="4" hidden="1">'[3]Time series'!#REF!</definedName>
    <definedName name="__123Graph_AGRAPH44" localSheetId="13" hidden="1">'[3]Time series'!#REF!</definedName>
    <definedName name="__123Graph_AGRAPH44" localSheetId="10" hidden="1">'[3]Time series'!#REF!</definedName>
    <definedName name="__123Graph_AGRAPH44" localSheetId="6" hidden="1">'[3]Time series'!#REF!</definedName>
    <definedName name="__123Graph_AGRAPH44" localSheetId="5" hidden="1">'[3]Time series'!#REF!</definedName>
    <definedName name="__123Graph_AGRAPH44" localSheetId="3" hidden="1">'[3]Time series'!#REF!</definedName>
    <definedName name="__123Graph_AGRAPH44" localSheetId="15" hidden="1">'[3]Time series'!#REF!</definedName>
    <definedName name="__123Graph_AGRAPH44" hidden="1">'[3]Time series'!#REF!</definedName>
    <definedName name="__123Graph_AIBRD_LEND" hidden="1">[11]WB!$Q$13:$AK$13</definedName>
    <definedName name="__123Graph_AMIMPMAC" hidden="1">[12]monimp!$E$38:$N$38</definedName>
    <definedName name="__123Graph_AMINFEX" localSheetId="4" hidden="1">'[13]8'!#REF!</definedName>
    <definedName name="__123Graph_AMINFEX" localSheetId="13" hidden="1">'[13]8'!#REF!</definedName>
    <definedName name="__123Graph_AMINFEX" localSheetId="10" hidden="1">'[13]8'!#REF!</definedName>
    <definedName name="__123Graph_AMINFEX" localSheetId="6" hidden="1">'[13]8'!#REF!</definedName>
    <definedName name="__123Graph_AMINFEX" localSheetId="5" hidden="1">'[13]8'!#REF!</definedName>
    <definedName name="__123Graph_AMINFEX" localSheetId="3" hidden="1">'[13]8'!#REF!</definedName>
    <definedName name="__123Graph_AMINFEX" localSheetId="15" hidden="1">'[13]8'!#REF!</definedName>
    <definedName name="__123Graph_AMINFEX" hidden="1">'[13]8'!#REF!</definedName>
    <definedName name="__123Graph_AMONIMP" hidden="1">[12]monimp!$E$31:$N$31</definedName>
    <definedName name="__123Graph_AMSWKLY" localSheetId="4" hidden="1">[12]interv!#REF!</definedName>
    <definedName name="__123Graph_AMSWKLY" localSheetId="13" hidden="1">[12]interv!#REF!</definedName>
    <definedName name="__123Graph_AMSWKLY" localSheetId="10" hidden="1">[12]interv!#REF!</definedName>
    <definedName name="__123Graph_AMSWKLY" localSheetId="6" hidden="1">[12]interv!#REF!</definedName>
    <definedName name="__123Graph_AMSWKLY" localSheetId="5" hidden="1">[12]interv!#REF!</definedName>
    <definedName name="__123Graph_AMSWKLY" localSheetId="3" hidden="1">[12]interv!#REF!</definedName>
    <definedName name="__123Graph_AMSWKLY" localSheetId="15" hidden="1">[12]interv!#REF!</definedName>
    <definedName name="__123Graph_AMSWKLY" hidden="1">[12]interv!#REF!</definedName>
    <definedName name="__123Graph_AMULTVELO" hidden="1">[12]interv!$C$31:$K$31</definedName>
    <definedName name="__123Graph_ANFI_REV" localSheetId="4" hidden="1">#REF!</definedName>
    <definedName name="__123Graph_ANFI_REV" localSheetId="13" hidden="1">#REF!</definedName>
    <definedName name="__123Graph_ANFI_REV" localSheetId="10" hidden="1">#REF!</definedName>
    <definedName name="__123Graph_ANFI_REV" localSheetId="6" hidden="1">#REF!</definedName>
    <definedName name="__123Graph_ANFI_REV" localSheetId="5" hidden="1">#REF!</definedName>
    <definedName name="__123Graph_ANFI_REV" localSheetId="3" hidden="1">#REF!</definedName>
    <definedName name="__123Graph_ANFI_REV" localSheetId="15" hidden="1">#REF!</definedName>
    <definedName name="__123Graph_ANFI_REV" hidden="1">#REF!</definedName>
    <definedName name="__123Graph_APERIB" localSheetId="4" hidden="1">'[3]Time series'!#REF!</definedName>
    <definedName name="__123Graph_APERIB" localSheetId="13" hidden="1">'[3]Time series'!#REF!</definedName>
    <definedName name="__123Graph_APERIB" localSheetId="10" hidden="1">'[3]Time series'!#REF!</definedName>
    <definedName name="__123Graph_APERIB" localSheetId="6" hidden="1">'[3]Time series'!#REF!</definedName>
    <definedName name="__123Graph_APERIB" localSheetId="5" hidden="1">'[3]Time series'!#REF!</definedName>
    <definedName name="__123Graph_APERIB" localSheetId="3" hidden="1">'[3]Time series'!#REF!</definedName>
    <definedName name="__123Graph_APERIB" localSheetId="15" hidden="1">'[3]Time series'!#REF!</definedName>
    <definedName name="__123Graph_APERIB" hidden="1">'[3]Time series'!#REF!</definedName>
    <definedName name="__123Graph_APIPELINE" hidden="1">[11]BoP!$U$359:$AQ$359</definedName>
    <definedName name="__123Graph_APRODABSC" localSheetId="4" hidden="1">'[3]Time series'!#REF!</definedName>
    <definedName name="__123Graph_APRODABSC" localSheetId="13" hidden="1">'[3]Time series'!#REF!</definedName>
    <definedName name="__123Graph_APRODABSC" localSheetId="10" hidden="1">'[3]Time series'!#REF!</definedName>
    <definedName name="__123Graph_APRODABSC" localSheetId="6" hidden="1">'[3]Time series'!#REF!</definedName>
    <definedName name="__123Graph_APRODABSC" localSheetId="5" hidden="1">'[3]Time series'!#REF!</definedName>
    <definedName name="__123Graph_APRODABSC" localSheetId="3" hidden="1">'[3]Time series'!#REF!</definedName>
    <definedName name="__123Graph_APRODABSC" localSheetId="15" hidden="1">'[3]Time series'!#REF!</definedName>
    <definedName name="__123Graph_APRODABSC" hidden="1">'[3]Time series'!#REF!</definedName>
    <definedName name="__123Graph_APRODABSD" localSheetId="4" hidden="1">'[3]Time series'!#REF!</definedName>
    <definedName name="__123Graph_APRODABSD" localSheetId="13" hidden="1">'[3]Time series'!#REF!</definedName>
    <definedName name="__123Graph_APRODABSD" localSheetId="10" hidden="1">'[3]Time series'!#REF!</definedName>
    <definedName name="__123Graph_APRODABSD" localSheetId="6" hidden="1">'[3]Time series'!#REF!</definedName>
    <definedName name="__123Graph_APRODABSD" localSheetId="5" hidden="1">'[3]Time series'!#REF!</definedName>
    <definedName name="__123Graph_APRODABSD" localSheetId="3" hidden="1">'[3]Time series'!#REF!</definedName>
    <definedName name="__123Graph_APRODABSD" localSheetId="15" hidden="1">'[3]Time series'!#REF!</definedName>
    <definedName name="__123Graph_APRODABSD" hidden="1">'[3]Time series'!#REF!</definedName>
    <definedName name="__123Graph_APRODTRE2" localSheetId="4" hidden="1">'[3]Time series'!#REF!</definedName>
    <definedName name="__123Graph_APRODTRE2" localSheetId="13" hidden="1">'[3]Time series'!#REF!</definedName>
    <definedName name="__123Graph_APRODTRE2" localSheetId="10" hidden="1">'[3]Time series'!#REF!</definedName>
    <definedName name="__123Graph_APRODTRE2" localSheetId="6" hidden="1">'[3]Time series'!#REF!</definedName>
    <definedName name="__123Graph_APRODTRE2" localSheetId="5" hidden="1">'[3]Time series'!#REF!</definedName>
    <definedName name="__123Graph_APRODTRE2" localSheetId="3" hidden="1">'[3]Time series'!#REF!</definedName>
    <definedName name="__123Graph_APRODTRE2" localSheetId="15" hidden="1">'[3]Time series'!#REF!</definedName>
    <definedName name="__123Graph_APRODTRE2" hidden="1">'[3]Time series'!#REF!</definedName>
    <definedName name="__123Graph_APRODTRE3" localSheetId="4" hidden="1">'[3]Time series'!#REF!</definedName>
    <definedName name="__123Graph_APRODTRE3" localSheetId="13" hidden="1">'[3]Time series'!#REF!</definedName>
    <definedName name="__123Graph_APRODTRE3" localSheetId="10" hidden="1">'[3]Time series'!#REF!</definedName>
    <definedName name="__123Graph_APRODTRE3" localSheetId="6" hidden="1">'[3]Time series'!#REF!</definedName>
    <definedName name="__123Graph_APRODTRE3" localSheetId="5" hidden="1">'[3]Time series'!#REF!</definedName>
    <definedName name="__123Graph_APRODTRE3" localSheetId="3" hidden="1">'[3]Time series'!#REF!</definedName>
    <definedName name="__123Graph_APRODTRE3" localSheetId="15" hidden="1">'[3]Time series'!#REF!</definedName>
    <definedName name="__123Graph_APRODTRE3" hidden="1">'[3]Time series'!#REF!</definedName>
    <definedName name="__123Graph_APRODTRE4" localSheetId="4" hidden="1">'[3]Time series'!#REF!</definedName>
    <definedName name="__123Graph_APRODTRE4" localSheetId="13" hidden="1">'[3]Time series'!#REF!</definedName>
    <definedName name="__123Graph_APRODTRE4" localSheetId="10" hidden="1">'[3]Time series'!#REF!</definedName>
    <definedName name="__123Graph_APRODTRE4" localSheetId="6" hidden="1">'[3]Time series'!#REF!</definedName>
    <definedName name="__123Graph_APRODTRE4" localSheetId="5" hidden="1">'[3]Time series'!#REF!</definedName>
    <definedName name="__123Graph_APRODTRE4" localSheetId="3" hidden="1">'[3]Time series'!#REF!</definedName>
    <definedName name="__123Graph_APRODTRE4" localSheetId="15" hidden="1">'[3]Time series'!#REF!</definedName>
    <definedName name="__123Graph_APRODTRE4" hidden="1">'[3]Time series'!#REF!</definedName>
    <definedName name="__123Graph_APRODTREND" localSheetId="4" hidden="1">'[3]Time series'!#REF!</definedName>
    <definedName name="__123Graph_APRODTREND" localSheetId="6" hidden="1">'[3]Time series'!#REF!</definedName>
    <definedName name="__123Graph_APRODTREND" localSheetId="5" hidden="1">'[3]Time series'!#REF!</definedName>
    <definedName name="__123Graph_APRODTREND" localSheetId="3" hidden="1">'[3]Time series'!#REF!</definedName>
    <definedName name="__123Graph_APRODTREND" localSheetId="15" hidden="1">'[3]Time series'!#REF!</definedName>
    <definedName name="__123Graph_APRODTREND" hidden="1">'[3]Time series'!#REF!</definedName>
    <definedName name="__123Graph_ARATE" localSheetId="4" hidden="1">'[13]8'!#REF!</definedName>
    <definedName name="__123Graph_ARATE" localSheetId="6" hidden="1">'[13]8'!#REF!</definedName>
    <definedName name="__123Graph_ARATE" localSheetId="5" hidden="1">'[13]8'!#REF!</definedName>
    <definedName name="__123Graph_ARATE" localSheetId="3" hidden="1">'[13]8'!#REF!</definedName>
    <definedName name="__123Graph_ARATE" localSheetId="15" hidden="1">'[13]8'!#REF!</definedName>
    <definedName name="__123Graph_ARATE" hidden="1">'[13]8'!#REF!</definedName>
    <definedName name="__123Graph_AREALRATE" hidden="1">'[9]ex rate'!$F$36:$AU$36</definedName>
    <definedName name="__123Graph_AREER" localSheetId="4" hidden="1">[14]ER!#REF!</definedName>
    <definedName name="__123Graph_AREER" localSheetId="13" hidden="1">[14]ER!#REF!</definedName>
    <definedName name="__123Graph_AREER" localSheetId="10" hidden="1">[14]ER!#REF!</definedName>
    <definedName name="__123Graph_AREER" localSheetId="6" hidden="1">[14]ER!#REF!</definedName>
    <definedName name="__123Graph_AREER" localSheetId="5" hidden="1">[14]ER!#REF!</definedName>
    <definedName name="__123Graph_AREER" localSheetId="3" hidden="1">[14]ER!#REF!</definedName>
    <definedName name="__123Graph_AREER" localSheetId="15" hidden="1">[14]ER!#REF!</definedName>
    <definedName name="__123Graph_AREER" hidden="1">[14]ER!#REF!</definedName>
    <definedName name="__123Graph_ARER" localSheetId="4" hidden="1">#REF!</definedName>
    <definedName name="__123Graph_ARER" localSheetId="13" hidden="1">#REF!</definedName>
    <definedName name="__123Graph_ARER" localSheetId="10" hidden="1">#REF!</definedName>
    <definedName name="__123Graph_ARER" localSheetId="6" hidden="1">#REF!</definedName>
    <definedName name="__123Graph_ARER" localSheetId="5" hidden="1">#REF!</definedName>
    <definedName name="__123Graph_ARER" localSheetId="3" hidden="1">#REF!</definedName>
    <definedName name="__123Graph_ARER" localSheetId="15" hidden="1">#REF!</definedName>
    <definedName name="__123Graph_ARER" hidden="1">#REF!</definedName>
    <definedName name="__123Graph_ARESCOV" hidden="1">[12]fiscout!$J$146:$J$166</definedName>
    <definedName name="__123Graph_ARUBRATE" hidden="1">'[9]ex rate'!$K$37:$AN$37</definedName>
    <definedName name="__123Graph_ASEIGNOR" localSheetId="4" hidden="1">[15]seignior!#REF!</definedName>
    <definedName name="__123Graph_ASEIGNOR" localSheetId="13" hidden="1">[15]seignior!#REF!</definedName>
    <definedName name="__123Graph_ASEIGNOR" localSheetId="10" hidden="1">[15]seignior!#REF!</definedName>
    <definedName name="__123Graph_ASEIGNOR" localSheetId="6" hidden="1">[15]seignior!#REF!</definedName>
    <definedName name="__123Graph_ASEIGNOR" localSheetId="5" hidden="1">[15]seignior!#REF!</definedName>
    <definedName name="__123Graph_ASEIGNOR" localSheetId="3" hidden="1">[15]seignior!#REF!</definedName>
    <definedName name="__123Graph_ASEIGNOR" localSheetId="15" hidden="1">[15]seignior!#REF!</definedName>
    <definedName name="__123Graph_ASEIGNOR" hidden="1">[15]seignior!#REF!</definedName>
    <definedName name="__123Graph_AUSRATE" hidden="1">'[9]ex rate'!$K$36:$AN$36</definedName>
    <definedName name="__123Graph_AUTRECHT" localSheetId="4" hidden="1">'[3]Time series'!#REF!</definedName>
    <definedName name="__123Graph_AUTRECHT" localSheetId="13" hidden="1">'[3]Time series'!#REF!</definedName>
    <definedName name="__123Graph_AUTRECHT" localSheetId="10" hidden="1">'[3]Time series'!#REF!</definedName>
    <definedName name="__123Graph_AUTRECHT" localSheetId="6" hidden="1">'[3]Time series'!#REF!</definedName>
    <definedName name="__123Graph_AUTRECHT" localSheetId="5" hidden="1">'[3]Time series'!#REF!</definedName>
    <definedName name="__123Graph_AUTRECHT" localSheetId="3" hidden="1">'[3]Time series'!#REF!</definedName>
    <definedName name="__123Graph_AUTRECHT" localSheetId="15" hidden="1">'[3]Time series'!#REF!</definedName>
    <definedName name="__123Graph_AUTRECHT" hidden="1">'[3]Time series'!#REF!</definedName>
    <definedName name="__123Graph_B" hidden="1">[12]monimp!$E$38:$N$38</definedName>
    <definedName name="__123Graph_BBERLGRAP" localSheetId="4" hidden="1">'[3]Time series'!#REF!</definedName>
    <definedName name="__123Graph_BBERLGRAP" localSheetId="13" hidden="1">'[3]Time series'!#REF!</definedName>
    <definedName name="__123Graph_BBERLGRAP" localSheetId="10" hidden="1">'[3]Time series'!#REF!</definedName>
    <definedName name="__123Graph_BBERLGRAP" localSheetId="6" hidden="1">'[3]Time series'!#REF!</definedName>
    <definedName name="__123Graph_BBERLGRAP" localSheetId="5" hidden="1">'[3]Time series'!#REF!</definedName>
    <definedName name="__123Graph_BBERLGRAP" localSheetId="3" hidden="1">'[3]Time series'!#REF!</definedName>
    <definedName name="__123Graph_BBERLGRAP" localSheetId="15" hidden="1">'[3]Time series'!#REF!</definedName>
    <definedName name="__123Graph_BBERLGRAP" hidden="1">'[3]Time series'!#REF!</definedName>
    <definedName name="__123Graph_BBSYSASST" hidden="1">[12]interv!$C$38:$K$38</definedName>
    <definedName name="__123Graph_BCATCH1" localSheetId="4" hidden="1">'[3]Time series'!#REF!</definedName>
    <definedName name="__123Graph_BCATCH1" localSheetId="13" hidden="1">'[3]Time series'!#REF!</definedName>
    <definedName name="__123Graph_BCATCH1" localSheetId="10" hidden="1">'[3]Time series'!#REF!</definedName>
    <definedName name="__123Graph_BCATCH1" localSheetId="6" hidden="1">'[3]Time series'!#REF!</definedName>
    <definedName name="__123Graph_BCATCH1" localSheetId="5" hidden="1">'[3]Time series'!#REF!</definedName>
    <definedName name="__123Graph_BCATCH1" localSheetId="3" hidden="1">'[3]Time series'!#REF!</definedName>
    <definedName name="__123Graph_BCATCH1" localSheetId="15" hidden="1">'[3]Time series'!#REF!</definedName>
    <definedName name="__123Graph_BCATCH1" hidden="1">'[3]Time series'!#REF!</definedName>
    <definedName name="__123Graph_BCBASSETS" hidden="1">[12]interv!$C$35:$K$35</definedName>
    <definedName name="__123Graph_BCBAWKLY" localSheetId="4" hidden="1">[12]interv!#REF!</definedName>
    <definedName name="__123Graph_BCBAWKLY" localSheetId="13" hidden="1">[12]interv!#REF!</definedName>
    <definedName name="__123Graph_BCBAWKLY" localSheetId="10" hidden="1">[12]interv!#REF!</definedName>
    <definedName name="__123Graph_BCBAWKLY" localSheetId="6" hidden="1">[12]interv!#REF!</definedName>
    <definedName name="__123Graph_BCBAWKLY" localSheetId="5" hidden="1">[12]interv!#REF!</definedName>
    <definedName name="__123Graph_BCBAWKLY" localSheetId="3" hidden="1">[12]interv!#REF!</definedName>
    <definedName name="__123Graph_BCBAWKLY" localSheetId="15" hidden="1">[12]interv!#REF!</definedName>
    <definedName name="__123Graph_BCBAWKLY" hidden="1">[12]interv!#REF!</definedName>
    <definedName name="__123Graph_BChart1" localSheetId="4" hidden="1">'[7]SNF Córd'!#REF!</definedName>
    <definedName name="__123Graph_BChart1" localSheetId="13" hidden="1">'[7]SNF Córd'!#REF!</definedName>
    <definedName name="__123Graph_BChart1" localSheetId="10" hidden="1">'[7]SNF Córd'!#REF!</definedName>
    <definedName name="__123Graph_BChart1" localSheetId="6" hidden="1">'[7]SNF Córd'!#REF!</definedName>
    <definedName name="__123Graph_BChart1" localSheetId="5" hidden="1">'[7]SNF Córd'!#REF!</definedName>
    <definedName name="__123Graph_BChart1" localSheetId="3" hidden="1">'[7]SNF Córd'!#REF!</definedName>
    <definedName name="__123Graph_BChart1" localSheetId="15" hidden="1">'[7]SNF Córd'!#REF!</definedName>
    <definedName name="__123Graph_BChart1" hidden="1">'[7]SNF Córd'!#REF!</definedName>
    <definedName name="__123Graph_BChart10" localSheetId="4" hidden="1">'[6]PIB corr'!#REF!</definedName>
    <definedName name="__123Graph_BChart10" localSheetId="13" hidden="1">'[6]PIB corr'!#REF!</definedName>
    <definedName name="__123Graph_BChart10" localSheetId="10" hidden="1">'[6]PIB corr'!#REF!</definedName>
    <definedName name="__123Graph_BChart10" localSheetId="6" hidden="1">'[6]PIB corr'!#REF!</definedName>
    <definedName name="__123Graph_BChart10" localSheetId="5" hidden="1">'[6]PIB corr'!#REF!</definedName>
    <definedName name="__123Graph_BChart10" localSheetId="3" hidden="1">'[6]PIB corr'!#REF!</definedName>
    <definedName name="__123Graph_BChart10" localSheetId="15" hidden="1">'[6]PIB corr'!#REF!</definedName>
    <definedName name="__123Graph_BChart10" hidden="1">'[6]PIB corr'!#REF!</definedName>
    <definedName name="__123Graph_BChart11" localSheetId="4" hidden="1">'[6]PIB corr'!#REF!</definedName>
    <definedName name="__123Graph_BChart11" localSheetId="13" hidden="1">'[6]PIB corr'!#REF!</definedName>
    <definedName name="__123Graph_BChart11" localSheetId="10" hidden="1">'[6]PIB corr'!#REF!</definedName>
    <definedName name="__123Graph_BChart11" localSheetId="6" hidden="1">'[6]PIB corr'!#REF!</definedName>
    <definedName name="__123Graph_BChart11" localSheetId="5" hidden="1">'[6]PIB corr'!#REF!</definedName>
    <definedName name="__123Graph_BChart11" localSheetId="3" hidden="1">'[6]PIB corr'!#REF!</definedName>
    <definedName name="__123Graph_BChart11" localSheetId="15" hidden="1">'[6]PIB corr'!#REF!</definedName>
    <definedName name="__123Graph_BChart11" hidden="1">'[6]PIB corr'!#REF!</definedName>
    <definedName name="__123Graph_BChart12" localSheetId="4" hidden="1">'[6]PIB corr'!#REF!</definedName>
    <definedName name="__123Graph_BChart12" localSheetId="6" hidden="1">'[6]PIB corr'!#REF!</definedName>
    <definedName name="__123Graph_BChart12" localSheetId="5" hidden="1">'[6]PIB corr'!#REF!</definedName>
    <definedName name="__123Graph_BChart12" localSheetId="3" hidden="1">'[6]PIB corr'!#REF!</definedName>
    <definedName name="__123Graph_BChart12" localSheetId="15" hidden="1">'[6]PIB corr'!#REF!</definedName>
    <definedName name="__123Graph_BChart12" hidden="1">'[6]PIB corr'!#REF!</definedName>
    <definedName name="__123Graph_BChart13" localSheetId="4" hidden="1">'[6]PIB corr'!#REF!</definedName>
    <definedName name="__123Graph_BChart13" localSheetId="6" hidden="1">'[6]PIB corr'!#REF!</definedName>
    <definedName name="__123Graph_BChart13" localSheetId="5" hidden="1">'[6]PIB corr'!#REF!</definedName>
    <definedName name="__123Graph_BChart13" localSheetId="3" hidden="1">'[6]PIB corr'!#REF!</definedName>
    <definedName name="__123Graph_BChart13" localSheetId="15" hidden="1">'[6]PIB corr'!#REF!</definedName>
    <definedName name="__123Graph_BChart13" hidden="1">'[6]PIB corr'!#REF!</definedName>
    <definedName name="__123Graph_BChart14" localSheetId="4" hidden="1">'[6]PIB corr'!#REF!</definedName>
    <definedName name="__123Graph_BChart14" localSheetId="6" hidden="1">'[6]PIB corr'!#REF!</definedName>
    <definedName name="__123Graph_BChart14" localSheetId="5" hidden="1">'[6]PIB corr'!#REF!</definedName>
    <definedName name="__123Graph_BChart14" localSheetId="3" hidden="1">'[6]PIB corr'!#REF!</definedName>
    <definedName name="__123Graph_BChart14" localSheetId="15" hidden="1">'[6]PIB corr'!#REF!</definedName>
    <definedName name="__123Graph_BChart14" hidden="1">'[6]PIB corr'!#REF!</definedName>
    <definedName name="__123Graph_BChart15" localSheetId="4" hidden="1">'[6]PIB corr'!#REF!</definedName>
    <definedName name="__123Graph_BChart15" localSheetId="6" hidden="1">'[6]PIB corr'!#REF!</definedName>
    <definedName name="__123Graph_BChart15" localSheetId="5" hidden="1">'[6]PIB corr'!#REF!</definedName>
    <definedName name="__123Graph_BChart15" localSheetId="3" hidden="1">'[6]PIB corr'!#REF!</definedName>
    <definedName name="__123Graph_BChart15" localSheetId="15" hidden="1">'[6]PIB corr'!#REF!</definedName>
    <definedName name="__123Graph_BChart15" hidden="1">'[6]PIB corr'!#REF!</definedName>
    <definedName name="__123Graph_BChart16" localSheetId="4" hidden="1">'[6]PIB corr'!#REF!</definedName>
    <definedName name="__123Graph_BChart16" localSheetId="6" hidden="1">'[6]PIB corr'!#REF!</definedName>
    <definedName name="__123Graph_BChart16" localSheetId="5" hidden="1">'[6]PIB corr'!#REF!</definedName>
    <definedName name="__123Graph_BChart16" localSheetId="3" hidden="1">'[6]PIB corr'!#REF!</definedName>
    <definedName name="__123Graph_BChart16" localSheetId="15" hidden="1">'[6]PIB corr'!#REF!</definedName>
    <definedName name="__123Graph_BChart16" hidden="1">'[6]PIB corr'!#REF!</definedName>
    <definedName name="__123Graph_BChart17" localSheetId="4" hidden="1">'[6]PIB corr'!#REF!</definedName>
    <definedName name="__123Graph_BChart17" localSheetId="6" hidden="1">'[6]PIB corr'!#REF!</definedName>
    <definedName name="__123Graph_BChart17" localSheetId="5" hidden="1">'[6]PIB corr'!#REF!</definedName>
    <definedName name="__123Graph_BChart17" localSheetId="3" hidden="1">'[6]PIB corr'!#REF!</definedName>
    <definedName name="__123Graph_BChart17" localSheetId="15" hidden="1">'[6]PIB corr'!#REF!</definedName>
    <definedName name="__123Graph_BChart17" hidden="1">'[6]PIB corr'!#REF!</definedName>
    <definedName name="__123Graph_BChart18" localSheetId="4" hidden="1">'[6]PIB corr'!#REF!</definedName>
    <definedName name="__123Graph_BChart18" localSheetId="6" hidden="1">'[6]PIB corr'!#REF!</definedName>
    <definedName name="__123Graph_BChart18" localSheetId="5" hidden="1">'[6]PIB corr'!#REF!</definedName>
    <definedName name="__123Graph_BChart18" localSheetId="3" hidden="1">'[6]PIB corr'!#REF!</definedName>
    <definedName name="__123Graph_BChart18" localSheetId="15" hidden="1">'[6]PIB corr'!#REF!</definedName>
    <definedName name="__123Graph_BChart18" hidden="1">'[6]PIB corr'!#REF!</definedName>
    <definedName name="__123Graph_BChart19" localSheetId="4" hidden="1">'[6]PIB corr'!#REF!</definedName>
    <definedName name="__123Graph_BChart19" localSheetId="6" hidden="1">'[6]PIB corr'!#REF!</definedName>
    <definedName name="__123Graph_BChart19" localSheetId="5" hidden="1">'[6]PIB corr'!#REF!</definedName>
    <definedName name="__123Graph_BChart19" localSheetId="3" hidden="1">'[6]PIB corr'!#REF!</definedName>
    <definedName name="__123Graph_BChart19" localSheetId="15" hidden="1">'[6]PIB corr'!#REF!</definedName>
    <definedName name="__123Graph_BChart19" hidden="1">'[6]PIB corr'!#REF!</definedName>
    <definedName name="__123Graph_BChart2" localSheetId="4" hidden="1">'[7]SNF Córd'!#REF!</definedName>
    <definedName name="__123Graph_BChart2" localSheetId="6" hidden="1">'[7]SNF Córd'!#REF!</definedName>
    <definedName name="__123Graph_BChart2" localSheetId="5" hidden="1">'[7]SNF Córd'!#REF!</definedName>
    <definedName name="__123Graph_BChart2" localSheetId="3" hidden="1">'[7]SNF Córd'!#REF!</definedName>
    <definedName name="__123Graph_BChart2" localSheetId="15" hidden="1">'[7]SNF Córd'!#REF!</definedName>
    <definedName name="__123Graph_BChart2" hidden="1">'[7]SNF Córd'!#REF!</definedName>
    <definedName name="__123Graph_BChart20" localSheetId="4" hidden="1">'[6]PIB corr'!#REF!</definedName>
    <definedName name="__123Graph_BChart20" localSheetId="6" hidden="1">'[6]PIB corr'!#REF!</definedName>
    <definedName name="__123Graph_BChart20" localSheetId="5" hidden="1">'[6]PIB corr'!#REF!</definedName>
    <definedName name="__123Graph_BChart20" localSheetId="3" hidden="1">'[6]PIB corr'!#REF!</definedName>
    <definedName name="__123Graph_BChart20" localSheetId="15" hidden="1">'[6]PIB corr'!#REF!</definedName>
    <definedName name="__123Graph_BChart20" hidden="1">'[6]PIB corr'!#REF!</definedName>
    <definedName name="__123Graph_BChart3" localSheetId="4" hidden="1">'[7]SNF Córd'!#REF!</definedName>
    <definedName name="__123Graph_BChart3" localSheetId="6" hidden="1">'[7]SNF Córd'!#REF!</definedName>
    <definedName name="__123Graph_BChart3" localSheetId="5" hidden="1">'[7]SNF Córd'!#REF!</definedName>
    <definedName name="__123Graph_BChart3" localSheetId="3" hidden="1">'[7]SNF Córd'!#REF!</definedName>
    <definedName name="__123Graph_BChart3" localSheetId="15" hidden="1">'[7]SNF Córd'!#REF!</definedName>
    <definedName name="__123Graph_BChart3" hidden="1">'[7]SNF Córd'!#REF!</definedName>
    <definedName name="__123Graph_BChart4" localSheetId="4" hidden="1">'[7]SNF Córd'!#REF!</definedName>
    <definedName name="__123Graph_BChart4" localSheetId="6" hidden="1">'[7]SNF Córd'!#REF!</definedName>
    <definedName name="__123Graph_BChart4" localSheetId="5" hidden="1">'[7]SNF Córd'!#REF!</definedName>
    <definedName name="__123Graph_BChart4" localSheetId="3" hidden="1">'[7]SNF Córd'!#REF!</definedName>
    <definedName name="__123Graph_BChart4" localSheetId="15" hidden="1">'[7]SNF Córd'!#REF!</definedName>
    <definedName name="__123Graph_BChart4" hidden="1">'[7]SNF Córd'!#REF!</definedName>
    <definedName name="__123Graph_BChart5" localSheetId="4" hidden="1">'[7]SNF Córd'!#REF!</definedName>
    <definedName name="__123Graph_BChart5" localSheetId="6" hidden="1">'[7]SNF Córd'!#REF!</definedName>
    <definedName name="__123Graph_BChart5" localSheetId="5" hidden="1">'[7]SNF Córd'!#REF!</definedName>
    <definedName name="__123Graph_BChart5" localSheetId="3" hidden="1">'[7]SNF Córd'!#REF!</definedName>
    <definedName name="__123Graph_BChart5" localSheetId="15" hidden="1">'[7]SNF Córd'!#REF!</definedName>
    <definedName name="__123Graph_BChart5" hidden="1">'[7]SNF Córd'!#REF!</definedName>
    <definedName name="__123Graph_BChart6" localSheetId="4" hidden="1">'[6]PIB corr'!#REF!</definedName>
    <definedName name="__123Graph_BChart6" localSheetId="6" hidden="1">'[6]PIB corr'!#REF!</definedName>
    <definedName name="__123Graph_BChart6" localSheetId="5" hidden="1">'[6]PIB corr'!#REF!</definedName>
    <definedName name="__123Graph_BChart6" localSheetId="3" hidden="1">'[6]PIB corr'!#REF!</definedName>
    <definedName name="__123Graph_BChart6" localSheetId="15" hidden="1">'[6]PIB corr'!#REF!</definedName>
    <definedName name="__123Graph_BChart6" hidden="1">'[6]PIB corr'!#REF!</definedName>
    <definedName name="__123Graph_BChart7" localSheetId="4" hidden="1">'[6]PIB corr'!#REF!</definedName>
    <definedName name="__123Graph_BChart7" localSheetId="6" hidden="1">'[6]PIB corr'!#REF!</definedName>
    <definedName name="__123Graph_BChart7" localSheetId="5" hidden="1">'[6]PIB corr'!#REF!</definedName>
    <definedName name="__123Graph_BChart7" localSheetId="3" hidden="1">'[6]PIB corr'!#REF!</definedName>
    <definedName name="__123Graph_BChart7" localSheetId="15" hidden="1">'[6]PIB corr'!#REF!</definedName>
    <definedName name="__123Graph_BChart7" hidden="1">'[6]PIB corr'!#REF!</definedName>
    <definedName name="__123Graph_BChart8" localSheetId="4" hidden="1">'[6]PIB corr'!#REF!</definedName>
    <definedName name="__123Graph_BChart8" localSheetId="6" hidden="1">'[6]PIB corr'!#REF!</definedName>
    <definedName name="__123Graph_BChart8" localSheetId="5" hidden="1">'[6]PIB corr'!#REF!</definedName>
    <definedName name="__123Graph_BChart8" localSheetId="3" hidden="1">'[6]PIB corr'!#REF!</definedName>
    <definedName name="__123Graph_BChart8" localSheetId="15" hidden="1">'[6]PIB corr'!#REF!</definedName>
    <definedName name="__123Graph_BChart8" hidden="1">'[6]PIB corr'!#REF!</definedName>
    <definedName name="__123Graph_BChart9" localSheetId="4" hidden="1">'[6]PIB corr'!#REF!</definedName>
    <definedName name="__123Graph_BChart9" localSheetId="6" hidden="1">'[6]PIB corr'!#REF!</definedName>
    <definedName name="__123Graph_BChart9" localSheetId="5" hidden="1">'[6]PIB corr'!#REF!</definedName>
    <definedName name="__123Graph_BChart9" localSheetId="3" hidden="1">'[6]PIB corr'!#REF!</definedName>
    <definedName name="__123Graph_BChart9" localSheetId="15" hidden="1">'[6]PIB corr'!#REF!</definedName>
    <definedName name="__123Graph_BChart9" hidden="1">'[6]PIB corr'!#REF!</definedName>
    <definedName name="__123Graph_BCONS" localSheetId="4" hidden="1">#REF!</definedName>
    <definedName name="__123Graph_BCONS" localSheetId="13" hidden="1">#REF!</definedName>
    <definedName name="__123Graph_BCONS" localSheetId="10" hidden="1">#REF!</definedName>
    <definedName name="__123Graph_BCONS" localSheetId="6" hidden="1">#REF!</definedName>
    <definedName name="__123Graph_BCONS" localSheetId="5" hidden="1">#REF!</definedName>
    <definedName name="__123Graph_BCONS" localSheetId="3" hidden="1">#REF!</definedName>
    <definedName name="__123Graph_BCONS" localSheetId="15" hidden="1">#REF!</definedName>
    <definedName name="__123Graph_BCONS" hidden="1">#REF!</definedName>
    <definedName name="__123Graph_BCONVERG1" localSheetId="4" hidden="1">'[3]Time series'!#REF!</definedName>
    <definedName name="__123Graph_BCONVERG1" localSheetId="6" hidden="1">'[3]Time series'!#REF!</definedName>
    <definedName name="__123Graph_BCONVERG1" localSheetId="5" hidden="1">'[3]Time series'!#REF!</definedName>
    <definedName name="__123Graph_BCONVERG1" localSheetId="3" hidden="1">'[3]Time series'!#REF!</definedName>
    <definedName name="__123Graph_BCONVERG1" localSheetId="15" hidden="1">'[3]Time series'!#REF!</definedName>
    <definedName name="__123Graph_BCONVERG1" hidden="1">'[3]Time series'!#REF!</definedName>
    <definedName name="__123Graph_BCurrent" localSheetId="4" hidden="1">'[8]Summary BOP'!#REF!</definedName>
    <definedName name="__123Graph_BCurrent" localSheetId="6" hidden="1">'[8]Summary BOP'!#REF!</definedName>
    <definedName name="__123Graph_BCurrent" localSheetId="5" hidden="1">'[8]Summary BOP'!#REF!</definedName>
    <definedName name="__123Graph_BCurrent" localSheetId="3" hidden="1">'[8]Summary BOP'!#REF!</definedName>
    <definedName name="__123Graph_BCurrent" localSheetId="15" hidden="1">'[8]Summary BOP'!#REF!</definedName>
    <definedName name="__123Graph_BCurrent" hidden="1">'[8]Summary BOP'!#REF!</definedName>
    <definedName name="__123Graph_BECTOT" localSheetId="4" hidden="1">#REF!</definedName>
    <definedName name="__123Graph_BECTOT" localSheetId="13" hidden="1">#REF!</definedName>
    <definedName name="__123Graph_BECTOT" localSheetId="10" hidden="1">#REF!</definedName>
    <definedName name="__123Graph_BECTOT" localSheetId="6" hidden="1">#REF!</definedName>
    <definedName name="__123Graph_BECTOT" localSheetId="5" hidden="1">#REF!</definedName>
    <definedName name="__123Graph_BECTOT" localSheetId="3" hidden="1">#REF!</definedName>
    <definedName name="__123Graph_BECTOT" localSheetId="15" hidden="1">#REF!</definedName>
    <definedName name="__123Graph_BECTOT" hidden="1">#REF!</definedName>
    <definedName name="__123Graph_BERDOLLAR" hidden="1">'[9]ex rate'!$F$36:$AM$36</definedName>
    <definedName name="__123Graph_BERRUBLE" hidden="1">'[9]ex rate'!$F$37:$AM$37</definedName>
    <definedName name="__123Graph_BGDP" localSheetId="4" hidden="1">#REF!</definedName>
    <definedName name="__123Graph_BGDP" localSheetId="13" hidden="1">#REF!</definedName>
    <definedName name="__123Graph_BGDP" localSheetId="10" hidden="1">#REF!</definedName>
    <definedName name="__123Graph_BGDP" localSheetId="6" hidden="1">#REF!</definedName>
    <definedName name="__123Graph_BGDP" localSheetId="5" hidden="1">#REF!</definedName>
    <definedName name="__123Graph_BGDP" localSheetId="3" hidden="1">#REF!</definedName>
    <definedName name="__123Graph_BGDP" localSheetId="15" hidden="1">#REF!</definedName>
    <definedName name="__123Graph_BGDP" hidden="1">#REF!</definedName>
    <definedName name="__123Graph_BGDP_REV" localSheetId="4" hidden="1">#REF!</definedName>
    <definedName name="__123Graph_BGDP_REV" localSheetId="13" hidden="1">#REF!</definedName>
    <definedName name="__123Graph_BGDP_REV" localSheetId="10" hidden="1">#REF!</definedName>
    <definedName name="__123Graph_BGDP_REV" localSheetId="6" hidden="1">#REF!</definedName>
    <definedName name="__123Graph_BGDP_REV" localSheetId="5" hidden="1">#REF!</definedName>
    <definedName name="__123Graph_BGDP_REV" localSheetId="3" hidden="1">#REF!</definedName>
    <definedName name="__123Graph_BGDP_REV" localSheetId="15" hidden="1">#REF!</definedName>
    <definedName name="__123Graph_BGDP_REV" hidden="1">#REF!</definedName>
    <definedName name="__123Graph_BGDPREVISIONS" localSheetId="4" hidden="1">#REF!</definedName>
    <definedName name="__123Graph_BGDPREVISIONS" localSheetId="13" hidden="1">#REF!</definedName>
    <definedName name="__123Graph_BGDPREVISIONS" localSheetId="10" hidden="1">#REF!</definedName>
    <definedName name="__123Graph_BGDPREVISIONS" localSheetId="6" hidden="1">#REF!</definedName>
    <definedName name="__123Graph_BGDPREVISIONS" localSheetId="5" hidden="1">#REF!</definedName>
    <definedName name="__123Graph_BGDPREVISIONS" localSheetId="3" hidden="1">#REF!</definedName>
    <definedName name="__123Graph_BGDPREVISIONS" localSheetId="15" hidden="1">#REF!</definedName>
    <definedName name="__123Graph_BGDPREVISIONS" hidden="1">#REF!</definedName>
    <definedName name="__123Graph_BGraph1" localSheetId="4" hidden="1">[16]INFlevel!#REF!</definedName>
    <definedName name="__123Graph_BGraph1" localSheetId="13" hidden="1">[16]INFlevel!#REF!</definedName>
    <definedName name="__123Graph_BGraph1" localSheetId="10" hidden="1">[16]INFlevel!#REF!</definedName>
    <definedName name="__123Graph_BGraph1" localSheetId="6" hidden="1">[16]INFlevel!#REF!</definedName>
    <definedName name="__123Graph_BGraph1" localSheetId="5" hidden="1">[16]INFlevel!#REF!</definedName>
    <definedName name="__123Graph_BGraph1" localSheetId="3" hidden="1">[16]INFlevel!#REF!</definedName>
    <definedName name="__123Graph_BGraph1" localSheetId="15" hidden="1">[16]INFlevel!#REF!</definedName>
    <definedName name="__123Graph_BGraph1" hidden="1">[16]INFlevel!#REF!</definedName>
    <definedName name="__123Graph_BGRAPH2" localSheetId="4" hidden="1">'[3]Time series'!#REF!</definedName>
    <definedName name="__123Graph_BGRAPH2" localSheetId="13" hidden="1">'[3]Time series'!#REF!</definedName>
    <definedName name="__123Graph_BGRAPH2" localSheetId="10" hidden="1">'[3]Time series'!#REF!</definedName>
    <definedName name="__123Graph_BGRAPH2" localSheetId="6" hidden="1">'[3]Time series'!#REF!</definedName>
    <definedName name="__123Graph_BGRAPH2" localSheetId="5" hidden="1">'[3]Time series'!#REF!</definedName>
    <definedName name="__123Graph_BGRAPH2" localSheetId="3" hidden="1">'[3]Time series'!#REF!</definedName>
    <definedName name="__123Graph_BGRAPH2" localSheetId="15" hidden="1">'[3]Time series'!#REF!</definedName>
    <definedName name="__123Graph_BGRAPH2" hidden="1">'[3]Time series'!#REF!</definedName>
    <definedName name="__123Graph_BGRAPH41" localSheetId="4" hidden="1">'[3]Time series'!#REF!</definedName>
    <definedName name="__123Graph_BGRAPH41" localSheetId="13" hidden="1">'[3]Time series'!#REF!</definedName>
    <definedName name="__123Graph_BGRAPH41" localSheetId="10" hidden="1">'[3]Time series'!#REF!</definedName>
    <definedName name="__123Graph_BGRAPH41" localSheetId="6" hidden="1">'[3]Time series'!#REF!</definedName>
    <definedName name="__123Graph_BGRAPH41" localSheetId="5" hidden="1">'[3]Time series'!#REF!</definedName>
    <definedName name="__123Graph_BGRAPH41" localSheetId="3" hidden="1">'[3]Time series'!#REF!</definedName>
    <definedName name="__123Graph_BGRAPH41" localSheetId="15" hidden="1">'[3]Time series'!#REF!</definedName>
    <definedName name="__123Graph_BGRAPH41" hidden="1">'[3]Time series'!#REF!</definedName>
    <definedName name="__123Graph_BIBRD_LEND" hidden="1">[11]WB!$Q$61:$AK$61</definedName>
    <definedName name="__123Graph_BMONEY" localSheetId="4" hidden="1">'[17]Quarterly Program'!#REF!</definedName>
    <definedName name="__123Graph_BMONEY" localSheetId="13" hidden="1">'[17]Quarterly Program'!#REF!</definedName>
    <definedName name="__123Graph_BMONEY" localSheetId="10" hidden="1">'[17]Quarterly Program'!#REF!</definedName>
    <definedName name="__123Graph_BMONEY" localSheetId="6" hidden="1">'[17]Quarterly Program'!#REF!</definedName>
    <definedName name="__123Graph_BMONEY" localSheetId="5" hidden="1">'[17]Quarterly Program'!#REF!</definedName>
    <definedName name="__123Graph_BMONEY" localSheetId="3" hidden="1">'[17]Quarterly Program'!#REF!</definedName>
    <definedName name="__123Graph_BMONEY" localSheetId="15" hidden="1">'[17]Quarterly Program'!#REF!</definedName>
    <definedName name="__123Graph_BMONEY" hidden="1">'[17]Quarterly Program'!#REF!</definedName>
    <definedName name="__123Graph_BMONIMP" hidden="1">[12]monimp!$E$38:$N$38</definedName>
    <definedName name="__123Graph_BMSWKLY" localSheetId="4" hidden="1">[12]interv!#REF!</definedName>
    <definedName name="__123Graph_BMSWKLY" localSheetId="13" hidden="1">[12]interv!#REF!</definedName>
    <definedName name="__123Graph_BMSWKLY" localSheetId="10" hidden="1">[12]interv!#REF!</definedName>
    <definedName name="__123Graph_BMSWKLY" localSheetId="6" hidden="1">[12]interv!#REF!</definedName>
    <definedName name="__123Graph_BMSWKLY" localSheetId="5" hidden="1">[12]interv!#REF!</definedName>
    <definedName name="__123Graph_BMSWKLY" localSheetId="3" hidden="1">[12]interv!#REF!</definedName>
    <definedName name="__123Graph_BMSWKLY" localSheetId="15" hidden="1">[12]interv!#REF!</definedName>
    <definedName name="__123Graph_BMSWKLY" hidden="1">[12]interv!#REF!</definedName>
    <definedName name="__123Graph_BMULTVELO" hidden="1">[12]interv!$C$32:$K$32</definedName>
    <definedName name="__123Graph_BPERIB" localSheetId="4" hidden="1">'[3]Time series'!#REF!</definedName>
    <definedName name="__123Graph_BPERIB" localSheetId="13" hidden="1">'[3]Time series'!#REF!</definedName>
    <definedName name="__123Graph_BPERIB" localSheetId="10" hidden="1">'[3]Time series'!#REF!</definedName>
    <definedName name="__123Graph_BPERIB" localSheetId="6" hidden="1">'[3]Time series'!#REF!</definedName>
    <definedName name="__123Graph_BPERIB" localSheetId="5" hidden="1">'[3]Time series'!#REF!</definedName>
    <definedName name="__123Graph_BPERIB" localSheetId="3" hidden="1">'[3]Time series'!#REF!</definedName>
    <definedName name="__123Graph_BPERIB" localSheetId="15" hidden="1">'[3]Time series'!#REF!</definedName>
    <definedName name="__123Graph_BPERIB" hidden="1">'[3]Time series'!#REF!</definedName>
    <definedName name="__123Graph_BPIPELINE" hidden="1">[11]BoP!$U$358:$AQ$358</definedName>
    <definedName name="__123Graph_BPRODABSC" localSheetId="4" hidden="1">'[3]Time series'!#REF!</definedName>
    <definedName name="__123Graph_BPRODABSC" localSheetId="13" hidden="1">'[3]Time series'!#REF!</definedName>
    <definedName name="__123Graph_BPRODABSC" localSheetId="10" hidden="1">'[3]Time series'!#REF!</definedName>
    <definedName name="__123Graph_BPRODABSC" localSheetId="6" hidden="1">'[3]Time series'!#REF!</definedName>
    <definedName name="__123Graph_BPRODABSC" localSheetId="5" hidden="1">'[3]Time series'!#REF!</definedName>
    <definedName name="__123Graph_BPRODABSC" localSheetId="3" hidden="1">'[3]Time series'!#REF!</definedName>
    <definedName name="__123Graph_BPRODABSC" localSheetId="15" hidden="1">'[3]Time series'!#REF!</definedName>
    <definedName name="__123Graph_BPRODABSC" hidden="1">'[3]Time series'!#REF!</definedName>
    <definedName name="__123Graph_BPRODABSD" localSheetId="4" hidden="1">'[3]Time series'!#REF!</definedName>
    <definedName name="__123Graph_BPRODABSD" localSheetId="13" hidden="1">'[3]Time series'!#REF!</definedName>
    <definedName name="__123Graph_BPRODABSD" localSheetId="10" hidden="1">'[3]Time series'!#REF!</definedName>
    <definedName name="__123Graph_BPRODABSD" localSheetId="6" hidden="1">'[3]Time series'!#REF!</definedName>
    <definedName name="__123Graph_BPRODABSD" localSheetId="5" hidden="1">'[3]Time series'!#REF!</definedName>
    <definedName name="__123Graph_BPRODABSD" localSheetId="3" hidden="1">'[3]Time series'!#REF!</definedName>
    <definedName name="__123Graph_BPRODABSD" localSheetId="15" hidden="1">'[3]Time series'!#REF!</definedName>
    <definedName name="__123Graph_BPRODABSD" hidden="1">'[3]Time series'!#REF!</definedName>
    <definedName name="__123Graph_BREALRATE" hidden="1">'[9]ex rate'!$F$37:$AU$37</definedName>
    <definedName name="__123Graph_BREER" localSheetId="4" hidden="1">[14]ER!#REF!</definedName>
    <definedName name="__123Graph_BREER" localSheetId="13" hidden="1">[14]ER!#REF!</definedName>
    <definedName name="__123Graph_BREER" localSheetId="10" hidden="1">[14]ER!#REF!</definedName>
    <definedName name="__123Graph_BREER" localSheetId="6" hidden="1">[14]ER!#REF!</definedName>
    <definedName name="__123Graph_BREER" localSheetId="5" hidden="1">[14]ER!#REF!</definedName>
    <definedName name="__123Graph_BREER" localSheetId="3" hidden="1">[14]ER!#REF!</definedName>
    <definedName name="__123Graph_BREER" localSheetId="15" hidden="1">[14]ER!#REF!</definedName>
    <definedName name="__123Graph_BREER" hidden="1">[14]ER!#REF!</definedName>
    <definedName name="__123Graph_BRER" localSheetId="4" hidden="1">#REF!</definedName>
    <definedName name="__123Graph_BRER" localSheetId="13" hidden="1">#REF!</definedName>
    <definedName name="__123Graph_BRER" localSheetId="10" hidden="1">#REF!</definedName>
    <definedName name="__123Graph_BRER" localSheetId="6" hidden="1">#REF!</definedName>
    <definedName name="__123Graph_BRER" localSheetId="5" hidden="1">#REF!</definedName>
    <definedName name="__123Graph_BRER" localSheetId="3" hidden="1">#REF!</definedName>
    <definedName name="__123Graph_BRER" localSheetId="15" hidden="1">#REF!</definedName>
    <definedName name="__123Graph_BRER" hidden="1">#REF!</definedName>
    <definedName name="__123Graph_BRESCOV" hidden="1">[12]fiscout!$K$146:$K$166</definedName>
    <definedName name="__123Graph_BRUBRATE" hidden="1">'[9]ex rate'!$K$31:$AN$31</definedName>
    <definedName name="__123Graph_BSEIGNOR" localSheetId="4" hidden="1">[15]seignior!#REF!</definedName>
    <definedName name="__123Graph_BSEIGNOR" localSheetId="13" hidden="1">[15]seignior!#REF!</definedName>
    <definedName name="__123Graph_BSEIGNOR" localSheetId="10" hidden="1">[15]seignior!#REF!</definedName>
    <definedName name="__123Graph_BSEIGNOR" localSheetId="6" hidden="1">[15]seignior!#REF!</definedName>
    <definedName name="__123Graph_BSEIGNOR" localSheetId="5" hidden="1">[15]seignior!#REF!</definedName>
    <definedName name="__123Graph_BSEIGNOR" localSheetId="3" hidden="1">[15]seignior!#REF!</definedName>
    <definedName name="__123Graph_BSEIGNOR" localSheetId="15" hidden="1">[15]seignior!#REF!</definedName>
    <definedName name="__123Graph_BSEIGNOR" hidden="1">[15]seignior!#REF!</definedName>
    <definedName name="__123Graph_BUSRATE" hidden="1">'[9]ex rate'!$K$30:$AN$30</definedName>
    <definedName name="__123Graph_C" hidden="1">[12]monimp!$E$32:$N$32</definedName>
    <definedName name="__123Graph_CBERLGRAP" localSheetId="4" hidden="1">'[3]Time series'!#REF!</definedName>
    <definedName name="__123Graph_CBERLGRAP" localSheetId="13" hidden="1">'[3]Time series'!#REF!</definedName>
    <definedName name="__123Graph_CBERLGRAP" localSheetId="10" hidden="1">'[3]Time series'!#REF!</definedName>
    <definedName name="__123Graph_CBERLGRAP" localSheetId="6" hidden="1">'[3]Time series'!#REF!</definedName>
    <definedName name="__123Graph_CBERLGRAP" localSheetId="5" hidden="1">'[3]Time series'!#REF!</definedName>
    <definedName name="__123Graph_CBERLGRAP" localSheetId="3" hidden="1">'[3]Time series'!#REF!</definedName>
    <definedName name="__123Graph_CBERLGRAP" localSheetId="15" hidden="1">'[3]Time series'!#REF!</definedName>
    <definedName name="__123Graph_CBERLGRAP" hidden="1">'[3]Time series'!#REF!</definedName>
    <definedName name="__123Graph_CBSYSASST" hidden="1">[12]interv!$C$39:$K$39</definedName>
    <definedName name="__123Graph_CCATCH1" localSheetId="4" hidden="1">'[3]Time series'!#REF!</definedName>
    <definedName name="__123Graph_CCATCH1" localSheetId="13" hidden="1">'[3]Time series'!#REF!</definedName>
    <definedName name="__123Graph_CCATCH1" localSheetId="10" hidden="1">'[3]Time series'!#REF!</definedName>
    <definedName name="__123Graph_CCATCH1" localSheetId="6" hidden="1">'[3]Time series'!#REF!</definedName>
    <definedName name="__123Graph_CCATCH1" localSheetId="5" hidden="1">'[3]Time series'!#REF!</definedName>
    <definedName name="__123Graph_CCATCH1" localSheetId="3" hidden="1">'[3]Time series'!#REF!</definedName>
    <definedName name="__123Graph_CCATCH1" localSheetId="15" hidden="1">'[3]Time series'!#REF!</definedName>
    <definedName name="__123Graph_CCATCH1" hidden="1">'[3]Time series'!#REF!</definedName>
    <definedName name="__123Graph_CCBAWKLY" localSheetId="4" hidden="1">[12]interv!#REF!</definedName>
    <definedName name="__123Graph_CCBAWKLY" localSheetId="13" hidden="1">[12]interv!#REF!</definedName>
    <definedName name="__123Graph_CCBAWKLY" localSheetId="10" hidden="1">[12]interv!#REF!</definedName>
    <definedName name="__123Graph_CCBAWKLY" localSheetId="6" hidden="1">[12]interv!#REF!</definedName>
    <definedName name="__123Graph_CCBAWKLY" localSheetId="5" hidden="1">[12]interv!#REF!</definedName>
    <definedName name="__123Graph_CCBAWKLY" localSheetId="3" hidden="1">[12]interv!#REF!</definedName>
    <definedName name="__123Graph_CCBAWKLY" localSheetId="15" hidden="1">[12]interv!#REF!</definedName>
    <definedName name="__123Graph_CCBAWKLY" hidden="1">[12]interv!#REF!</definedName>
    <definedName name="__123Graph_CChart1" localSheetId="4" hidden="1">'[7]SNF Córd'!#REF!</definedName>
    <definedName name="__123Graph_CChart1" localSheetId="13" hidden="1">'[7]SNF Córd'!#REF!</definedName>
    <definedName name="__123Graph_CChart1" localSheetId="10" hidden="1">'[7]SNF Córd'!#REF!</definedName>
    <definedName name="__123Graph_CChart1" localSheetId="6" hidden="1">'[7]SNF Córd'!#REF!</definedName>
    <definedName name="__123Graph_CChart1" localSheetId="5" hidden="1">'[7]SNF Córd'!#REF!</definedName>
    <definedName name="__123Graph_CChart1" localSheetId="3" hidden="1">'[7]SNF Córd'!#REF!</definedName>
    <definedName name="__123Graph_CChart1" localSheetId="15" hidden="1">'[7]SNF Córd'!#REF!</definedName>
    <definedName name="__123Graph_CChart1" hidden="1">'[7]SNF Córd'!#REF!</definedName>
    <definedName name="__123Graph_CChart10" localSheetId="4" hidden="1">'[6]PIB corr'!#REF!</definedName>
    <definedName name="__123Graph_CChart10" localSheetId="13" hidden="1">'[6]PIB corr'!#REF!</definedName>
    <definedName name="__123Graph_CChart10" localSheetId="10" hidden="1">'[6]PIB corr'!#REF!</definedName>
    <definedName name="__123Graph_CChart10" localSheetId="6" hidden="1">'[6]PIB corr'!#REF!</definedName>
    <definedName name="__123Graph_CChart10" localSheetId="5" hidden="1">'[6]PIB corr'!#REF!</definedName>
    <definedName name="__123Graph_CChart10" localSheetId="3" hidden="1">'[6]PIB corr'!#REF!</definedName>
    <definedName name="__123Graph_CChart10" localSheetId="15" hidden="1">'[6]PIB corr'!#REF!</definedName>
    <definedName name="__123Graph_CChart10" hidden="1">'[6]PIB corr'!#REF!</definedName>
    <definedName name="__123Graph_CChart11" localSheetId="4" hidden="1">'[6]PIB corr'!#REF!</definedName>
    <definedName name="__123Graph_CChart11" localSheetId="6" hidden="1">'[6]PIB corr'!#REF!</definedName>
    <definedName name="__123Graph_CChart11" localSheetId="5" hidden="1">'[6]PIB corr'!#REF!</definedName>
    <definedName name="__123Graph_CChart11" localSheetId="3" hidden="1">'[6]PIB corr'!#REF!</definedName>
    <definedName name="__123Graph_CChart11" localSheetId="15" hidden="1">'[6]PIB corr'!#REF!</definedName>
    <definedName name="__123Graph_CChart11" hidden="1">'[6]PIB corr'!#REF!</definedName>
    <definedName name="__123Graph_CChart12" localSheetId="4" hidden="1">'[6]PIB corr'!#REF!</definedName>
    <definedName name="__123Graph_CChart12" localSheetId="6" hidden="1">'[6]PIB corr'!#REF!</definedName>
    <definedName name="__123Graph_CChart12" localSheetId="5" hidden="1">'[6]PIB corr'!#REF!</definedName>
    <definedName name="__123Graph_CChart12" localSheetId="3" hidden="1">'[6]PIB corr'!#REF!</definedName>
    <definedName name="__123Graph_CChart12" localSheetId="15" hidden="1">'[6]PIB corr'!#REF!</definedName>
    <definedName name="__123Graph_CChart12" hidden="1">'[6]PIB corr'!#REF!</definedName>
    <definedName name="__123Graph_CChart13" localSheetId="4" hidden="1">'[6]PIB corr'!#REF!</definedName>
    <definedName name="__123Graph_CChart13" localSheetId="6" hidden="1">'[6]PIB corr'!#REF!</definedName>
    <definedName name="__123Graph_CChart13" localSheetId="5" hidden="1">'[6]PIB corr'!#REF!</definedName>
    <definedName name="__123Graph_CChart13" localSheetId="3" hidden="1">'[6]PIB corr'!#REF!</definedName>
    <definedName name="__123Graph_CChart13" localSheetId="15" hidden="1">'[6]PIB corr'!#REF!</definedName>
    <definedName name="__123Graph_CChart13" hidden="1">'[6]PIB corr'!#REF!</definedName>
    <definedName name="__123Graph_CChart14" localSheetId="4" hidden="1">'[6]PIB corr'!#REF!</definedName>
    <definedName name="__123Graph_CChart14" localSheetId="6" hidden="1">'[6]PIB corr'!#REF!</definedName>
    <definedName name="__123Graph_CChart14" localSheetId="5" hidden="1">'[6]PIB corr'!#REF!</definedName>
    <definedName name="__123Graph_CChart14" localSheetId="3" hidden="1">'[6]PIB corr'!#REF!</definedName>
    <definedName name="__123Graph_CChart14" localSheetId="15" hidden="1">'[6]PIB corr'!#REF!</definedName>
    <definedName name="__123Graph_CChart14" hidden="1">'[6]PIB corr'!#REF!</definedName>
    <definedName name="__123Graph_CChart15" localSheetId="4" hidden="1">'[6]PIB corr'!#REF!</definedName>
    <definedName name="__123Graph_CChart15" localSheetId="6" hidden="1">'[6]PIB corr'!#REF!</definedName>
    <definedName name="__123Graph_CChart15" localSheetId="5" hidden="1">'[6]PIB corr'!#REF!</definedName>
    <definedName name="__123Graph_CChart15" localSheetId="3" hidden="1">'[6]PIB corr'!#REF!</definedName>
    <definedName name="__123Graph_CChart15" localSheetId="15" hidden="1">'[6]PIB corr'!#REF!</definedName>
    <definedName name="__123Graph_CChart15" hidden="1">'[6]PIB corr'!#REF!</definedName>
    <definedName name="__123Graph_CChart16" localSheetId="4" hidden="1">'[6]PIB corr'!#REF!</definedName>
    <definedName name="__123Graph_CChart16" localSheetId="6" hidden="1">'[6]PIB corr'!#REF!</definedName>
    <definedName name="__123Graph_CChart16" localSheetId="5" hidden="1">'[6]PIB corr'!#REF!</definedName>
    <definedName name="__123Graph_CChart16" localSheetId="3" hidden="1">'[6]PIB corr'!#REF!</definedName>
    <definedName name="__123Graph_CChart16" localSheetId="15" hidden="1">'[6]PIB corr'!#REF!</definedName>
    <definedName name="__123Graph_CChart16" hidden="1">'[6]PIB corr'!#REF!</definedName>
    <definedName name="__123Graph_CChart17" localSheetId="4" hidden="1">'[6]PIB corr'!#REF!</definedName>
    <definedName name="__123Graph_CChart17" localSheetId="6" hidden="1">'[6]PIB corr'!#REF!</definedName>
    <definedName name="__123Graph_CChart17" localSheetId="5" hidden="1">'[6]PIB corr'!#REF!</definedName>
    <definedName name="__123Graph_CChart17" localSheetId="3" hidden="1">'[6]PIB corr'!#REF!</definedName>
    <definedName name="__123Graph_CChart17" localSheetId="15" hidden="1">'[6]PIB corr'!#REF!</definedName>
    <definedName name="__123Graph_CChart17" hidden="1">'[6]PIB corr'!#REF!</definedName>
    <definedName name="__123Graph_CChart18" localSheetId="4" hidden="1">'[6]PIB corr'!#REF!</definedName>
    <definedName name="__123Graph_CChart18" localSheetId="6" hidden="1">'[6]PIB corr'!#REF!</definedName>
    <definedName name="__123Graph_CChart18" localSheetId="5" hidden="1">'[6]PIB corr'!#REF!</definedName>
    <definedName name="__123Graph_CChart18" localSheetId="3" hidden="1">'[6]PIB corr'!#REF!</definedName>
    <definedName name="__123Graph_CChart18" localSheetId="15" hidden="1">'[6]PIB corr'!#REF!</definedName>
    <definedName name="__123Graph_CChart18" hidden="1">'[6]PIB corr'!#REF!</definedName>
    <definedName name="__123Graph_CChart19" localSheetId="4" hidden="1">'[6]PIB corr'!#REF!</definedName>
    <definedName name="__123Graph_CChart19" localSheetId="6" hidden="1">'[6]PIB corr'!#REF!</definedName>
    <definedName name="__123Graph_CChart19" localSheetId="5" hidden="1">'[6]PIB corr'!#REF!</definedName>
    <definedName name="__123Graph_CChart19" localSheetId="3" hidden="1">'[6]PIB corr'!#REF!</definedName>
    <definedName name="__123Graph_CChart19" localSheetId="15" hidden="1">'[6]PIB corr'!#REF!</definedName>
    <definedName name="__123Graph_CChart19" hidden="1">'[6]PIB corr'!#REF!</definedName>
    <definedName name="__123Graph_CChart2" localSheetId="4" hidden="1">'[7]SNF Córd'!#REF!</definedName>
    <definedName name="__123Graph_CChart2" localSheetId="6" hidden="1">'[7]SNF Córd'!#REF!</definedName>
    <definedName name="__123Graph_CChart2" localSheetId="5" hidden="1">'[7]SNF Córd'!#REF!</definedName>
    <definedName name="__123Graph_CChart2" localSheetId="3" hidden="1">'[7]SNF Córd'!#REF!</definedName>
    <definedName name="__123Graph_CChart2" localSheetId="15" hidden="1">'[7]SNF Córd'!#REF!</definedName>
    <definedName name="__123Graph_CChart2" hidden="1">'[7]SNF Córd'!#REF!</definedName>
    <definedName name="__123Graph_CChart20" localSheetId="4" hidden="1">'[6]PIB corr'!#REF!</definedName>
    <definedName name="__123Graph_CChart20" localSheetId="6" hidden="1">'[6]PIB corr'!#REF!</definedName>
    <definedName name="__123Graph_CChart20" localSheetId="5" hidden="1">'[6]PIB corr'!#REF!</definedName>
    <definedName name="__123Graph_CChart20" localSheetId="3" hidden="1">'[6]PIB corr'!#REF!</definedName>
    <definedName name="__123Graph_CChart20" localSheetId="15" hidden="1">'[6]PIB corr'!#REF!</definedName>
    <definedName name="__123Graph_CChart20" hidden="1">'[6]PIB corr'!#REF!</definedName>
    <definedName name="__123Graph_CChart3" localSheetId="4" hidden="1">'[7]SNF Córd'!#REF!</definedName>
    <definedName name="__123Graph_CChart3" localSheetId="6" hidden="1">'[7]SNF Córd'!#REF!</definedName>
    <definedName name="__123Graph_CChart3" localSheetId="5" hidden="1">'[7]SNF Córd'!#REF!</definedName>
    <definedName name="__123Graph_CChart3" localSheetId="3" hidden="1">'[7]SNF Córd'!#REF!</definedName>
    <definedName name="__123Graph_CChart3" localSheetId="15" hidden="1">'[7]SNF Córd'!#REF!</definedName>
    <definedName name="__123Graph_CChart3" hidden="1">'[7]SNF Córd'!#REF!</definedName>
    <definedName name="__123Graph_CChart4" localSheetId="4" hidden="1">'[7]SNF Córd'!#REF!</definedName>
    <definedName name="__123Graph_CChart4" localSheetId="6" hidden="1">'[7]SNF Córd'!#REF!</definedName>
    <definedName name="__123Graph_CChart4" localSheetId="5" hidden="1">'[7]SNF Córd'!#REF!</definedName>
    <definedName name="__123Graph_CChart4" localSheetId="3" hidden="1">'[7]SNF Córd'!#REF!</definedName>
    <definedName name="__123Graph_CChart4" localSheetId="15" hidden="1">'[7]SNF Córd'!#REF!</definedName>
    <definedName name="__123Graph_CChart4" hidden="1">'[7]SNF Córd'!#REF!</definedName>
    <definedName name="__123Graph_CChart5" localSheetId="4" hidden="1">'[7]SNF Córd'!#REF!</definedName>
    <definedName name="__123Graph_CChart5" localSheetId="6" hidden="1">'[7]SNF Córd'!#REF!</definedName>
    <definedName name="__123Graph_CChart5" localSheetId="5" hidden="1">'[7]SNF Córd'!#REF!</definedName>
    <definedName name="__123Graph_CChart5" localSheetId="3" hidden="1">'[7]SNF Córd'!#REF!</definedName>
    <definedName name="__123Graph_CChart5" localSheetId="15" hidden="1">'[7]SNF Córd'!#REF!</definedName>
    <definedName name="__123Graph_CChart5" hidden="1">'[7]SNF Córd'!#REF!</definedName>
    <definedName name="__123Graph_CChart6" localSheetId="4" hidden="1">'[6]PIB corr'!#REF!</definedName>
    <definedName name="__123Graph_CChart6" localSheetId="6" hidden="1">'[6]PIB corr'!#REF!</definedName>
    <definedName name="__123Graph_CChart6" localSheetId="5" hidden="1">'[6]PIB corr'!#REF!</definedName>
    <definedName name="__123Graph_CChart6" localSheetId="3" hidden="1">'[6]PIB corr'!#REF!</definedName>
    <definedName name="__123Graph_CChart6" localSheetId="15" hidden="1">'[6]PIB corr'!#REF!</definedName>
    <definedName name="__123Graph_CChart6" hidden="1">'[6]PIB corr'!#REF!</definedName>
    <definedName name="__123Graph_CChart7" localSheetId="4" hidden="1">'[6]PIB corr'!#REF!</definedName>
    <definedName name="__123Graph_CChart7" localSheetId="6" hidden="1">'[6]PIB corr'!#REF!</definedName>
    <definedName name="__123Graph_CChart7" localSheetId="5" hidden="1">'[6]PIB corr'!#REF!</definedName>
    <definedName name="__123Graph_CChart7" localSheetId="3" hidden="1">'[6]PIB corr'!#REF!</definedName>
    <definedName name="__123Graph_CChart7" localSheetId="15" hidden="1">'[6]PIB corr'!#REF!</definedName>
    <definedName name="__123Graph_CChart7" hidden="1">'[6]PIB corr'!#REF!</definedName>
    <definedName name="__123Graph_CChart8" localSheetId="4" hidden="1">'[6]PIB corr'!#REF!</definedName>
    <definedName name="__123Graph_CChart8" localSheetId="6" hidden="1">'[6]PIB corr'!#REF!</definedName>
    <definedName name="__123Graph_CChart8" localSheetId="5" hidden="1">'[6]PIB corr'!#REF!</definedName>
    <definedName name="__123Graph_CChart8" localSheetId="3" hidden="1">'[6]PIB corr'!#REF!</definedName>
    <definedName name="__123Graph_CChart8" localSheetId="15" hidden="1">'[6]PIB corr'!#REF!</definedName>
    <definedName name="__123Graph_CChart8" hidden="1">'[6]PIB corr'!#REF!</definedName>
    <definedName name="__123Graph_CChart9" localSheetId="4" hidden="1">'[6]PIB corr'!#REF!</definedName>
    <definedName name="__123Graph_CChart9" localSheetId="6" hidden="1">'[6]PIB corr'!#REF!</definedName>
    <definedName name="__123Graph_CChart9" localSheetId="5" hidden="1">'[6]PIB corr'!#REF!</definedName>
    <definedName name="__123Graph_CChart9" localSheetId="3" hidden="1">'[6]PIB corr'!#REF!</definedName>
    <definedName name="__123Graph_CChart9" localSheetId="15" hidden="1">'[6]PIB corr'!#REF!</definedName>
    <definedName name="__123Graph_CChart9" hidden="1">'[6]PIB corr'!#REF!</definedName>
    <definedName name="__123Graph_CCONVERG1" localSheetId="4" hidden="1">#REF!</definedName>
    <definedName name="__123Graph_CCONVERG1" localSheetId="13" hidden="1">#REF!</definedName>
    <definedName name="__123Graph_CCONVERG1" localSheetId="10" hidden="1">#REF!</definedName>
    <definedName name="__123Graph_CCONVERG1" localSheetId="6" hidden="1">#REF!</definedName>
    <definedName name="__123Graph_CCONVERG1" localSheetId="5" hidden="1">#REF!</definedName>
    <definedName name="__123Graph_CCONVERG1" localSheetId="3" hidden="1">#REF!</definedName>
    <definedName name="__123Graph_CCONVERG1" localSheetId="15" hidden="1">#REF!</definedName>
    <definedName name="__123Graph_CCONVERG1" hidden="1">#REF!</definedName>
    <definedName name="__123Graph_CCurrent" localSheetId="4" hidden="1">'[8]Summary BOP'!#REF!</definedName>
    <definedName name="__123Graph_CCurrent" localSheetId="6" hidden="1">'[8]Summary BOP'!#REF!</definedName>
    <definedName name="__123Graph_CCurrent" localSheetId="5" hidden="1">'[8]Summary BOP'!#REF!</definedName>
    <definedName name="__123Graph_CCurrent" localSheetId="3" hidden="1">'[8]Summary BOP'!#REF!</definedName>
    <definedName name="__123Graph_CCurrent" localSheetId="15" hidden="1">'[8]Summary BOP'!#REF!</definedName>
    <definedName name="__123Graph_CCurrent" hidden="1">'[8]Summary BOP'!#REF!</definedName>
    <definedName name="__123Graph_CECTOT" localSheetId="4" hidden="1">#REF!</definedName>
    <definedName name="__123Graph_CECTOT" localSheetId="13" hidden="1">#REF!</definedName>
    <definedName name="__123Graph_CECTOT" localSheetId="10" hidden="1">#REF!</definedName>
    <definedName name="__123Graph_CECTOT" localSheetId="6" hidden="1">#REF!</definedName>
    <definedName name="__123Graph_CECTOT" localSheetId="5" hidden="1">#REF!</definedName>
    <definedName name="__123Graph_CECTOT" localSheetId="3" hidden="1">#REF!</definedName>
    <definedName name="__123Graph_CECTOT" localSheetId="15" hidden="1">#REF!</definedName>
    <definedName name="__123Graph_CECTOT" hidden="1">#REF!</definedName>
    <definedName name="__123Graph_CGDP_REV" localSheetId="4" hidden="1">#REF!</definedName>
    <definedName name="__123Graph_CGDP_REV" localSheetId="13" hidden="1">#REF!</definedName>
    <definedName name="__123Graph_CGDP_REV" localSheetId="10" hidden="1">#REF!</definedName>
    <definedName name="__123Graph_CGDP_REV" localSheetId="6" hidden="1">#REF!</definedName>
    <definedName name="__123Graph_CGDP_REV" localSheetId="5" hidden="1">#REF!</definedName>
    <definedName name="__123Graph_CGDP_REV" localSheetId="3" hidden="1">#REF!</definedName>
    <definedName name="__123Graph_CGDP_REV" localSheetId="15" hidden="1">#REF!</definedName>
    <definedName name="__123Graph_CGDP_REV" hidden="1">#REF!</definedName>
    <definedName name="__123Graph_CGDPREVISIONS" localSheetId="4" hidden="1">#REF!</definedName>
    <definedName name="__123Graph_CGDPREVISIONS" localSheetId="13" hidden="1">#REF!</definedName>
    <definedName name="__123Graph_CGDPREVISIONS" localSheetId="10" hidden="1">#REF!</definedName>
    <definedName name="__123Graph_CGDPREVISIONS" localSheetId="6" hidden="1">#REF!</definedName>
    <definedName name="__123Graph_CGDPREVISIONS" localSheetId="5" hidden="1">#REF!</definedName>
    <definedName name="__123Graph_CGDPREVISIONS" localSheetId="3" hidden="1">#REF!</definedName>
    <definedName name="__123Graph_CGDPREVISIONS" localSheetId="15" hidden="1">#REF!</definedName>
    <definedName name="__123Graph_CGDPREVISIONS" hidden="1">#REF!</definedName>
    <definedName name="__123Graph_CGRAPH41" localSheetId="4" hidden="1">'[3]Time series'!#REF!</definedName>
    <definedName name="__123Graph_CGRAPH41" localSheetId="13" hidden="1">'[3]Time series'!#REF!</definedName>
    <definedName name="__123Graph_CGRAPH41" localSheetId="10" hidden="1">'[3]Time series'!#REF!</definedName>
    <definedName name="__123Graph_CGRAPH41" localSheetId="6" hidden="1">'[3]Time series'!#REF!</definedName>
    <definedName name="__123Graph_CGRAPH41" localSheetId="5" hidden="1">'[3]Time series'!#REF!</definedName>
    <definedName name="__123Graph_CGRAPH41" localSheetId="3" hidden="1">'[3]Time series'!#REF!</definedName>
    <definedName name="__123Graph_CGRAPH41" localSheetId="15" hidden="1">'[3]Time series'!#REF!</definedName>
    <definedName name="__123Graph_CGRAPH41" hidden="1">'[3]Time series'!#REF!</definedName>
    <definedName name="__123Graph_CGRAPH44" localSheetId="4" hidden="1">'[3]Time series'!#REF!</definedName>
    <definedName name="__123Graph_CGRAPH44" localSheetId="13" hidden="1">'[3]Time series'!#REF!</definedName>
    <definedName name="__123Graph_CGRAPH44" localSheetId="10" hidden="1">'[3]Time series'!#REF!</definedName>
    <definedName name="__123Graph_CGRAPH44" localSheetId="6" hidden="1">'[3]Time series'!#REF!</definedName>
    <definedName name="__123Graph_CGRAPH44" localSheetId="5" hidden="1">'[3]Time series'!#REF!</definedName>
    <definedName name="__123Graph_CGRAPH44" localSheetId="3" hidden="1">'[3]Time series'!#REF!</definedName>
    <definedName name="__123Graph_CGRAPH44" localSheetId="15" hidden="1">'[3]Time series'!#REF!</definedName>
    <definedName name="__123Graph_CGRAPH44" hidden="1">'[3]Time series'!#REF!</definedName>
    <definedName name="__123Graph_CIMPORTS" localSheetId="4" hidden="1">#REF!</definedName>
    <definedName name="__123Graph_CIMPORTS" localSheetId="13" hidden="1">#REF!</definedName>
    <definedName name="__123Graph_CIMPORTS" localSheetId="10" hidden="1">#REF!</definedName>
    <definedName name="__123Graph_CIMPORTS" localSheetId="6" hidden="1">#REF!</definedName>
    <definedName name="__123Graph_CIMPORTS" localSheetId="5" hidden="1">#REF!</definedName>
    <definedName name="__123Graph_CIMPORTS" localSheetId="3" hidden="1">#REF!</definedName>
    <definedName name="__123Graph_CIMPORTS" localSheetId="15" hidden="1">#REF!</definedName>
    <definedName name="__123Graph_CIMPORTS" hidden="1">#REF!</definedName>
    <definedName name="__123Graph_CMONIMP" localSheetId="4" hidden="1">#REF!</definedName>
    <definedName name="__123Graph_CMONIMP" localSheetId="13" hidden="1">#REF!</definedName>
    <definedName name="__123Graph_CMONIMP" localSheetId="10" hidden="1">#REF!</definedName>
    <definedName name="__123Graph_CMONIMP" localSheetId="6" hidden="1">#REF!</definedName>
    <definedName name="__123Graph_CMONIMP" localSheetId="5" hidden="1">#REF!</definedName>
    <definedName name="__123Graph_CMONIMP" localSheetId="3" hidden="1">#REF!</definedName>
    <definedName name="__123Graph_CMONIMP" localSheetId="15" hidden="1">#REF!</definedName>
    <definedName name="__123Graph_CMONIMP" hidden="1">#REF!</definedName>
    <definedName name="__123Graph_CMSWKLY" localSheetId="4" hidden="1">#REF!</definedName>
    <definedName name="__123Graph_CMSWKLY" localSheetId="13" hidden="1">#REF!</definedName>
    <definedName name="__123Graph_CMSWKLY" localSheetId="10" hidden="1">#REF!</definedName>
    <definedName name="__123Graph_CMSWKLY" localSheetId="6" hidden="1">#REF!</definedName>
    <definedName name="__123Graph_CMSWKLY" localSheetId="5" hidden="1">#REF!</definedName>
    <definedName name="__123Graph_CMSWKLY" localSheetId="3" hidden="1">#REF!</definedName>
    <definedName name="__123Graph_CMSWKLY" localSheetId="15" hidden="1">#REF!</definedName>
    <definedName name="__123Graph_CMSWKLY" hidden="1">#REF!</definedName>
    <definedName name="__123Graph_CPERIA" localSheetId="4" hidden="1">'[3]Time series'!#REF!</definedName>
    <definedName name="__123Graph_CPERIA" localSheetId="13" hidden="1">'[3]Time series'!#REF!</definedName>
    <definedName name="__123Graph_CPERIA" localSheetId="10" hidden="1">'[3]Time series'!#REF!</definedName>
    <definedName name="__123Graph_CPERIA" localSheetId="6" hidden="1">'[3]Time series'!#REF!</definedName>
    <definedName name="__123Graph_CPERIA" localSheetId="5" hidden="1">'[3]Time series'!#REF!</definedName>
    <definedName name="__123Graph_CPERIA" localSheetId="3" hidden="1">'[3]Time series'!#REF!</definedName>
    <definedName name="__123Graph_CPERIA" localSheetId="15" hidden="1">'[3]Time series'!#REF!</definedName>
    <definedName name="__123Graph_CPERIA" hidden="1">'[3]Time series'!#REF!</definedName>
    <definedName name="__123Graph_CPERIB" localSheetId="4" hidden="1">'[3]Time series'!#REF!</definedName>
    <definedName name="__123Graph_CPERIB" localSheetId="13" hidden="1">'[3]Time series'!#REF!</definedName>
    <definedName name="__123Graph_CPERIB" localSheetId="10" hidden="1">'[3]Time series'!#REF!</definedName>
    <definedName name="__123Graph_CPERIB" localSheetId="6" hidden="1">'[3]Time series'!#REF!</definedName>
    <definedName name="__123Graph_CPERIB" localSheetId="5" hidden="1">'[3]Time series'!#REF!</definedName>
    <definedName name="__123Graph_CPERIB" localSheetId="3" hidden="1">'[3]Time series'!#REF!</definedName>
    <definedName name="__123Graph_CPERIB" localSheetId="15" hidden="1">'[3]Time series'!#REF!</definedName>
    <definedName name="__123Graph_CPERIB" hidden="1">'[3]Time series'!#REF!</definedName>
    <definedName name="__123Graph_CPRODABSC" localSheetId="4" hidden="1">'[3]Time series'!#REF!</definedName>
    <definedName name="__123Graph_CPRODABSC" localSheetId="13" hidden="1">'[3]Time series'!#REF!</definedName>
    <definedName name="__123Graph_CPRODABSC" localSheetId="10" hidden="1">'[3]Time series'!#REF!</definedName>
    <definedName name="__123Graph_CPRODABSC" localSheetId="6" hidden="1">'[3]Time series'!#REF!</definedName>
    <definedName name="__123Graph_CPRODABSC" localSheetId="5" hidden="1">'[3]Time series'!#REF!</definedName>
    <definedName name="__123Graph_CPRODABSC" localSheetId="3" hidden="1">'[3]Time series'!#REF!</definedName>
    <definedName name="__123Graph_CPRODABSC" localSheetId="15" hidden="1">'[3]Time series'!#REF!</definedName>
    <definedName name="__123Graph_CPRODABSC" hidden="1">'[3]Time series'!#REF!</definedName>
    <definedName name="__123Graph_CPRODTRE2" localSheetId="4" hidden="1">'[3]Time series'!#REF!</definedName>
    <definedName name="__123Graph_CPRODTRE2" localSheetId="13" hidden="1">'[3]Time series'!#REF!</definedName>
    <definedName name="__123Graph_CPRODTRE2" localSheetId="10" hidden="1">'[3]Time series'!#REF!</definedName>
    <definedName name="__123Graph_CPRODTRE2" localSheetId="6" hidden="1">'[3]Time series'!#REF!</definedName>
    <definedName name="__123Graph_CPRODTRE2" localSheetId="5" hidden="1">'[3]Time series'!#REF!</definedName>
    <definedName name="__123Graph_CPRODTRE2" localSheetId="3" hidden="1">'[3]Time series'!#REF!</definedName>
    <definedName name="__123Graph_CPRODTRE2" localSheetId="15" hidden="1">'[3]Time series'!#REF!</definedName>
    <definedName name="__123Graph_CPRODTRE2" hidden="1">'[3]Time series'!#REF!</definedName>
    <definedName name="__123Graph_CPRODTREND" localSheetId="4" hidden="1">'[3]Time series'!#REF!</definedName>
    <definedName name="__123Graph_CPRODTREND" localSheetId="6" hidden="1">'[3]Time series'!#REF!</definedName>
    <definedName name="__123Graph_CPRODTREND" localSheetId="5" hidden="1">'[3]Time series'!#REF!</definedName>
    <definedName name="__123Graph_CPRODTREND" localSheetId="3" hidden="1">'[3]Time series'!#REF!</definedName>
    <definedName name="__123Graph_CPRODTREND" localSheetId="15" hidden="1">'[3]Time series'!#REF!</definedName>
    <definedName name="__123Graph_CPRODTREND" hidden="1">'[3]Time series'!#REF!</definedName>
    <definedName name="__123Graph_CREER" localSheetId="4" hidden="1">[14]ER!#REF!</definedName>
    <definedName name="__123Graph_CREER" localSheetId="6" hidden="1">[14]ER!#REF!</definedName>
    <definedName name="__123Graph_CREER" localSheetId="5" hidden="1">[14]ER!#REF!</definedName>
    <definedName name="__123Graph_CREER" localSheetId="3" hidden="1">[14]ER!#REF!</definedName>
    <definedName name="__123Graph_CREER" localSheetId="15" hidden="1">[14]ER!#REF!</definedName>
    <definedName name="__123Graph_CREER" hidden="1">[14]ER!#REF!</definedName>
    <definedName name="__123Graph_CRER" localSheetId="4" hidden="1">#REF!</definedName>
    <definedName name="__123Graph_CRER" localSheetId="13" hidden="1">#REF!</definedName>
    <definedName name="__123Graph_CRER" localSheetId="10" hidden="1">#REF!</definedName>
    <definedName name="__123Graph_CRER" localSheetId="6" hidden="1">#REF!</definedName>
    <definedName name="__123Graph_CRER" localSheetId="5" hidden="1">#REF!</definedName>
    <definedName name="__123Graph_CRER" localSheetId="3" hidden="1">#REF!</definedName>
    <definedName name="__123Graph_CRER" localSheetId="15" hidden="1">#REF!</definedName>
    <definedName name="__123Graph_CRER" hidden="1">#REF!</definedName>
    <definedName name="__123Graph_CRESCOV" hidden="1">[12]fiscout!$I$146:$I$166</definedName>
    <definedName name="__123Graph_CUTRECHT" localSheetId="4" hidden="1">'[3]Time series'!#REF!</definedName>
    <definedName name="__123Graph_CUTRECHT" localSheetId="13" hidden="1">'[3]Time series'!#REF!</definedName>
    <definedName name="__123Graph_CUTRECHT" localSheetId="10" hidden="1">'[3]Time series'!#REF!</definedName>
    <definedName name="__123Graph_CUTRECHT" localSheetId="6" hidden="1">'[3]Time series'!#REF!</definedName>
    <definedName name="__123Graph_CUTRECHT" localSheetId="5" hidden="1">'[3]Time series'!#REF!</definedName>
    <definedName name="__123Graph_CUTRECHT" localSheetId="3" hidden="1">'[3]Time series'!#REF!</definedName>
    <definedName name="__123Graph_CUTRECHT" localSheetId="15" hidden="1">'[3]Time series'!#REF!</definedName>
    <definedName name="__123Graph_CUTRECHT" hidden="1">'[3]Time series'!#REF!</definedName>
    <definedName name="__123Graph_D" hidden="1">[18]FLUJO!$B$7942:$C$7942</definedName>
    <definedName name="__123Graph_DBERLGRAP" localSheetId="4" hidden="1">'[3]Time series'!#REF!</definedName>
    <definedName name="__123Graph_DBERLGRAP" localSheetId="13" hidden="1">'[3]Time series'!#REF!</definedName>
    <definedName name="__123Graph_DBERLGRAP" localSheetId="10" hidden="1">'[3]Time series'!#REF!</definedName>
    <definedName name="__123Graph_DBERLGRAP" localSheetId="6" hidden="1">'[3]Time series'!#REF!</definedName>
    <definedName name="__123Graph_DBERLGRAP" localSheetId="5" hidden="1">'[3]Time series'!#REF!</definedName>
    <definedName name="__123Graph_DBERLGRAP" localSheetId="3" hidden="1">'[3]Time series'!#REF!</definedName>
    <definedName name="__123Graph_DBERLGRAP" localSheetId="15" hidden="1">'[3]Time series'!#REF!</definedName>
    <definedName name="__123Graph_DBERLGRAP" hidden="1">'[3]Time series'!#REF!</definedName>
    <definedName name="__123Graph_DCATCH1" localSheetId="4" hidden="1">'[3]Time series'!#REF!</definedName>
    <definedName name="__123Graph_DCATCH1" localSheetId="13" hidden="1">'[3]Time series'!#REF!</definedName>
    <definedName name="__123Graph_DCATCH1" localSheetId="10" hidden="1">'[3]Time series'!#REF!</definedName>
    <definedName name="__123Graph_DCATCH1" localSheetId="6" hidden="1">'[3]Time series'!#REF!</definedName>
    <definedName name="__123Graph_DCATCH1" localSheetId="5" hidden="1">'[3]Time series'!#REF!</definedName>
    <definedName name="__123Graph_DCATCH1" localSheetId="3" hidden="1">'[3]Time series'!#REF!</definedName>
    <definedName name="__123Graph_DCATCH1" localSheetId="15" hidden="1">'[3]Time series'!#REF!</definedName>
    <definedName name="__123Graph_DCATCH1" hidden="1">'[3]Time series'!#REF!</definedName>
    <definedName name="__123Graph_DChart1" localSheetId="4" hidden="1">'[7]SNF Córd'!#REF!</definedName>
    <definedName name="__123Graph_DChart1" localSheetId="13" hidden="1">'[7]SNF Córd'!#REF!</definedName>
    <definedName name="__123Graph_DChart1" localSheetId="10" hidden="1">'[7]SNF Córd'!#REF!</definedName>
    <definedName name="__123Graph_DChart1" localSheetId="6" hidden="1">'[7]SNF Córd'!#REF!</definedName>
    <definedName name="__123Graph_DChart1" localSheetId="5" hidden="1">'[7]SNF Córd'!#REF!</definedName>
    <definedName name="__123Graph_DChart1" localSheetId="3" hidden="1">'[7]SNF Córd'!#REF!</definedName>
    <definedName name="__123Graph_DChart1" localSheetId="15" hidden="1">'[7]SNF Córd'!#REF!</definedName>
    <definedName name="__123Graph_DChart1" hidden="1">'[7]SNF Córd'!#REF!</definedName>
    <definedName name="__123Graph_DChart10" localSheetId="4" hidden="1">'[6]PIB corr'!#REF!</definedName>
    <definedName name="__123Graph_DChart10" localSheetId="13" hidden="1">'[6]PIB corr'!#REF!</definedName>
    <definedName name="__123Graph_DChart10" localSheetId="10" hidden="1">'[6]PIB corr'!#REF!</definedName>
    <definedName name="__123Graph_DChart10" localSheetId="6" hidden="1">'[6]PIB corr'!#REF!</definedName>
    <definedName name="__123Graph_DChart10" localSheetId="5" hidden="1">'[6]PIB corr'!#REF!</definedName>
    <definedName name="__123Graph_DChart10" localSheetId="3" hidden="1">'[6]PIB corr'!#REF!</definedName>
    <definedName name="__123Graph_DChart10" localSheetId="15" hidden="1">'[6]PIB corr'!#REF!</definedName>
    <definedName name="__123Graph_DChart10" hidden="1">'[6]PIB corr'!#REF!</definedName>
    <definedName name="__123Graph_DChart11" localSheetId="4" hidden="1">'[6]PIB corr'!#REF!</definedName>
    <definedName name="__123Graph_DChart11" localSheetId="13" hidden="1">'[6]PIB corr'!#REF!</definedName>
    <definedName name="__123Graph_DChart11" localSheetId="10" hidden="1">'[6]PIB corr'!#REF!</definedName>
    <definedName name="__123Graph_DChart11" localSheetId="6" hidden="1">'[6]PIB corr'!#REF!</definedName>
    <definedName name="__123Graph_DChart11" localSheetId="5" hidden="1">'[6]PIB corr'!#REF!</definedName>
    <definedName name="__123Graph_DChart11" localSheetId="3" hidden="1">'[6]PIB corr'!#REF!</definedName>
    <definedName name="__123Graph_DChart11" localSheetId="15" hidden="1">'[6]PIB corr'!#REF!</definedName>
    <definedName name="__123Graph_DChart11" hidden="1">'[6]PIB corr'!#REF!</definedName>
    <definedName name="__123Graph_DChart12" localSheetId="4" hidden="1">'[6]PIB corr'!#REF!</definedName>
    <definedName name="__123Graph_DChart12" localSheetId="6" hidden="1">'[6]PIB corr'!#REF!</definedName>
    <definedName name="__123Graph_DChart12" localSheetId="5" hidden="1">'[6]PIB corr'!#REF!</definedName>
    <definedName name="__123Graph_DChart12" localSheetId="3" hidden="1">'[6]PIB corr'!#REF!</definedName>
    <definedName name="__123Graph_DChart12" localSheetId="15" hidden="1">'[6]PIB corr'!#REF!</definedName>
    <definedName name="__123Graph_DChart12" hidden="1">'[6]PIB corr'!#REF!</definedName>
    <definedName name="__123Graph_DChart13" localSheetId="4" hidden="1">'[6]PIB corr'!#REF!</definedName>
    <definedName name="__123Graph_DChart13" localSheetId="6" hidden="1">'[6]PIB corr'!#REF!</definedName>
    <definedName name="__123Graph_DChart13" localSheetId="5" hidden="1">'[6]PIB corr'!#REF!</definedName>
    <definedName name="__123Graph_DChart13" localSheetId="3" hidden="1">'[6]PIB corr'!#REF!</definedName>
    <definedName name="__123Graph_DChart13" localSheetId="15" hidden="1">'[6]PIB corr'!#REF!</definedName>
    <definedName name="__123Graph_DChart13" hidden="1">'[6]PIB corr'!#REF!</definedName>
    <definedName name="__123Graph_DChart14" localSheetId="4" hidden="1">'[6]PIB corr'!#REF!</definedName>
    <definedName name="__123Graph_DChart14" localSheetId="6" hidden="1">'[6]PIB corr'!#REF!</definedName>
    <definedName name="__123Graph_DChart14" localSheetId="5" hidden="1">'[6]PIB corr'!#REF!</definedName>
    <definedName name="__123Graph_DChart14" localSheetId="3" hidden="1">'[6]PIB corr'!#REF!</definedName>
    <definedName name="__123Graph_DChart14" localSheetId="15" hidden="1">'[6]PIB corr'!#REF!</definedName>
    <definedName name="__123Graph_DChart14" hidden="1">'[6]PIB corr'!#REF!</definedName>
    <definedName name="__123Graph_DChart15" localSheetId="4" hidden="1">'[6]PIB corr'!#REF!</definedName>
    <definedName name="__123Graph_DChart15" localSheetId="6" hidden="1">'[6]PIB corr'!#REF!</definedName>
    <definedName name="__123Graph_DChart15" localSheetId="5" hidden="1">'[6]PIB corr'!#REF!</definedName>
    <definedName name="__123Graph_DChart15" localSheetId="3" hidden="1">'[6]PIB corr'!#REF!</definedName>
    <definedName name="__123Graph_DChart15" localSheetId="15" hidden="1">'[6]PIB corr'!#REF!</definedName>
    <definedName name="__123Graph_DChart15" hidden="1">'[6]PIB corr'!#REF!</definedName>
    <definedName name="__123Graph_DChart16" localSheetId="4" hidden="1">'[6]PIB corr'!#REF!</definedName>
    <definedName name="__123Graph_DChart16" localSheetId="6" hidden="1">'[6]PIB corr'!#REF!</definedName>
    <definedName name="__123Graph_DChart16" localSheetId="5" hidden="1">'[6]PIB corr'!#REF!</definedName>
    <definedName name="__123Graph_DChart16" localSheetId="3" hidden="1">'[6]PIB corr'!#REF!</definedName>
    <definedName name="__123Graph_DChart16" localSheetId="15" hidden="1">'[6]PIB corr'!#REF!</definedName>
    <definedName name="__123Graph_DChart16" hidden="1">'[6]PIB corr'!#REF!</definedName>
    <definedName name="__123Graph_DChart17" localSheetId="4" hidden="1">'[6]PIB corr'!#REF!</definedName>
    <definedName name="__123Graph_DChart17" localSheetId="6" hidden="1">'[6]PIB corr'!#REF!</definedName>
    <definedName name="__123Graph_DChart17" localSheetId="5" hidden="1">'[6]PIB corr'!#REF!</definedName>
    <definedName name="__123Graph_DChart17" localSheetId="3" hidden="1">'[6]PIB corr'!#REF!</definedName>
    <definedName name="__123Graph_DChart17" localSheetId="15" hidden="1">'[6]PIB corr'!#REF!</definedName>
    <definedName name="__123Graph_DChart17" hidden="1">'[6]PIB corr'!#REF!</definedName>
    <definedName name="__123Graph_DChart18" localSheetId="4" hidden="1">'[6]PIB corr'!#REF!</definedName>
    <definedName name="__123Graph_DChart18" localSheetId="6" hidden="1">'[6]PIB corr'!#REF!</definedName>
    <definedName name="__123Graph_DChart18" localSheetId="5" hidden="1">'[6]PIB corr'!#REF!</definedName>
    <definedName name="__123Graph_DChart18" localSheetId="3" hidden="1">'[6]PIB corr'!#REF!</definedName>
    <definedName name="__123Graph_DChart18" localSheetId="15" hidden="1">'[6]PIB corr'!#REF!</definedName>
    <definedName name="__123Graph_DChart18" hidden="1">'[6]PIB corr'!#REF!</definedName>
    <definedName name="__123Graph_DChart19" localSheetId="4" hidden="1">'[6]PIB corr'!#REF!</definedName>
    <definedName name="__123Graph_DChart19" localSheetId="6" hidden="1">'[6]PIB corr'!#REF!</definedName>
    <definedName name="__123Graph_DChart19" localSheetId="5" hidden="1">'[6]PIB corr'!#REF!</definedName>
    <definedName name="__123Graph_DChart19" localSheetId="3" hidden="1">'[6]PIB corr'!#REF!</definedName>
    <definedName name="__123Graph_DChart19" localSheetId="15" hidden="1">'[6]PIB corr'!#REF!</definedName>
    <definedName name="__123Graph_DChart19" hidden="1">'[6]PIB corr'!#REF!</definedName>
    <definedName name="__123Graph_DChart2" localSheetId="4" hidden="1">'[7]SNF Córd'!#REF!</definedName>
    <definedName name="__123Graph_DChart2" localSheetId="6" hidden="1">'[7]SNF Córd'!#REF!</definedName>
    <definedName name="__123Graph_DChart2" localSheetId="5" hidden="1">'[7]SNF Córd'!#REF!</definedName>
    <definedName name="__123Graph_DChart2" localSheetId="3" hidden="1">'[7]SNF Córd'!#REF!</definedName>
    <definedName name="__123Graph_DChart2" localSheetId="15" hidden="1">'[7]SNF Córd'!#REF!</definedName>
    <definedName name="__123Graph_DChart2" hidden="1">'[7]SNF Córd'!#REF!</definedName>
    <definedName name="__123Graph_DChart20" localSheetId="4" hidden="1">'[6]PIB corr'!#REF!</definedName>
    <definedName name="__123Graph_DChart20" localSheetId="6" hidden="1">'[6]PIB corr'!#REF!</definedName>
    <definedName name="__123Graph_DChart20" localSheetId="5" hidden="1">'[6]PIB corr'!#REF!</definedName>
    <definedName name="__123Graph_DChart20" localSheetId="3" hidden="1">'[6]PIB corr'!#REF!</definedName>
    <definedName name="__123Graph_DChart20" localSheetId="15" hidden="1">'[6]PIB corr'!#REF!</definedName>
    <definedName name="__123Graph_DChart20" hidden="1">'[6]PIB corr'!#REF!</definedName>
    <definedName name="__123Graph_DChart3" localSheetId="4" hidden="1">'[7]SNF Córd'!#REF!</definedName>
    <definedName name="__123Graph_DChart3" localSheetId="6" hidden="1">'[7]SNF Córd'!#REF!</definedName>
    <definedName name="__123Graph_DChart3" localSheetId="5" hidden="1">'[7]SNF Córd'!#REF!</definedName>
    <definedName name="__123Graph_DChart3" localSheetId="3" hidden="1">'[7]SNF Córd'!#REF!</definedName>
    <definedName name="__123Graph_DChart3" localSheetId="15" hidden="1">'[7]SNF Córd'!#REF!</definedName>
    <definedName name="__123Graph_DChart3" hidden="1">'[7]SNF Córd'!#REF!</definedName>
    <definedName name="__123Graph_DChart4" localSheetId="4" hidden="1">'[7]SNF Córd'!#REF!</definedName>
    <definedName name="__123Graph_DChart4" localSheetId="6" hidden="1">'[7]SNF Córd'!#REF!</definedName>
    <definedName name="__123Graph_DChart4" localSheetId="5" hidden="1">'[7]SNF Córd'!#REF!</definedName>
    <definedName name="__123Graph_DChart4" localSheetId="3" hidden="1">'[7]SNF Córd'!#REF!</definedName>
    <definedName name="__123Graph_DChart4" localSheetId="15" hidden="1">'[7]SNF Córd'!#REF!</definedName>
    <definedName name="__123Graph_DChart4" hidden="1">'[7]SNF Córd'!#REF!</definedName>
    <definedName name="__123Graph_DChart5" localSheetId="4" hidden="1">'[7]SNF Córd'!#REF!</definedName>
    <definedName name="__123Graph_DChart5" localSheetId="6" hidden="1">'[7]SNF Córd'!#REF!</definedName>
    <definedName name="__123Graph_DChart5" localSheetId="5" hidden="1">'[7]SNF Córd'!#REF!</definedName>
    <definedName name="__123Graph_DChart5" localSheetId="3" hidden="1">'[7]SNF Córd'!#REF!</definedName>
    <definedName name="__123Graph_DChart5" localSheetId="15" hidden="1">'[7]SNF Córd'!#REF!</definedName>
    <definedName name="__123Graph_DChart5" hidden="1">'[7]SNF Córd'!#REF!</definedName>
    <definedName name="__123Graph_DChart6" localSheetId="4" hidden="1">'[6]PIB corr'!#REF!</definedName>
    <definedName name="__123Graph_DChart6" localSheetId="6" hidden="1">'[6]PIB corr'!#REF!</definedName>
    <definedName name="__123Graph_DChart6" localSheetId="5" hidden="1">'[6]PIB corr'!#REF!</definedName>
    <definedName name="__123Graph_DChart6" localSheetId="3" hidden="1">'[6]PIB corr'!#REF!</definedName>
    <definedName name="__123Graph_DChart6" localSheetId="15" hidden="1">'[6]PIB corr'!#REF!</definedName>
    <definedName name="__123Graph_DChart6" hidden="1">'[6]PIB corr'!#REF!</definedName>
    <definedName name="__123Graph_DChart7" localSheetId="4" hidden="1">'[6]PIB corr'!#REF!</definedName>
    <definedName name="__123Graph_DChart7" localSheetId="6" hidden="1">'[6]PIB corr'!#REF!</definedName>
    <definedName name="__123Graph_DChart7" localSheetId="5" hidden="1">'[6]PIB corr'!#REF!</definedName>
    <definedName name="__123Graph_DChart7" localSheetId="3" hidden="1">'[6]PIB corr'!#REF!</definedName>
    <definedName name="__123Graph_DChart7" localSheetId="15" hidden="1">'[6]PIB corr'!#REF!</definedName>
    <definedName name="__123Graph_DChart7" hidden="1">'[6]PIB corr'!#REF!</definedName>
    <definedName name="__123Graph_DChart8" localSheetId="4" hidden="1">'[6]PIB corr'!#REF!</definedName>
    <definedName name="__123Graph_DChart8" localSheetId="6" hidden="1">'[6]PIB corr'!#REF!</definedName>
    <definedName name="__123Graph_DChart8" localSheetId="5" hidden="1">'[6]PIB corr'!#REF!</definedName>
    <definedName name="__123Graph_DChart8" localSheetId="3" hidden="1">'[6]PIB corr'!#REF!</definedName>
    <definedName name="__123Graph_DChart8" localSheetId="15" hidden="1">'[6]PIB corr'!#REF!</definedName>
    <definedName name="__123Graph_DChart8" hidden="1">'[6]PIB corr'!#REF!</definedName>
    <definedName name="__123Graph_DChart9" localSheetId="4" hidden="1">'[6]PIB corr'!#REF!</definedName>
    <definedName name="__123Graph_DChart9" localSheetId="6" hidden="1">'[6]PIB corr'!#REF!</definedName>
    <definedName name="__123Graph_DChart9" localSheetId="5" hidden="1">'[6]PIB corr'!#REF!</definedName>
    <definedName name="__123Graph_DChart9" localSheetId="3" hidden="1">'[6]PIB corr'!#REF!</definedName>
    <definedName name="__123Graph_DChart9" localSheetId="15" hidden="1">'[6]PIB corr'!#REF!</definedName>
    <definedName name="__123Graph_DChart9" hidden="1">'[6]PIB corr'!#REF!</definedName>
    <definedName name="__123Graph_DCONVERG1" localSheetId="4" hidden="1">'[3]Time series'!#REF!</definedName>
    <definedName name="__123Graph_DCONVERG1" localSheetId="6" hidden="1">'[3]Time series'!#REF!</definedName>
    <definedName name="__123Graph_DCONVERG1" localSheetId="5" hidden="1">'[3]Time series'!#REF!</definedName>
    <definedName name="__123Graph_DCONVERG1" localSheetId="3" hidden="1">'[3]Time series'!#REF!</definedName>
    <definedName name="__123Graph_DCONVERG1" localSheetId="15" hidden="1">'[3]Time series'!#REF!</definedName>
    <definedName name="__123Graph_DCONVERG1" hidden="1">'[3]Time series'!#REF!</definedName>
    <definedName name="__123Graph_DCurrent" localSheetId="4" hidden="1">'[8]Summary BOP'!#REF!</definedName>
    <definedName name="__123Graph_DCurrent" localSheetId="6" hidden="1">'[8]Summary BOP'!#REF!</definedName>
    <definedName name="__123Graph_DCurrent" localSheetId="5" hidden="1">'[8]Summary BOP'!#REF!</definedName>
    <definedName name="__123Graph_DCurrent" localSheetId="3" hidden="1">'[8]Summary BOP'!#REF!</definedName>
    <definedName name="__123Graph_DCurrent" localSheetId="15" hidden="1">'[8]Summary BOP'!#REF!</definedName>
    <definedName name="__123Graph_DCurrent" hidden="1">'[8]Summary BOP'!#REF!</definedName>
    <definedName name="__123Graph_DECTOT" localSheetId="4" hidden="1">#REF!</definedName>
    <definedName name="__123Graph_DECTOT" localSheetId="13" hidden="1">#REF!</definedName>
    <definedName name="__123Graph_DECTOT" localSheetId="10" hidden="1">#REF!</definedName>
    <definedName name="__123Graph_DECTOT" localSheetId="6" hidden="1">#REF!</definedName>
    <definedName name="__123Graph_DECTOT" localSheetId="5" hidden="1">#REF!</definedName>
    <definedName name="__123Graph_DECTOT" localSheetId="3" hidden="1">#REF!</definedName>
    <definedName name="__123Graph_DECTOT" localSheetId="15" hidden="1">#REF!</definedName>
    <definedName name="__123Graph_DECTOT" hidden="1">#REF!</definedName>
    <definedName name="__123Graph_DGDP_REV" localSheetId="4" hidden="1">#REF!</definedName>
    <definedName name="__123Graph_DGDP_REV" localSheetId="13" hidden="1">#REF!</definedName>
    <definedName name="__123Graph_DGDP_REV" localSheetId="10" hidden="1">#REF!</definedName>
    <definedName name="__123Graph_DGDP_REV" localSheetId="6" hidden="1">#REF!</definedName>
    <definedName name="__123Graph_DGDP_REV" localSheetId="5" hidden="1">#REF!</definedName>
    <definedName name="__123Graph_DGDP_REV" localSheetId="3" hidden="1">#REF!</definedName>
    <definedName name="__123Graph_DGDP_REV" localSheetId="15" hidden="1">#REF!</definedName>
    <definedName name="__123Graph_DGDP_REV" hidden="1">#REF!</definedName>
    <definedName name="__123Graph_DGDPREVISIONS" localSheetId="4" hidden="1">#REF!</definedName>
    <definedName name="__123Graph_DGDPREVISIONS" localSheetId="13" hidden="1">#REF!</definedName>
    <definedName name="__123Graph_DGDPREVISIONS" localSheetId="10" hidden="1">#REF!</definedName>
    <definedName name="__123Graph_DGDPREVISIONS" localSheetId="6" hidden="1">#REF!</definedName>
    <definedName name="__123Graph_DGDPREVISIONS" localSheetId="5" hidden="1">#REF!</definedName>
    <definedName name="__123Graph_DGDPREVISIONS" localSheetId="3" hidden="1">#REF!</definedName>
    <definedName name="__123Graph_DGDPREVISIONS" localSheetId="15" hidden="1">#REF!</definedName>
    <definedName name="__123Graph_DGDPREVISIONS" hidden="1">#REF!</definedName>
    <definedName name="__123Graph_DGRAPH41" localSheetId="4" hidden="1">'[3]Time series'!#REF!</definedName>
    <definedName name="__123Graph_DGRAPH41" localSheetId="13" hidden="1">'[3]Time series'!#REF!</definedName>
    <definedName name="__123Graph_DGRAPH41" localSheetId="10" hidden="1">'[3]Time series'!#REF!</definedName>
    <definedName name="__123Graph_DGRAPH41" localSheetId="6" hidden="1">'[3]Time series'!#REF!</definedName>
    <definedName name="__123Graph_DGRAPH41" localSheetId="5" hidden="1">'[3]Time series'!#REF!</definedName>
    <definedName name="__123Graph_DGRAPH41" localSheetId="3" hidden="1">'[3]Time series'!#REF!</definedName>
    <definedName name="__123Graph_DGRAPH41" localSheetId="15" hidden="1">'[3]Time series'!#REF!</definedName>
    <definedName name="__123Graph_DGRAPH41" hidden="1">'[3]Time series'!#REF!</definedName>
    <definedName name="__123Graph_DMIMPMAC" localSheetId="4" hidden="1">#REF!</definedName>
    <definedName name="__123Graph_DMIMPMAC" localSheetId="13" hidden="1">#REF!</definedName>
    <definedName name="__123Graph_DMIMPMAC" localSheetId="10" hidden="1">#REF!</definedName>
    <definedName name="__123Graph_DMIMPMAC" localSheetId="6" hidden="1">#REF!</definedName>
    <definedName name="__123Graph_DMIMPMAC" localSheetId="5" hidden="1">#REF!</definedName>
    <definedName name="__123Graph_DMIMPMAC" localSheetId="3" hidden="1">#REF!</definedName>
    <definedName name="__123Graph_DMIMPMAC" localSheetId="15" hidden="1">#REF!</definedName>
    <definedName name="__123Graph_DMIMPMAC" hidden="1">#REF!</definedName>
    <definedName name="__123Graph_DMONIMP" localSheetId="4" hidden="1">#REF!</definedName>
    <definedName name="__123Graph_DMONIMP" localSheetId="13" hidden="1">#REF!</definedName>
    <definedName name="__123Graph_DMONIMP" localSheetId="10" hidden="1">#REF!</definedName>
    <definedName name="__123Graph_DMONIMP" localSheetId="6" hidden="1">#REF!</definedName>
    <definedName name="__123Graph_DMONIMP" localSheetId="5" hidden="1">#REF!</definedName>
    <definedName name="__123Graph_DMONIMP" localSheetId="3" hidden="1">#REF!</definedName>
    <definedName name="__123Graph_DMONIMP" localSheetId="15" hidden="1">#REF!</definedName>
    <definedName name="__123Graph_DMONIMP" hidden="1">#REF!</definedName>
    <definedName name="__123Graph_DPERIA" localSheetId="4" hidden="1">'[3]Time series'!#REF!</definedName>
    <definedName name="__123Graph_DPERIA" localSheetId="13" hidden="1">'[3]Time series'!#REF!</definedName>
    <definedName name="__123Graph_DPERIA" localSheetId="10" hidden="1">'[3]Time series'!#REF!</definedName>
    <definedName name="__123Graph_DPERIA" localSheetId="6" hidden="1">'[3]Time series'!#REF!</definedName>
    <definedName name="__123Graph_DPERIA" localSheetId="5" hidden="1">'[3]Time series'!#REF!</definedName>
    <definedName name="__123Graph_DPERIA" localSheetId="3" hidden="1">'[3]Time series'!#REF!</definedName>
    <definedName name="__123Graph_DPERIA" localSheetId="15" hidden="1">'[3]Time series'!#REF!</definedName>
    <definedName name="__123Graph_DPERIA" hidden="1">'[3]Time series'!#REF!</definedName>
    <definedName name="__123Graph_DPERIB" localSheetId="4" hidden="1">'[3]Time series'!#REF!</definedName>
    <definedName name="__123Graph_DPERIB" localSheetId="13" hidden="1">'[3]Time series'!#REF!</definedName>
    <definedName name="__123Graph_DPERIB" localSheetId="10" hidden="1">'[3]Time series'!#REF!</definedName>
    <definedName name="__123Graph_DPERIB" localSheetId="6" hidden="1">'[3]Time series'!#REF!</definedName>
    <definedName name="__123Graph_DPERIB" localSheetId="5" hidden="1">'[3]Time series'!#REF!</definedName>
    <definedName name="__123Graph_DPERIB" localSheetId="3" hidden="1">'[3]Time series'!#REF!</definedName>
    <definedName name="__123Graph_DPERIB" localSheetId="15" hidden="1">'[3]Time series'!#REF!</definedName>
    <definedName name="__123Graph_DPERIB" hidden="1">'[3]Time series'!#REF!</definedName>
    <definedName name="__123Graph_DPRODABSC" localSheetId="4" hidden="1">'[3]Time series'!#REF!</definedName>
    <definedName name="__123Graph_DPRODABSC" localSheetId="13" hidden="1">'[3]Time series'!#REF!</definedName>
    <definedName name="__123Graph_DPRODABSC" localSheetId="10" hidden="1">'[3]Time series'!#REF!</definedName>
    <definedName name="__123Graph_DPRODABSC" localSheetId="6" hidden="1">'[3]Time series'!#REF!</definedName>
    <definedName name="__123Graph_DPRODABSC" localSheetId="5" hidden="1">'[3]Time series'!#REF!</definedName>
    <definedName name="__123Graph_DPRODABSC" localSheetId="3" hidden="1">'[3]Time series'!#REF!</definedName>
    <definedName name="__123Graph_DPRODABSC" localSheetId="15" hidden="1">'[3]Time series'!#REF!</definedName>
    <definedName name="__123Graph_DPRODABSC" hidden="1">'[3]Time series'!#REF!</definedName>
    <definedName name="__123Graph_DUTRECHT" localSheetId="4" hidden="1">'[3]Time series'!#REF!</definedName>
    <definedName name="__123Graph_DUTRECHT" localSheetId="13" hidden="1">'[3]Time series'!#REF!</definedName>
    <definedName name="__123Graph_DUTRECHT" localSheetId="10" hidden="1">'[3]Time series'!#REF!</definedName>
    <definedName name="__123Graph_DUTRECHT" localSheetId="6" hidden="1">'[3]Time series'!#REF!</definedName>
    <definedName name="__123Graph_DUTRECHT" localSheetId="5" hidden="1">'[3]Time series'!#REF!</definedName>
    <definedName name="__123Graph_DUTRECHT" localSheetId="3" hidden="1">'[3]Time series'!#REF!</definedName>
    <definedName name="__123Graph_DUTRECHT" localSheetId="15" hidden="1">'[3]Time series'!#REF!</definedName>
    <definedName name="__123Graph_DUTRECHT" hidden="1">'[3]Time series'!#REF!</definedName>
    <definedName name="__123Graph_E" localSheetId="4" hidden="1">#REF!</definedName>
    <definedName name="__123Graph_E" localSheetId="13" hidden="1">#REF!</definedName>
    <definedName name="__123Graph_E" localSheetId="10" hidden="1">#REF!</definedName>
    <definedName name="__123Graph_E" localSheetId="6" hidden="1">#REF!</definedName>
    <definedName name="__123Graph_E" localSheetId="5" hidden="1">#REF!</definedName>
    <definedName name="__123Graph_E" localSheetId="3" hidden="1">#REF!</definedName>
    <definedName name="__123Graph_E" localSheetId="15" hidden="1">#REF!</definedName>
    <definedName name="__123Graph_E" hidden="1">#REF!</definedName>
    <definedName name="__123Graph_EBERLGRAP" localSheetId="4" hidden="1">'[3]Time series'!#REF!</definedName>
    <definedName name="__123Graph_EBERLGRAP" localSheetId="13" hidden="1">'[3]Time series'!#REF!</definedName>
    <definedName name="__123Graph_EBERLGRAP" localSheetId="10" hidden="1">'[3]Time series'!#REF!</definedName>
    <definedName name="__123Graph_EBERLGRAP" localSheetId="6" hidden="1">'[3]Time series'!#REF!</definedName>
    <definedName name="__123Graph_EBERLGRAP" localSheetId="5" hidden="1">'[3]Time series'!#REF!</definedName>
    <definedName name="__123Graph_EBERLGRAP" localSheetId="3" hidden="1">'[3]Time series'!#REF!</definedName>
    <definedName name="__123Graph_EBERLGRAP" localSheetId="15" hidden="1">'[3]Time series'!#REF!</definedName>
    <definedName name="__123Graph_EBERLGRAP" hidden="1">'[3]Time series'!#REF!</definedName>
    <definedName name="__123Graph_ECATCH1" localSheetId="4" hidden="1">#REF!</definedName>
    <definedName name="__123Graph_ECATCH1" localSheetId="13" hidden="1">#REF!</definedName>
    <definedName name="__123Graph_ECATCH1" localSheetId="10" hidden="1">#REF!</definedName>
    <definedName name="__123Graph_ECATCH1" localSheetId="6" hidden="1">#REF!</definedName>
    <definedName name="__123Graph_ECATCH1" localSheetId="5" hidden="1">#REF!</definedName>
    <definedName name="__123Graph_ECATCH1" localSheetId="3" hidden="1">#REF!</definedName>
    <definedName name="__123Graph_ECATCH1" localSheetId="15" hidden="1">#REF!</definedName>
    <definedName name="__123Graph_ECATCH1" hidden="1">#REF!</definedName>
    <definedName name="__123Graph_EChart1" localSheetId="4" hidden="1">'[19]GDP Const'!#REF!</definedName>
    <definedName name="__123Graph_EChart1" localSheetId="13" hidden="1">'[19]GDP Const'!#REF!</definedName>
    <definedName name="__123Graph_EChart1" localSheetId="10" hidden="1">'[19]GDP Const'!#REF!</definedName>
    <definedName name="__123Graph_EChart1" localSheetId="6" hidden="1">'[19]GDP Const'!#REF!</definedName>
    <definedName name="__123Graph_EChart1" localSheetId="5" hidden="1">'[19]GDP Const'!#REF!</definedName>
    <definedName name="__123Graph_EChart1" localSheetId="3" hidden="1">'[19]GDP Const'!#REF!</definedName>
    <definedName name="__123Graph_EChart1" localSheetId="15" hidden="1">'[19]GDP Const'!#REF!</definedName>
    <definedName name="__123Graph_EChart1" hidden="1">'[19]GDP Const'!#REF!</definedName>
    <definedName name="__123Graph_EChart10" localSheetId="4" hidden="1">'[6]PIB corr'!#REF!</definedName>
    <definedName name="__123Graph_EChart10" localSheetId="13" hidden="1">'[6]PIB corr'!#REF!</definedName>
    <definedName name="__123Graph_EChart10" localSheetId="10" hidden="1">'[6]PIB corr'!#REF!</definedName>
    <definedName name="__123Graph_EChart10" localSheetId="6" hidden="1">'[6]PIB corr'!#REF!</definedName>
    <definedName name="__123Graph_EChart10" localSheetId="5" hidden="1">'[6]PIB corr'!#REF!</definedName>
    <definedName name="__123Graph_EChart10" localSheetId="3" hidden="1">'[6]PIB corr'!#REF!</definedName>
    <definedName name="__123Graph_EChart10" localSheetId="15" hidden="1">'[6]PIB corr'!#REF!</definedName>
    <definedName name="__123Graph_EChart10" hidden="1">'[6]PIB corr'!#REF!</definedName>
    <definedName name="__123Graph_EChart11" localSheetId="4" hidden="1">'[6]PIB corr'!#REF!</definedName>
    <definedName name="__123Graph_EChart11" localSheetId="13" hidden="1">'[6]PIB corr'!#REF!</definedName>
    <definedName name="__123Graph_EChart11" localSheetId="10" hidden="1">'[6]PIB corr'!#REF!</definedName>
    <definedName name="__123Graph_EChart11" localSheetId="6" hidden="1">'[6]PIB corr'!#REF!</definedName>
    <definedName name="__123Graph_EChart11" localSheetId="5" hidden="1">'[6]PIB corr'!#REF!</definedName>
    <definedName name="__123Graph_EChart11" localSheetId="3" hidden="1">'[6]PIB corr'!#REF!</definedName>
    <definedName name="__123Graph_EChart11" localSheetId="15" hidden="1">'[6]PIB corr'!#REF!</definedName>
    <definedName name="__123Graph_EChart11" hidden="1">'[6]PIB corr'!#REF!</definedName>
    <definedName name="__123Graph_EChart12" localSheetId="4" hidden="1">'[6]PIB corr'!#REF!</definedName>
    <definedName name="__123Graph_EChart12" localSheetId="13" hidden="1">'[6]PIB corr'!#REF!</definedName>
    <definedName name="__123Graph_EChart12" localSheetId="10" hidden="1">'[6]PIB corr'!#REF!</definedName>
    <definedName name="__123Graph_EChart12" localSheetId="6" hidden="1">'[6]PIB corr'!#REF!</definedName>
    <definedName name="__123Graph_EChart12" localSheetId="5" hidden="1">'[6]PIB corr'!#REF!</definedName>
    <definedName name="__123Graph_EChart12" localSheetId="3" hidden="1">'[6]PIB corr'!#REF!</definedName>
    <definedName name="__123Graph_EChart12" localSheetId="15" hidden="1">'[6]PIB corr'!#REF!</definedName>
    <definedName name="__123Graph_EChart12" hidden="1">'[6]PIB corr'!#REF!</definedName>
    <definedName name="__123Graph_EChart13" localSheetId="4" hidden="1">'[6]PIB corr'!#REF!</definedName>
    <definedName name="__123Graph_EChart13" localSheetId="6" hidden="1">'[6]PIB corr'!#REF!</definedName>
    <definedName name="__123Graph_EChart13" localSheetId="5" hidden="1">'[6]PIB corr'!#REF!</definedName>
    <definedName name="__123Graph_EChart13" localSheetId="3" hidden="1">'[6]PIB corr'!#REF!</definedName>
    <definedName name="__123Graph_EChart13" localSheetId="15" hidden="1">'[6]PIB corr'!#REF!</definedName>
    <definedName name="__123Graph_EChart13" hidden="1">'[6]PIB corr'!#REF!</definedName>
    <definedName name="__123Graph_EChart14" localSheetId="4" hidden="1">'[6]PIB corr'!#REF!</definedName>
    <definedName name="__123Graph_EChart14" localSheetId="6" hidden="1">'[6]PIB corr'!#REF!</definedName>
    <definedName name="__123Graph_EChart14" localSheetId="5" hidden="1">'[6]PIB corr'!#REF!</definedName>
    <definedName name="__123Graph_EChart14" localSheetId="3" hidden="1">'[6]PIB corr'!#REF!</definedName>
    <definedName name="__123Graph_EChart14" localSheetId="15" hidden="1">'[6]PIB corr'!#REF!</definedName>
    <definedName name="__123Graph_EChart14" hidden="1">'[6]PIB corr'!#REF!</definedName>
    <definedName name="__123Graph_EChart15" localSheetId="4" hidden="1">'[6]PIB corr'!#REF!</definedName>
    <definedName name="__123Graph_EChart15" localSheetId="6" hidden="1">'[6]PIB corr'!#REF!</definedName>
    <definedName name="__123Graph_EChart15" localSheetId="5" hidden="1">'[6]PIB corr'!#REF!</definedName>
    <definedName name="__123Graph_EChart15" localSheetId="3" hidden="1">'[6]PIB corr'!#REF!</definedName>
    <definedName name="__123Graph_EChart15" localSheetId="15" hidden="1">'[6]PIB corr'!#REF!</definedName>
    <definedName name="__123Graph_EChart15" hidden="1">'[6]PIB corr'!#REF!</definedName>
    <definedName name="__123Graph_EChart16" localSheetId="4" hidden="1">'[6]PIB corr'!#REF!</definedName>
    <definedName name="__123Graph_EChart16" localSheetId="6" hidden="1">'[6]PIB corr'!#REF!</definedName>
    <definedName name="__123Graph_EChart16" localSheetId="5" hidden="1">'[6]PIB corr'!#REF!</definedName>
    <definedName name="__123Graph_EChart16" localSheetId="3" hidden="1">'[6]PIB corr'!#REF!</definedName>
    <definedName name="__123Graph_EChart16" localSheetId="15" hidden="1">'[6]PIB corr'!#REF!</definedName>
    <definedName name="__123Graph_EChart16" hidden="1">'[6]PIB corr'!#REF!</definedName>
    <definedName name="__123Graph_EChart17" localSheetId="4" hidden="1">'[6]PIB corr'!#REF!</definedName>
    <definedName name="__123Graph_EChart17" localSheetId="6" hidden="1">'[6]PIB corr'!#REF!</definedName>
    <definedName name="__123Graph_EChart17" localSheetId="5" hidden="1">'[6]PIB corr'!#REF!</definedName>
    <definedName name="__123Graph_EChart17" localSheetId="3" hidden="1">'[6]PIB corr'!#REF!</definedName>
    <definedName name="__123Graph_EChart17" localSheetId="15" hidden="1">'[6]PIB corr'!#REF!</definedName>
    <definedName name="__123Graph_EChart17" hidden="1">'[6]PIB corr'!#REF!</definedName>
    <definedName name="__123Graph_EChart18" localSheetId="4" hidden="1">'[6]PIB corr'!#REF!</definedName>
    <definedName name="__123Graph_EChart18" localSheetId="6" hidden="1">'[6]PIB corr'!#REF!</definedName>
    <definedName name="__123Graph_EChart18" localSheetId="5" hidden="1">'[6]PIB corr'!#REF!</definedName>
    <definedName name="__123Graph_EChart18" localSheetId="3" hidden="1">'[6]PIB corr'!#REF!</definedName>
    <definedName name="__123Graph_EChart18" localSheetId="15" hidden="1">'[6]PIB corr'!#REF!</definedName>
    <definedName name="__123Graph_EChart18" hidden="1">'[6]PIB corr'!#REF!</definedName>
    <definedName name="__123Graph_EChart19" localSheetId="4" hidden="1">'[6]PIB corr'!#REF!</definedName>
    <definedName name="__123Graph_EChart19" localSheetId="6" hidden="1">'[6]PIB corr'!#REF!</definedName>
    <definedName name="__123Graph_EChart19" localSheetId="5" hidden="1">'[6]PIB corr'!#REF!</definedName>
    <definedName name="__123Graph_EChart19" localSheetId="3" hidden="1">'[6]PIB corr'!#REF!</definedName>
    <definedName name="__123Graph_EChart19" localSheetId="15" hidden="1">'[6]PIB corr'!#REF!</definedName>
    <definedName name="__123Graph_EChart19" hidden="1">'[6]PIB corr'!#REF!</definedName>
    <definedName name="__123Graph_EChart2" localSheetId="4" hidden="1">'[19]GDP Const'!#REF!</definedName>
    <definedName name="__123Graph_EChart2" localSheetId="6" hidden="1">'[19]GDP Const'!#REF!</definedName>
    <definedName name="__123Graph_EChart2" localSheetId="5" hidden="1">'[19]GDP Const'!#REF!</definedName>
    <definedName name="__123Graph_EChart2" localSheetId="3" hidden="1">'[19]GDP Const'!#REF!</definedName>
    <definedName name="__123Graph_EChart2" localSheetId="15" hidden="1">'[19]GDP Const'!#REF!</definedName>
    <definedName name="__123Graph_EChart2" hidden="1">'[19]GDP Const'!#REF!</definedName>
    <definedName name="__123Graph_EChart20" localSheetId="4" hidden="1">'[6]PIB corr'!#REF!</definedName>
    <definedName name="__123Graph_EChart20" localSheetId="6" hidden="1">'[6]PIB corr'!#REF!</definedName>
    <definedName name="__123Graph_EChart20" localSheetId="5" hidden="1">'[6]PIB corr'!#REF!</definedName>
    <definedName name="__123Graph_EChart20" localSheetId="3" hidden="1">'[6]PIB corr'!#REF!</definedName>
    <definedName name="__123Graph_EChart20" localSheetId="15" hidden="1">'[6]PIB corr'!#REF!</definedName>
    <definedName name="__123Graph_EChart20" hidden="1">'[6]PIB corr'!#REF!</definedName>
    <definedName name="__123Graph_EChart3" localSheetId="4" hidden="1">'[19]GDP Const'!#REF!</definedName>
    <definedName name="__123Graph_EChart3" localSheetId="6" hidden="1">'[19]GDP Const'!#REF!</definedName>
    <definedName name="__123Graph_EChart3" localSheetId="5" hidden="1">'[19]GDP Const'!#REF!</definedName>
    <definedName name="__123Graph_EChart3" localSheetId="3" hidden="1">'[19]GDP Const'!#REF!</definedName>
    <definedName name="__123Graph_EChart3" localSheetId="15" hidden="1">'[19]GDP Const'!#REF!</definedName>
    <definedName name="__123Graph_EChart3" hidden="1">'[19]GDP Const'!#REF!</definedName>
    <definedName name="__123Graph_EChart4" localSheetId="4" hidden="1">'[19]GDP Const'!#REF!</definedName>
    <definedName name="__123Graph_EChart4" localSheetId="6" hidden="1">'[19]GDP Const'!#REF!</definedName>
    <definedName name="__123Graph_EChart4" localSheetId="5" hidden="1">'[19]GDP Const'!#REF!</definedName>
    <definedName name="__123Graph_EChart4" localSheetId="3" hidden="1">'[19]GDP Const'!#REF!</definedName>
    <definedName name="__123Graph_EChart4" localSheetId="15" hidden="1">'[19]GDP Const'!#REF!</definedName>
    <definedName name="__123Graph_EChart4" hidden="1">'[19]GDP Const'!#REF!</definedName>
    <definedName name="__123Graph_EChart5" localSheetId="4" hidden="1">'[19]GDP Const'!#REF!</definedName>
    <definedName name="__123Graph_EChart5" localSheetId="6" hidden="1">'[19]GDP Const'!#REF!</definedName>
    <definedName name="__123Graph_EChart5" localSheetId="5" hidden="1">'[19]GDP Const'!#REF!</definedName>
    <definedName name="__123Graph_EChart5" localSheetId="3" hidden="1">'[19]GDP Const'!#REF!</definedName>
    <definedName name="__123Graph_EChart5" localSheetId="15" hidden="1">'[19]GDP Const'!#REF!</definedName>
    <definedName name="__123Graph_EChart5" hidden="1">'[19]GDP Const'!#REF!</definedName>
    <definedName name="__123Graph_EChart6" localSheetId="4" hidden="1">'[19]GDP Const'!#REF!</definedName>
    <definedName name="__123Graph_EChart6" localSheetId="6" hidden="1">'[19]GDP Const'!#REF!</definedName>
    <definedName name="__123Graph_EChart6" localSheetId="5" hidden="1">'[19]GDP Const'!#REF!</definedName>
    <definedName name="__123Graph_EChart6" localSheetId="3" hidden="1">'[19]GDP Const'!#REF!</definedName>
    <definedName name="__123Graph_EChart6" localSheetId="15" hidden="1">'[19]GDP Const'!#REF!</definedName>
    <definedName name="__123Graph_EChart6" hidden="1">'[19]GDP Const'!#REF!</definedName>
    <definedName name="__123Graph_EChart7" localSheetId="4" hidden="1">'[19]GDP Const'!#REF!</definedName>
    <definedName name="__123Graph_EChart7" localSheetId="6" hidden="1">'[19]GDP Const'!#REF!</definedName>
    <definedName name="__123Graph_EChart7" localSheetId="5" hidden="1">'[19]GDP Const'!#REF!</definedName>
    <definedName name="__123Graph_EChart7" localSheetId="3" hidden="1">'[19]GDP Const'!#REF!</definedName>
    <definedName name="__123Graph_EChart7" localSheetId="15" hidden="1">'[19]GDP Const'!#REF!</definedName>
    <definedName name="__123Graph_EChart7" hidden="1">'[19]GDP Const'!#REF!</definedName>
    <definedName name="__123Graph_EChart8" localSheetId="4" hidden="1">'[19]GDP Const'!#REF!</definedName>
    <definedName name="__123Graph_EChart8" localSheetId="6" hidden="1">'[19]GDP Const'!#REF!</definedName>
    <definedName name="__123Graph_EChart8" localSheetId="5" hidden="1">'[19]GDP Const'!#REF!</definedName>
    <definedName name="__123Graph_EChart8" localSheetId="3" hidden="1">'[19]GDP Const'!#REF!</definedName>
    <definedName name="__123Graph_EChart8" localSheetId="15" hidden="1">'[19]GDP Const'!#REF!</definedName>
    <definedName name="__123Graph_EChart8" hidden="1">'[19]GDP Const'!#REF!</definedName>
    <definedName name="__123Graph_EChart9" localSheetId="4" hidden="1">'[6]PIB corr'!#REF!</definedName>
    <definedName name="__123Graph_EChart9" localSheetId="6" hidden="1">'[6]PIB corr'!#REF!</definedName>
    <definedName name="__123Graph_EChart9" localSheetId="5" hidden="1">'[6]PIB corr'!#REF!</definedName>
    <definedName name="__123Graph_EChart9" localSheetId="3" hidden="1">'[6]PIB corr'!#REF!</definedName>
    <definedName name="__123Graph_EChart9" localSheetId="15" hidden="1">'[6]PIB corr'!#REF!</definedName>
    <definedName name="__123Graph_EChart9" hidden="1">'[6]PIB corr'!#REF!</definedName>
    <definedName name="__123Graph_ECONVERG1" localSheetId="4" hidden="1">'[3]Time series'!#REF!</definedName>
    <definedName name="__123Graph_ECONVERG1" localSheetId="6" hidden="1">'[3]Time series'!#REF!</definedName>
    <definedName name="__123Graph_ECONVERG1" localSheetId="5" hidden="1">'[3]Time series'!#REF!</definedName>
    <definedName name="__123Graph_ECONVERG1" localSheetId="3" hidden="1">'[3]Time series'!#REF!</definedName>
    <definedName name="__123Graph_ECONVERG1" localSheetId="15" hidden="1">'[3]Time series'!#REF!</definedName>
    <definedName name="__123Graph_ECONVERG1" hidden="1">'[3]Time series'!#REF!</definedName>
    <definedName name="__123Graph_ECurrent" localSheetId="4" hidden="1">'[8]Summary BOP'!#REF!</definedName>
    <definedName name="__123Graph_ECurrent" localSheetId="6" hidden="1">'[8]Summary BOP'!#REF!</definedName>
    <definedName name="__123Graph_ECurrent" localSheetId="5" hidden="1">'[8]Summary BOP'!#REF!</definedName>
    <definedName name="__123Graph_ECurrent" localSheetId="3" hidden="1">'[8]Summary BOP'!#REF!</definedName>
    <definedName name="__123Graph_ECurrent" localSheetId="15" hidden="1">'[8]Summary BOP'!#REF!</definedName>
    <definedName name="__123Graph_ECurrent" hidden="1">'[8]Summary BOP'!#REF!</definedName>
    <definedName name="__123Graph_EECTOT" localSheetId="4" hidden="1">#REF!</definedName>
    <definedName name="__123Graph_EECTOT" localSheetId="13" hidden="1">#REF!</definedName>
    <definedName name="__123Graph_EECTOT" localSheetId="10" hidden="1">#REF!</definedName>
    <definedName name="__123Graph_EECTOT" localSheetId="6" hidden="1">#REF!</definedName>
    <definedName name="__123Graph_EECTOT" localSheetId="5" hidden="1">#REF!</definedName>
    <definedName name="__123Graph_EECTOT" localSheetId="3" hidden="1">#REF!</definedName>
    <definedName name="__123Graph_EECTOT" localSheetId="15" hidden="1">#REF!</definedName>
    <definedName name="__123Graph_EECTOT" hidden="1">#REF!</definedName>
    <definedName name="__123Graph_EGRAPH41" localSheetId="4" hidden="1">'[3]Time series'!#REF!</definedName>
    <definedName name="__123Graph_EGRAPH41" localSheetId="6" hidden="1">'[3]Time series'!#REF!</definedName>
    <definedName name="__123Graph_EGRAPH41" localSheetId="5" hidden="1">'[3]Time series'!#REF!</definedName>
    <definedName name="__123Graph_EGRAPH41" localSheetId="3" hidden="1">'[3]Time series'!#REF!</definedName>
    <definedName name="__123Graph_EGRAPH41" localSheetId="15" hidden="1">'[3]Time series'!#REF!</definedName>
    <definedName name="__123Graph_EGRAPH41" hidden="1">'[3]Time series'!#REF!</definedName>
    <definedName name="__123Graph_EMIMPMAC" localSheetId="4" hidden="1">#REF!</definedName>
    <definedName name="__123Graph_EMIMPMAC" localSheetId="13" hidden="1">#REF!</definedName>
    <definedName name="__123Graph_EMIMPMAC" localSheetId="10" hidden="1">#REF!</definedName>
    <definedName name="__123Graph_EMIMPMAC" localSheetId="6" hidden="1">#REF!</definedName>
    <definedName name="__123Graph_EMIMPMAC" localSheetId="5" hidden="1">#REF!</definedName>
    <definedName name="__123Graph_EMIMPMAC" localSheetId="3" hidden="1">#REF!</definedName>
    <definedName name="__123Graph_EMIMPMAC" localSheetId="15" hidden="1">#REF!</definedName>
    <definedName name="__123Graph_EMIMPMAC" hidden="1">#REF!</definedName>
    <definedName name="__123Graph_EMONIMP" localSheetId="4" hidden="1">#REF!</definedName>
    <definedName name="__123Graph_EMONIMP" localSheetId="13" hidden="1">#REF!</definedName>
    <definedName name="__123Graph_EMONIMP" localSheetId="10" hidden="1">#REF!</definedName>
    <definedName name="__123Graph_EMONIMP" localSheetId="6" hidden="1">#REF!</definedName>
    <definedName name="__123Graph_EMONIMP" localSheetId="5" hidden="1">#REF!</definedName>
    <definedName name="__123Graph_EMONIMP" localSheetId="3" hidden="1">#REF!</definedName>
    <definedName name="__123Graph_EMONIMP" localSheetId="15" hidden="1">#REF!</definedName>
    <definedName name="__123Graph_EMONIMP" hidden="1">#REF!</definedName>
    <definedName name="__123Graph_EPERIA" localSheetId="4" hidden="1">'[3]Time series'!#REF!</definedName>
    <definedName name="__123Graph_EPERIA" localSheetId="13" hidden="1">'[3]Time series'!#REF!</definedName>
    <definedName name="__123Graph_EPERIA" localSheetId="10" hidden="1">'[3]Time series'!#REF!</definedName>
    <definedName name="__123Graph_EPERIA" localSheetId="6" hidden="1">'[3]Time series'!#REF!</definedName>
    <definedName name="__123Graph_EPERIA" localSheetId="5" hidden="1">'[3]Time series'!#REF!</definedName>
    <definedName name="__123Graph_EPERIA" localSheetId="3" hidden="1">'[3]Time series'!#REF!</definedName>
    <definedName name="__123Graph_EPERIA" localSheetId="15" hidden="1">'[3]Time series'!#REF!</definedName>
    <definedName name="__123Graph_EPERIA" hidden="1">'[3]Time series'!#REF!</definedName>
    <definedName name="__123Graph_EPRODABSC" localSheetId="4" hidden="1">'[3]Time series'!#REF!</definedName>
    <definedName name="__123Graph_EPRODABSC" localSheetId="13" hidden="1">'[3]Time series'!#REF!</definedName>
    <definedName name="__123Graph_EPRODABSC" localSheetId="10" hidden="1">'[3]Time series'!#REF!</definedName>
    <definedName name="__123Graph_EPRODABSC" localSheetId="6" hidden="1">'[3]Time series'!#REF!</definedName>
    <definedName name="__123Graph_EPRODABSC" localSheetId="5" hidden="1">'[3]Time series'!#REF!</definedName>
    <definedName name="__123Graph_EPRODABSC" localSheetId="3" hidden="1">'[3]Time series'!#REF!</definedName>
    <definedName name="__123Graph_EPRODABSC" localSheetId="15" hidden="1">'[3]Time series'!#REF!</definedName>
    <definedName name="__123Graph_EPRODABSC" hidden="1">'[3]Time series'!#REF!</definedName>
    <definedName name="__123Graph_F" localSheetId="4" hidden="1">#REF!</definedName>
    <definedName name="__123Graph_F" localSheetId="13" hidden="1">#REF!</definedName>
    <definedName name="__123Graph_F" localSheetId="10" hidden="1">#REF!</definedName>
    <definedName name="__123Graph_F" localSheetId="6" hidden="1">#REF!</definedName>
    <definedName name="__123Graph_F" localSheetId="5" hidden="1">#REF!</definedName>
    <definedName name="__123Graph_F" localSheetId="3" hidden="1">#REF!</definedName>
    <definedName name="__123Graph_F" localSheetId="15" hidden="1">#REF!</definedName>
    <definedName name="__123Graph_F" hidden="1">#REF!</definedName>
    <definedName name="__123Graph_FBERLGRAP" localSheetId="4" hidden="1">'[3]Time series'!#REF!</definedName>
    <definedName name="__123Graph_FBERLGRAP" localSheetId="13" hidden="1">'[3]Time series'!#REF!</definedName>
    <definedName name="__123Graph_FBERLGRAP" localSheetId="10" hidden="1">'[3]Time series'!#REF!</definedName>
    <definedName name="__123Graph_FBERLGRAP" localSheetId="6" hidden="1">'[3]Time series'!#REF!</definedName>
    <definedName name="__123Graph_FBERLGRAP" localSheetId="5" hidden="1">'[3]Time series'!#REF!</definedName>
    <definedName name="__123Graph_FBERLGRAP" localSheetId="3" hidden="1">'[3]Time series'!#REF!</definedName>
    <definedName name="__123Graph_FBERLGRAP" localSheetId="15" hidden="1">'[3]Time series'!#REF!</definedName>
    <definedName name="__123Graph_FBERLGRAP" hidden="1">'[3]Time series'!#REF!</definedName>
    <definedName name="__123Graph_FChart1" localSheetId="4" hidden="1">'[7]SNF Córd'!#REF!</definedName>
    <definedName name="__123Graph_FChart1" localSheetId="13" hidden="1">'[7]SNF Córd'!#REF!</definedName>
    <definedName name="__123Graph_FChart1" localSheetId="10" hidden="1">'[7]SNF Córd'!#REF!</definedName>
    <definedName name="__123Graph_FChart1" localSheetId="6" hidden="1">'[7]SNF Córd'!#REF!</definedName>
    <definedName name="__123Graph_FChart1" localSheetId="5" hidden="1">'[7]SNF Córd'!#REF!</definedName>
    <definedName name="__123Graph_FChart1" localSheetId="3" hidden="1">'[7]SNF Córd'!#REF!</definedName>
    <definedName name="__123Graph_FChart1" localSheetId="15" hidden="1">'[7]SNF Córd'!#REF!</definedName>
    <definedName name="__123Graph_FChart1" hidden="1">'[7]SNF Córd'!#REF!</definedName>
    <definedName name="__123Graph_FChart10" localSheetId="4" hidden="1">'[6]PIB corr'!#REF!</definedName>
    <definedName name="__123Graph_FChart10" localSheetId="6" hidden="1">'[6]PIB corr'!#REF!</definedName>
    <definedName name="__123Graph_FChart10" localSheetId="5" hidden="1">'[6]PIB corr'!#REF!</definedName>
    <definedName name="__123Graph_FChart10" localSheetId="3" hidden="1">'[6]PIB corr'!#REF!</definedName>
    <definedName name="__123Graph_FChart10" localSheetId="15" hidden="1">'[6]PIB corr'!#REF!</definedName>
    <definedName name="__123Graph_FChart10" hidden="1">'[6]PIB corr'!#REF!</definedName>
    <definedName name="__123Graph_FChart11" localSheetId="4" hidden="1">'[6]PIB corr'!#REF!</definedName>
    <definedName name="__123Graph_FChart11" localSheetId="6" hidden="1">'[6]PIB corr'!#REF!</definedName>
    <definedName name="__123Graph_FChart11" localSheetId="5" hidden="1">'[6]PIB corr'!#REF!</definedName>
    <definedName name="__123Graph_FChart11" localSheetId="3" hidden="1">'[6]PIB corr'!#REF!</definedName>
    <definedName name="__123Graph_FChart11" localSheetId="15" hidden="1">'[6]PIB corr'!#REF!</definedName>
    <definedName name="__123Graph_FChart11" hidden="1">'[6]PIB corr'!#REF!</definedName>
    <definedName name="__123Graph_FChart12" localSheetId="4" hidden="1">'[6]PIB corr'!#REF!</definedName>
    <definedName name="__123Graph_FChart12" localSheetId="6" hidden="1">'[6]PIB corr'!#REF!</definedName>
    <definedName name="__123Graph_FChart12" localSheetId="5" hidden="1">'[6]PIB corr'!#REF!</definedName>
    <definedName name="__123Graph_FChart12" localSheetId="3" hidden="1">'[6]PIB corr'!#REF!</definedName>
    <definedName name="__123Graph_FChart12" localSheetId="15" hidden="1">'[6]PIB corr'!#REF!</definedName>
    <definedName name="__123Graph_FChart12" hidden="1">'[6]PIB corr'!#REF!</definedName>
    <definedName name="__123Graph_FChart13" localSheetId="4" hidden="1">'[6]PIB corr'!#REF!</definedName>
    <definedName name="__123Graph_FChart13" localSheetId="6" hidden="1">'[6]PIB corr'!#REF!</definedName>
    <definedName name="__123Graph_FChart13" localSheetId="5" hidden="1">'[6]PIB corr'!#REF!</definedName>
    <definedName name="__123Graph_FChart13" localSheetId="3" hidden="1">'[6]PIB corr'!#REF!</definedName>
    <definedName name="__123Graph_FChart13" localSheetId="15" hidden="1">'[6]PIB corr'!#REF!</definedName>
    <definedName name="__123Graph_FChart13" hidden="1">'[6]PIB corr'!#REF!</definedName>
    <definedName name="__123Graph_FChart14" localSheetId="4" hidden="1">'[6]PIB corr'!#REF!</definedName>
    <definedName name="__123Graph_FChart14" localSheetId="6" hidden="1">'[6]PIB corr'!#REF!</definedName>
    <definedName name="__123Graph_FChart14" localSheetId="5" hidden="1">'[6]PIB corr'!#REF!</definedName>
    <definedName name="__123Graph_FChart14" localSheetId="3" hidden="1">'[6]PIB corr'!#REF!</definedName>
    <definedName name="__123Graph_FChart14" localSheetId="15" hidden="1">'[6]PIB corr'!#REF!</definedName>
    <definedName name="__123Graph_FChart14" hidden="1">'[6]PIB corr'!#REF!</definedName>
    <definedName name="__123Graph_FChart15" localSheetId="4" hidden="1">'[6]PIB corr'!#REF!</definedName>
    <definedName name="__123Graph_FChart15" localSheetId="6" hidden="1">'[6]PIB corr'!#REF!</definedName>
    <definedName name="__123Graph_FChart15" localSheetId="5" hidden="1">'[6]PIB corr'!#REF!</definedName>
    <definedName name="__123Graph_FChart15" localSheetId="3" hidden="1">'[6]PIB corr'!#REF!</definedName>
    <definedName name="__123Graph_FChart15" localSheetId="15" hidden="1">'[6]PIB corr'!#REF!</definedName>
    <definedName name="__123Graph_FChart15" hidden="1">'[6]PIB corr'!#REF!</definedName>
    <definedName name="__123Graph_FChart16" localSheetId="4" hidden="1">'[6]PIB corr'!#REF!</definedName>
    <definedName name="__123Graph_FChart16" localSheetId="6" hidden="1">'[6]PIB corr'!#REF!</definedName>
    <definedName name="__123Graph_FChart16" localSheetId="5" hidden="1">'[6]PIB corr'!#REF!</definedName>
    <definedName name="__123Graph_FChart16" localSheetId="3" hidden="1">'[6]PIB corr'!#REF!</definedName>
    <definedName name="__123Graph_FChart16" localSheetId="15" hidden="1">'[6]PIB corr'!#REF!</definedName>
    <definedName name="__123Graph_FChart16" hidden="1">'[6]PIB corr'!#REF!</definedName>
    <definedName name="__123Graph_FChart17" localSheetId="4" hidden="1">'[6]PIB corr'!#REF!</definedName>
    <definedName name="__123Graph_FChart17" localSheetId="6" hidden="1">'[6]PIB corr'!#REF!</definedName>
    <definedName name="__123Graph_FChart17" localSheetId="5" hidden="1">'[6]PIB corr'!#REF!</definedName>
    <definedName name="__123Graph_FChart17" localSheetId="3" hidden="1">'[6]PIB corr'!#REF!</definedName>
    <definedName name="__123Graph_FChart17" localSheetId="15" hidden="1">'[6]PIB corr'!#REF!</definedName>
    <definedName name="__123Graph_FChart17" hidden="1">'[6]PIB corr'!#REF!</definedName>
    <definedName name="__123Graph_FChart18" localSheetId="4" hidden="1">'[6]PIB corr'!#REF!</definedName>
    <definedName name="__123Graph_FChart18" localSheetId="6" hidden="1">'[6]PIB corr'!#REF!</definedName>
    <definedName name="__123Graph_FChart18" localSheetId="5" hidden="1">'[6]PIB corr'!#REF!</definedName>
    <definedName name="__123Graph_FChart18" localSheetId="3" hidden="1">'[6]PIB corr'!#REF!</definedName>
    <definedName name="__123Graph_FChart18" localSheetId="15" hidden="1">'[6]PIB corr'!#REF!</definedName>
    <definedName name="__123Graph_FChart18" hidden="1">'[6]PIB corr'!#REF!</definedName>
    <definedName name="__123Graph_FChart19" localSheetId="4" hidden="1">'[6]PIB corr'!#REF!</definedName>
    <definedName name="__123Graph_FChart19" localSheetId="6" hidden="1">'[6]PIB corr'!#REF!</definedName>
    <definedName name="__123Graph_FChart19" localSheetId="5" hidden="1">'[6]PIB corr'!#REF!</definedName>
    <definedName name="__123Graph_FChart19" localSheetId="3" hidden="1">'[6]PIB corr'!#REF!</definedName>
    <definedName name="__123Graph_FChart19" localSheetId="15" hidden="1">'[6]PIB corr'!#REF!</definedName>
    <definedName name="__123Graph_FChart19" hidden="1">'[6]PIB corr'!#REF!</definedName>
    <definedName name="__123Graph_FChart2" localSheetId="4" hidden="1">'[7]SNF Córd'!#REF!</definedName>
    <definedName name="__123Graph_FChart2" localSheetId="6" hidden="1">'[7]SNF Córd'!#REF!</definedName>
    <definedName name="__123Graph_FChart2" localSheetId="5" hidden="1">'[7]SNF Córd'!#REF!</definedName>
    <definedName name="__123Graph_FChart2" localSheetId="3" hidden="1">'[7]SNF Córd'!#REF!</definedName>
    <definedName name="__123Graph_FChart2" localSheetId="15" hidden="1">'[7]SNF Córd'!#REF!</definedName>
    <definedName name="__123Graph_FChart2" hidden="1">'[7]SNF Córd'!#REF!</definedName>
    <definedName name="__123Graph_FChart20" localSheetId="4" hidden="1">'[6]PIB corr'!#REF!</definedName>
    <definedName name="__123Graph_FChart20" localSheetId="6" hidden="1">'[6]PIB corr'!#REF!</definedName>
    <definedName name="__123Graph_FChart20" localSheetId="5" hidden="1">'[6]PIB corr'!#REF!</definedName>
    <definedName name="__123Graph_FChart20" localSheetId="3" hidden="1">'[6]PIB corr'!#REF!</definedName>
    <definedName name="__123Graph_FChart20" localSheetId="15" hidden="1">'[6]PIB corr'!#REF!</definedName>
    <definedName name="__123Graph_FChart20" hidden="1">'[6]PIB corr'!#REF!</definedName>
    <definedName name="__123Graph_FChart3" localSheetId="4" hidden="1">'[7]SNF Córd'!#REF!</definedName>
    <definedName name="__123Graph_FChart3" localSheetId="6" hidden="1">'[7]SNF Córd'!#REF!</definedName>
    <definedName name="__123Graph_FChart3" localSheetId="5" hidden="1">'[7]SNF Córd'!#REF!</definedName>
    <definedName name="__123Graph_FChart3" localSheetId="3" hidden="1">'[7]SNF Córd'!#REF!</definedName>
    <definedName name="__123Graph_FChart3" localSheetId="15" hidden="1">'[7]SNF Córd'!#REF!</definedName>
    <definedName name="__123Graph_FChart3" hidden="1">'[7]SNF Córd'!#REF!</definedName>
    <definedName name="__123Graph_FChart4" localSheetId="4" hidden="1">'[7]SNF Córd'!#REF!</definedName>
    <definedName name="__123Graph_FChart4" localSheetId="6" hidden="1">'[7]SNF Córd'!#REF!</definedName>
    <definedName name="__123Graph_FChart4" localSheetId="5" hidden="1">'[7]SNF Córd'!#REF!</definedName>
    <definedName name="__123Graph_FChart4" localSheetId="3" hidden="1">'[7]SNF Córd'!#REF!</definedName>
    <definedName name="__123Graph_FChart4" localSheetId="15" hidden="1">'[7]SNF Córd'!#REF!</definedName>
    <definedName name="__123Graph_FChart4" hidden="1">'[7]SNF Córd'!#REF!</definedName>
    <definedName name="__123Graph_FChart5" localSheetId="4" hidden="1">'[7]SNF Córd'!#REF!</definedName>
    <definedName name="__123Graph_FChart5" localSheetId="6" hidden="1">'[7]SNF Córd'!#REF!</definedName>
    <definedName name="__123Graph_FChart5" localSheetId="5" hidden="1">'[7]SNF Córd'!#REF!</definedName>
    <definedName name="__123Graph_FChart5" localSheetId="3" hidden="1">'[7]SNF Córd'!#REF!</definedName>
    <definedName name="__123Graph_FChart5" localSheetId="15" hidden="1">'[7]SNF Córd'!#REF!</definedName>
    <definedName name="__123Graph_FChart5" hidden="1">'[7]SNF Córd'!#REF!</definedName>
    <definedName name="__123Graph_FChart6" localSheetId="4" hidden="1">'[6]PIB corr'!#REF!</definedName>
    <definedName name="__123Graph_FChart6" localSheetId="6" hidden="1">'[6]PIB corr'!#REF!</definedName>
    <definedName name="__123Graph_FChart6" localSheetId="5" hidden="1">'[6]PIB corr'!#REF!</definedName>
    <definedName name="__123Graph_FChart6" localSheetId="3" hidden="1">'[6]PIB corr'!#REF!</definedName>
    <definedName name="__123Graph_FChart6" localSheetId="15" hidden="1">'[6]PIB corr'!#REF!</definedName>
    <definedName name="__123Graph_FChart6" hidden="1">'[6]PIB corr'!#REF!</definedName>
    <definedName name="__123Graph_FChart7" localSheetId="4" hidden="1">'[6]PIB corr'!#REF!</definedName>
    <definedName name="__123Graph_FChart7" localSheetId="6" hidden="1">'[6]PIB corr'!#REF!</definedName>
    <definedName name="__123Graph_FChart7" localSheetId="5" hidden="1">'[6]PIB corr'!#REF!</definedName>
    <definedName name="__123Graph_FChart7" localSheetId="3" hidden="1">'[6]PIB corr'!#REF!</definedName>
    <definedName name="__123Graph_FChart7" localSheetId="15" hidden="1">'[6]PIB corr'!#REF!</definedName>
    <definedName name="__123Graph_FChart7" hidden="1">'[6]PIB corr'!#REF!</definedName>
    <definedName name="__123Graph_FChart8" localSheetId="4" hidden="1">'[6]PIB corr'!#REF!</definedName>
    <definedName name="__123Graph_FChart8" localSheetId="6" hidden="1">'[6]PIB corr'!#REF!</definedName>
    <definedName name="__123Graph_FChart8" localSheetId="5" hidden="1">'[6]PIB corr'!#REF!</definedName>
    <definedName name="__123Graph_FChart8" localSheetId="3" hidden="1">'[6]PIB corr'!#REF!</definedName>
    <definedName name="__123Graph_FChart8" localSheetId="15" hidden="1">'[6]PIB corr'!#REF!</definedName>
    <definedName name="__123Graph_FChart8" hidden="1">'[6]PIB corr'!#REF!</definedName>
    <definedName name="__123Graph_FChart9" localSheetId="4" hidden="1">'[6]PIB corr'!#REF!</definedName>
    <definedName name="__123Graph_FChart9" localSheetId="6" hidden="1">'[6]PIB corr'!#REF!</definedName>
    <definedName name="__123Graph_FChart9" localSheetId="5" hidden="1">'[6]PIB corr'!#REF!</definedName>
    <definedName name="__123Graph_FChart9" localSheetId="3" hidden="1">'[6]PIB corr'!#REF!</definedName>
    <definedName name="__123Graph_FChart9" localSheetId="15" hidden="1">'[6]PIB corr'!#REF!</definedName>
    <definedName name="__123Graph_FChart9" hidden="1">'[6]PIB corr'!#REF!</definedName>
    <definedName name="__123Graph_FCurrent" localSheetId="4" hidden="1">'[8]Summary BOP'!#REF!</definedName>
    <definedName name="__123Graph_FCurrent" localSheetId="6" hidden="1">'[8]Summary BOP'!#REF!</definedName>
    <definedName name="__123Graph_FCurrent" localSheetId="5" hidden="1">'[8]Summary BOP'!#REF!</definedName>
    <definedName name="__123Graph_FCurrent" localSheetId="3" hidden="1">'[8]Summary BOP'!#REF!</definedName>
    <definedName name="__123Graph_FCurrent" localSheetId="15" hidden="1">'[8]Summary BOP'!#REF!</definedName>
    <definedName name="__123Graph_FCurrent" hidden="1">'[8]Summary BOP'!#REF!</definedName>
    <definedName name="__123Graph_FGRAPH41" localSheetId="4" hidden="1">'[3]Time series'!#REF!</definedName>
    <definedName name="__123Graph_FGRAPH41" localSheetId="6" hidden="1">'[3]Time series'!#REF!</definedName>
    <definedName name="__123Graph_FGRAPH41" localSheetId="5" hidden="1">'[3]Time series'!#REF!</definedName>
    <definedName name="__123Graph_FGRAPH41" localSheetId="3" hidden="1">'[3]Time series'!#REF!</definedName>
    <definedName name="__123Graph_FGRAPH41" localSheetId="15" hidden="1">'[3]Time series'!#REF!</definedName>
    <definedName name="__123Graph_FGRAPH41" hidden="1">'[3]Time series'!#REF!</definedName>
    <definedName name="__123Graph_FMONIMP" localSheetId="4" hidden="1">#REF!</definedName>
    <definedName name="__123Graph_FMONIMP" localSheetId="13" hidden="1">#REF!</definedName>
    <definedName name="__123Graph_FMONIMP" localSheetId="10" hidden="1">#REF!</definedName>
    <definedName name="__123Graph_FMONIMP" localSheetId="6" hidden="1">#REF!</definedName>
    <definedName name="__123Graph_FMONIMP" localSheetId="5" hidden="1">#REF!</definedName>
    <definedName name="__123Graph_FMONIMP" localSheetId="3" hidden="1">#REF!</definedName>
    <definedName name="__123Graph_FMONIMP" localSheetId="15" hidden="1">#REF!</definedName>
    <definedName name="__123Graph_FMONIMP" hidden="1">#REF!</definedName>
    <definedName name="__123Graph_FPRODABSC" localSheetId="4" hidden="1">'[3]Time series'!#REF!</definedName>
    <definedName name="__123Graph_FPRODABSC" localSheetId="6" hidden="1">'[3]Time series'!#REF!</definedName>
    <definedName name="__123Graph_FPRODABSC" localSheetId="5" hidden="1">'[3]Time series'!#REF!</definedName>
    <definedName name="__123Graph_FPRODABSC" localSheetId="3" hidden="1">'[3]Time series'!#REF!</definedName>
    <definedName name="__123Graph_FPRODABSC" localSheetId="15" hidden="1">'[3]Time series'!#REF!</definedName>
    <definedName name="__123Graph_FPRODABSC" hidden="1">'[3]Time series'!#REF!</definedName>
    <definedName name="__123Graph_X" hidden="1">[20]FLUJO!$B$7901:$C$7901</definedName>
    <definedName name="__123Graph_X\" localSheetId="4" hidden="1">#REF!</definedName>
    <definedName name="__123Graph_X\" localSheetId="13" hidden="1">#REF!</definedName>
    <definedName name="__123Graph_X\" localSheetId="10" hidden="1">#REF!</definedName>
    <definedName name="__123Graph_X\" localSheetId="6" hidden="1">#REF!</definedName>
    <definedName name="__123Graph_X\" localSheetId="5" hidden="1">#REF!</definedName>
    <definedName name="__123Graph_X\" localSheetId="3" hidden="1">#REF!</definedName>
    <definedName name="__123Graph_X\" localSheetId="15" hidden="1">#REF!</definedName>
    <definedName name="__123Graph_X\" hidden="1">#REF!</definedName>
    <definedName name="__123Graph_XBSYSASST" localSheetId="4" hidden="1">#REF!</definedName>
    <definedName name="__123Graph_XBSYSASST" localSheetId="13" hidden="1">#REF!</definedName>
    <definedName name="__123Graph_XBSYSASST" localSheetId="10" hidden="1">#REF!</definedName>
    <definedName name="__123Graph_XBSYSASST" localSheetId="6" hidden="1">#REF!</definedName>
    <definedName name="__123Graph_XBSYSASST" localSheetId="5" hidden="1">#REF!</definedName>
    <definedName name="__123Graph_XBSYSASST" localSheetId="3" hidden="1">#REF!</definedName>
    <definedName name="__123Graph_XBSYSASST" localSheetId="15" hidden="1">#REF!</definedName>
    <definedName name="__123Graph_XBSYSASST" hidden="1">#REF!</definedName>
    <definedName name="__123Graph_XCBASSETS" localSheetId="4" hidden="1">#REF!</definedName>
    <definedName name="__123Graph_XCBASSETS" localSheetId="13" hidden="1">#REF!</definedName>
    <definedName name="__123Graph_XCBASSETS" localSheetId="10" hidden="1">#REF!</definedName>
    <definedName name="__123Graph_XCBASSETS" localSheetId="6" hidden="1">#REF!</definedName>
    <definedName name="__123Graph_XCBASSETS" localSheetId="5" hidden="1">#REF!</definedName>
    <definedName name="__123Graph_XCBASSETS" localSheetId="3" hidden="1">#REF!</definedName>
    <definedName name="__123Graph_XCBASSETS" localSheetId="15" hidden="1">#REF!</definedName>
    <definedName name="__123Graph_XCBASSETS" hidden="1">#REF!</definedName>
    <definedName name="__123Graph_XCBAWKLY" localSheetId="4" hidden="1">#REF!</definedName>
    <definedName name="__123Graph_XCBAWKLY" localSheetId="13" hidden="1">#REF!</definedName>
    <definedName name="__123Graph_XCBAWKLY" localSheetId="10" hidden="1">#REF!</definedName>
    <definedName name="__123Graph_XCBAWKLY" localSheetId="6" hidden="1">#REF!</definedName>
    <definedName name="__123Graph_XCBAWKLY" localSheetId="5" hidden="1">#REF!</definedName>
    <definedName name="__123Graph_XCBAWKLY" localSheetId="3" hidden="1">#REF!</definedName>
    <definedName name="__123Graph_XCBAWKLY" localSheetId="15" hidden="1">#REF!</definedName>
    <definedName name="__123Graph_XCBAWKLY" hidden="1">#REF!</definedName>
    <definedName name="__123Graph_XChart1" localSheetId="4" hidden="1">'[8]Summary BOP'!#REF!</definedName>
    <definedName name="__123Graph_XChart1" localSheetId="13" hidden="1">'[8]Summary BOP'!#REF!</definedName>
    <definedName name="__123Graph_XChart1" localSheetId="10" hidden="1">'[8]Summary BOP'!#REF!</definedName>
    <definedName name="__123Graph_XChart1" localSheetId="6" hidden="1">'[8]Summary BOP'!#REF!</definedName>
    <definedName name="__123Graph_XChart1" localSheetId="5" hidden="1">'[8]Summary BOP'!#REF!</definedName>
    <definedName name="__123Graph_XChart1" localSheetId="3" hidden="1">'[8]Summary BOP'!#REF!</definedName>
    <definedName name="__123Graph_XChart1" localSheetId="15" hidden="1">'[8]Summary BOP'!#REF!</definedName>
    <definedName name="__123Graph_XChart1" hidden="1">'[8]Summary BOP'!#REF!</definedName>
    <definedName name="__123Graph_XChart10" localSheetId="4" hidden="1">'[6]PIB corr'!#REF!</definedName>
    <definedName name="__123Graph_XChart10" localSheetId="13" hidden="1">'[6]PIB corr'!#REF!</definedName>
    <definedName name="__123Graph_XChart10" localSheetId="10" hidden="1">'[6]PIB corr'!#REF!</definedName>
    <definedName name="__123Graph_XChart10" localSheetId="6" hidden="1">'[6]PIB corr'!#REF!</definedName>
    <definedName name="__123Graph_XChart10" localSheetId="5" hidden="1">'[6]PIB corr'!#REF!</definedName>
    <definedName name="__123Graph_XChart10" localSheetId="3" hidden="1">'[6]PIB corr'!#REF!</definedName>
    <definedName name="__123Graph_XChart10" localSheetId="15" hidden="1">'[6]PIB corr'!#REF!</definedName>
    <definedName name="__123Graph_XChart10" hidden="1">'[6]PIB corr'!#REF!</definedName>
    <definedName name="__123Graph_XChart11" localSheetId="4" hidden="1">'[6]PIB corr'!#REF!</definedName>
    <definedName name="__123Graph_XChart11" localSheetId="13" hidden="1">'[6]PIB corr'!#REF!</definedName>
    <definedName name="__123Graph_XChart11" localSheetId="10" hidden="1">'[6]PIB corr'!#REF!</definedName>
    <definedName name="__123Graph_XChart11" localSheetId="6" hidden="1">'[6]PIB corr'!#REF!</definedName>
    <definedName name="__123Graph_XChart11" localSheetId="5" hidden="1">'[6]PIB corr'!#REF!</definedName>
    <definedName name="__123Graph_XChart11" localSheetId="3" hidden="1">'[6]PIB corr'!#REF!</definedName>
    <definedName name="__123Graph_XChart11" localSheetId="15" hidden="1">'[6]PIB corr'!#REF!</definedName>
    <definedName name="__123Graph_XChart11" hidden="1">'[6]PIB corr'!#REF!</definedName>
    <definedName name="__123Graph_XChart12" localSheetId="4" hidden="1">'[6]PIB corr'!#REF!</definedName>
    <definedName name="__123Graph_XChart12" localSheetId="13" hidden="1">'[6]PIB corr'!#REF!</definedName>
    <definedName name="__123Graph_XChart12" localSheetId="10" hidden="1">'[6]PIB corr'!#REF!</definedName>
    <definedName name="__123Graph_XChart12" localSheetId="6" hidden="1">'[6]PIB corr'!#REF!</definedName>
    <definedName name="__123Graph_XChart12" localSheetId="5" hidden="1">'[6]PIB corr'!#REF!</definedName>
    <definedName name="__123Graph_XChart12" localSheetId="3" hidden="1">'[6]PIB corr'!#REF!</definedName>
    <definedName name="__123Graph_XChart12" localSheetId="15" hidden="1">'[6]PIB corr'!#REF!</definedName>
    <definedName name="__123Graph_XChart12" hidden="1">'[6]PIB corr'!#REF!</definedName>
    <definedName name="__123Graph_XChart13" localSheetId="4" hidden="1">'[6]PIB corr'!#REF!</definedName>
    <definedName name="__123Graph_XChart13" localSheetId="6" hidden="1">'[6]PIB corr'!#REF!</definedName>
    <definedName name="__123Graph_XChart13" localSheetId="5" hidden="1">'[6]PIB corr'!#REF!</definedName>
    <definedName name="__123Graph_XChart13" localSheetId="3" hidden="1">'[6]PIB corr'!#REF!</definedName>
    <definedName name="__123Graph_XChart13" localSheetId="15" hidden="1">'[6]PIB corr'!#REF!</definedName>
    <definedName name="__123Graph_XChart13" hidden="1">'[6]PIB corr'!#REF!</definedName>
    <definedName name="__123Graph_XChart14" localSheetId="4" hidden="1">'[6]PIB corr'!#REF!</definedName>
    <definedName name="__123Graph_XChart14" localSheetId="6" hidden="1">'[6]PIB corr'!#REF!</definedName>
    <definedName name="__123Graph_XChart14" localSheetId="5" hidden="1">'[6]PIB corr'!#REF!</definedName>
    <definedName name="__123Graph_XChart14" localSheetId="3" hidden="1">'[6]PIB corr'!#REF!</definedName>
    <definedName name="__123Graph_XChart14" localSheetId="15" hidden="1">'[6]PIB corr'!#REF!</definedName>
    <definedName name="__123Graph_XChart14" hidden="1">'[6]PIB corr'!#REF!</definedName>
    <definedName name="__123Graph_XChart15" localSheetId="4" hidden="1">'[6]PIB corr'!#REF!</definedName>
    <definedName name="__123Graph_XChart15" localSheetId="6" hidden="1">'[6]PIB corr'!#REF!</definedName>
    <definedName name="__123Graph_XChart15" localSheetId="5" hidden="1">'[6]PIB corr'!#REF!</definedName>
    <definedName name="__123Graph_XChart15" localSheetId="3" hidden="1">'[6]PIB corr'!#REF!</definedName>
    <definedName name="__123Graph_XChart15" localSheetId="15" hidden="1">'[6]PIB corr'!#REF!</definedName>
    <definedName name="__123Graph_XChart15" hidden="1">'[6]PIB corr'!#REF!</definedName>
    <definedName name="__123Graph_XChart16" localSheetId="4" hidden="1">'[6]PIB corr'!#REF!</definedName>
    <definedName name="__123Graph_XChart16" localSheetId="6" hidden="1">'[6]PIB corr'!#REF!</definedName>
    <definedName name="__123Graph_XChart16" localSheetId="5" hidden="1">'[6]PIB corr'!#REF!</definedName>
    <definedName name="__123Graph_XChart16" localSheetId="3" hidden="1">'[6]PIB corr'!#REF!</definedName>
    <definedName name="__123Graph_XChart16" localSheetId="15" hidden="1">'[6]PIB corr'!#REF!</definedName>
    <definedName name="__123Graph_XChart16" hidden="1">'[6]PIB corr'!#REF!</definedName>
    <definedName name="__123Graph_XChart17" localSheetId="4" hidden="1">'[6]PIB corr'!#REF!</definedName>
    <definedName name="__123Graph_XChart17" localSheetId="6" hidden="1">'[6]PIB corr'!#REF!</definedName>
    <definedName name="__123Graph_XChart17" localSheetId="5" hidden="1">'[6]PIB corr'!#REF!</definedName>
    <definedName name="__123Graph_XChart17" localSheetId="3" hidden="1">'[6]PIB corr'!#REF!</definedName>
    <definedName name="__123Graph_XChart17" localSheetId="15" hidden="1">'[6]PIB corr'!#REF!</definedName>
    <definedName name="__123Graph_XChart17" hidden="1">'[6]PIB corr'!#REF!</definedName>
    <definedName name="__123Graph_XChart18" localSheetId="4" hidden="1">'[6]PIB corr'!#REF!</definedName>
    <definedName name="__123Graph_XChart18" localSheetId="6" hidden="1">'[6]PIB corr'!#REF!</definedName>
    <definedName name="__123Graph_XChart18" localSheetId="5" hidden="1">'[6]PIB corr'!#REF!</definedName>
    <definedName name="__123Graph_XChart18" localSheetId="3" hidden="1">'[6]PIB corr'!#REF!</definedName>
    <definedName name="__123Graph_XChart18" localSheetId="15" hidden="1">'[6]PIB corr'!#REF!</definedName>
    <definedName name="__123Graph_XChart18" hidden="1">'[6]PIB corr'!#REF!</definedName>
    <definedName name="__123Graph_XChart19" localSheetId="4" hidden="1">'[6]PIB corr'!#REF!</definedName>
    <definedName name="__123Graph_XChart19" localSheetId="6" hidden="1">'[6]PIB corr'!#REF!</definedName>
    <definedName name="__123Graph_XChart19" localSheetId="5" hidden="1">'[6]PIB corr'!#REF!</definedName>
    <definedName name="__123Graph_XChart19" localSheetId="3" hidden="1">'[6]PIB corr'!#REF!</definedName>
    <definedName name="__123Graph_XChart19" localSheetId="15" hidden="1">'[6]PIB corr'!#REF!</definedName>
    <definedName name="__123Graph_XChart19" hidden="1">'[6]PIB corr'!#REF!</definedName>
    <definedName name="__123Graph_XChart2" hidden="1">'[5]RBZ-former'!$O$5:$O$66</definedName>
    <definedName name="__123Graph_XChart20" localSheetId="4" hidden="1">'[6]PIB corr'!#REF!</definedName>
    <definedName name="__123Graph_XChart20" localSheetId="13" hidden="1">'[6]PIB corr'!#REF!</definedName>
    <definedName name="__123Graph_XChart20" localSheetId="10" hidden="1">'[6]PIB corr'!#REF!</definedName>
    <definedName name="__123Graph_XChart20" localSheetId="6" hidden="1">'[6]PIB corr'!#REF!</definedName>
    <definedName name="__123Graph_XChart20" localSheetId="5" hidden="1">'[6]PIB corr'!#REF!</definedName>
    <definedName name="__123Graph_XChart20" localSheetId="3" hidden="1">'[6]PIB corr'!#REF!</definedName>
    <definedName name="__123Graph_XChart20" localSheetId="15" hidden="1">'[6]PIB corr'!#REF!</definedName>
    <definedName name="__123Graph_XChart20" hidden="1">'[6]PIB corr'!#REF!</definedName>
    <definedName name="__123Graph_XChart6" localSheetId="4" hidden="1">'[6]PIB corr'!#REF!</definedName>
    <definedName name="__123Graph_XChart6" localSheetId="13" hidden="1">'[6]PIB corr'!#REF!</definedName>
    <definedName name="__123Graph_XChart6" localSheetId="10" hidden="1">'[6]PIB corr'!#REF!</definedName>
    <definedName name="__123Graph_XChart6" localSheetId="6" hidden="1">'[6]PIB corr'!#REF!</definedName>
    <definedName name="__123Graph_XChart6" localSheetId="5" hidden="1">'[6]PIB corr'!#REF!</definedName>
    <definedName name="__123Graph_XChart6" localSheetId="3" hidden="1">'[6]PIB corr'!#REF!</definedName>
    <definedName name="__123Graph_XChart6" localSheetId="15" hidden="1">'[6]PIB corr'!#REF!</definedName>
    <definedName name="__123Graph_XChart6" hidden="1">'[6]PIB corr'!#REF!</definedName>
    <definedName name="__123Graph_XChart7" localSheetId="4" hidden="1">'[6]PIB corr'!#REF!</definedName>
    <definedName name="__123Graph_XChart7" localSheetId="13" hidden="1">'[6]PIB corr'!#REF!</definedName>
    <definedName name="__123Graph_XChart7" localSheetId="10" hidden="1">'[6]PIB corr'!#REF!</definedName>
    <definedName name="__123Graph_XChart7" localSheetId="6" hidden="1">'[6]PIB corr'!#REF!</definedName>
    <definedName name="__123Graph_XChart7" localSheetId="5" hidden="1">'[6]PIB corr'!#REF!</definedName>
    <definedName name="__123Graph_XChart7" localSheetId="3" hidden="1">'[6]PIB corr'!#REF!</definedName>
    <definedName name="__123Graph_XChart7" localSheetId="15" hidden="1">'[6]PIB corr'!#REF!</definedName>
    <definedName name="__123Graph_XChart7" hidden="1">'[6]PIB corr'!#REF!</definedName>
    <definedName name="__123Graph_XChart8" localSheetId="4" hidden="1">'[6]PIB corr'!#REF!</definedName>
    <definedName name="__123Graph_XChart8" localSheetId="13" hidden="1">'[6]PIB corr'!#REF!</definedName>
    <definedName name="__123Graph_XChart8" localSheetId="10" hidden="1">'[6]PIB corr'!#REF!</definedName>
    <definedName name="__123Graph_XChart8" localSheetId="6" hidden="1">'[6]PIB corr'!#REF!</definedName>
    <definedName name="__123Graph_XChart8" localSheetId="5" hidden="1">'[6]PIB corr'!#REF!</definedName>
    <definedName name="__123Graph_XChart8" localSheetId="3" hidden="1">'[6]PIB corr'!#REF!</definedName>
    <definedName name="__123Graph_XChart8" localSheetId="15" hidden="1">'[6]PIB corr'!#REF!</definedName>
    <definedName name="__123Graph_XChart8" hidden="1">'[6]PIB corr'!#REF!</definedName>
    <definedName name="__123Graph_XChart9" localSheetId="4" hidden="1">'[6]PIB corr'!#REF!</definedName>
    <definedName name="__123Graph_XChart9" localSheetId="6" hidden="1">'[6]PIB corr'!#REF!</definedName>
    <definedName name="__123Graph_XChart9" localSheetId="5" hidden="1">'[6]PIB corr'!#REF!</definedName>
    <definedName name="__123Graph_XChart9" localSheetId="3" hidden="1">'[6]PIB corr'!#REF!</definedName>
    <definedName name="__123Graph_XChart9" localSheetId="15" hidden="1">'[6]PIB corr'!#REF!</definedName>
    <definedName name="__123Graph_XChart9" hidden="1">'[6]PIB corr'!#REF!</definedName>
    <definedName name="__123Graph_XCURRENCY" localSheetId="4" hidden="1">'[13]8'!#REF!</definedName>
    <definedName name="__123Graph_XCURRENCY" localSheetId="6" hidden="1">'[13]8'!#REF!</definedName>
    <definedName name="__123Graph_XCURRENCY" localSheetId="5" hidden="1">'[13]8'!#REF!</definedName>
    <definedName name="__123Graph_XCURRENCY" localSheetId="3" hidden="1">'[13]8'!#REF!</definedName>
    <definedName name="__123Graph_XCURRENCY" localSheetId="15" hidden="1">'[13]8'!#REF!</definedName>
    <definedName name="__123Graph_XCURRENCY" hidden="1">'[13]8'!#REF!</definedName>
    <definedName name="__123Graph_XCurrent" hidden="1">[21]CPIINDEX!$B$263:$B$310</definedName>
    <definedName name="__123Graph_XECTOT" localSheetId="4" hidden="1">#REF!</definedName>
    <definedName name="__123Graph_XECTOT" localSheetId="13" hidden="1">#REF!</definedName>
    <definedName name="__123Graph_XECTOT" localSheetId="10" hidden="1">#REF!</definedName>
    <definedName name="__123Graph_XECTOT" localSheetId="6" hidden="1">#REF!</definedName>
    <definedName name="__123Graph_XECTOT" localSheetId="5" hidden="1">#REF!</definedName>
    <definedName name="__123Graph_XECTOT" localSheetId="3" hidden="1">#REF!</definedName>
    <definedName name="__123Graph_XECTOT" localSheetId="15" hidden="1">#REF!</definedName>
    <definedName name="__123Graph_XECTOT" hidden="1">#REF!</definedName>
    <definedName name="__123Graph_XERDOLLAR" hidden="1">'[9]ex rate'!$F$15:$AM$15</definedName>
    <definedName name="__123Graph_XERRUBLE" hidden="1">'[9]ex rate'!$F$15:$AM$15</definedName>
    <definedName name="__123Graph_XGDP" localSheetId="4" hidden="1">#REF!</definedName>
    <definedName name="__123Graph_XGDP" localSheetId="13" hidden="1">#REF!</definedName>
    <definedName name="__123Graph_XGDP" localSheetId="10" hidden="1">#REF!</definedName>
    <definedName name="__123Graph_XGDP" localSheetId="6" hidden="1">#REF!</definedName>
    <definedName name="__123Graph_XGDP" localSheetId="5" hidden="1">#REF!</definedName>
    <definedName name="__123Graph_XGDP" localSheetId="3" hidden="1">#REF!</definedName>
    <definedName name="__123Graph_XGDP" localSheetId="15" hidden="1">#REF!</definedName>
    <definedName name="__123Graph_XGDP" hidden="1">#REF!</definedName>
    <definedName name="__123Graph_XGDP_GROWTH" localSheetId="4" hidden="1">#REF!</definedName>
    <definedName name="__123Graph_XGDP_GROWTH" localSheetId="13" hidden="1">#REF!</definedName>
    <definedName name="__123Graph_XGDP_GROWTH" localSheetId="10" hidden="1">#REF!</definedName>
    <definedName name="__123Graph_XGDP_GROWTH" localSheetId="6" hidden="1">#REF!</definedName>
    <definedName name="__123Graph_XGDP_GROWTH" localSheetId="5" hidden="1">#REF!</definedName>
    <definedName name="__123Graph_XGDP_GROWTH" localSheetId="3" hidden="1">#REF!</definedName>
    <definedName name="__123Graph_XGDP_GROWTH" localSheetId="15" hidden="1">#REF!</definedName>
    <definedName name="__123Graph_XGDP_GROWTH" hidden="1">#REF!</definedName>
    <definedName name="__123Graph_XGDP_REV" localSheetId="4" hidden="1">#REF!</definedName>
    <definedName name="__123Graph_XGDP_REV" localSheetId="13" hidden="1">#REF!</definedName>
    <definedName name="__123Graph_XGDP_REV" localSheetId="10" hidden="1">#REF!</definedName>
    <definedName name="__123Graph_XGDP_REV" localSheetId="6" hidden="1">#REF!</definedName>
    <definedName name="__123Graph_XGDP_REV" localSheetId="5" hidden="1">#REF!</definedName>
    <definedName name="__123Graph_XGDP_REV" localSheetId="3" hidden="1">#REF!</definedName>
    <definedName name="__123Graph_XGDP_REV" localSheetId="15" hidden="1">#REF!</definedName>
    <definedName name="__123Graph_XGDP_REV" hidden="1">#REF!</definedName>
    <definedName name="__123Graph_XGRAPH1" hidden="1">[2]PYRAMID!$B$184:$B$263</definedName>
    <definedName name="__123Graph_XGRAPH2" hidden="1">[2]PYRAMID!$C$184:$C$263</definedName>
    <definedName name="__123Graph_XGRAPH3" hidden="1">[2]PYRAMID!$D$184:$D$263</definedName>
    <definedName name="__123Graph_XIBRD_LEND" hidden="1">[11]WB!$Q$9:$AK$9</definedName>
    <definedName name="__123Graph_XMIMPMAC" localSheetId="4" hidden="1">#REF!</definedName>
    <definedName name="__123Graph_XMIMPMAC" localSheetId="13" hidden="1">#REF!</definedName>
    <definedName name="__123Graph_XMIMPMAC" localSheetId="10" hidden="1">#REF!</definedName>
    <definedName name="__123Graph_XMIMPMAC" localSheetId="6" hidden="1">#REF!</definedName>
    <definedName name="__123Graph_XMIMPMAC" localSheetId="5" hidden="1">#REF!</definedName>
    <definedName name="__123Graph_XMIMPMAC" localSheetId="3" hidden="1">#REF!</definedName>
    <definedName name="__123Graph_XMIMPMAC" localSheetId="15" hidden="1">#REF!</definedName>
    <definedName name="__123Graph_XMIMPMAC" hidden="1">#REF!</definedName>
    <definedName name="__123Graph_XMSWKLY" localSheetId="4" hidden="1">#REF!</definedName>
    <definedName name="__123Graph_XMSWKLY" localSheetId="13" hidden="1">#REF!</definedName>
    <definedName name="__123Graph_XMSWKLY" localSheetId="10" hidden="1">#REF!</definedName>
    <definedName name="__123Graph_XMSWKLY" localSheetId="6" hidden="1">#REF!</definedName>
    <definedName name="__123Graph_XMSWKLY" localSheetId="5" hidden="1">#REF!</definedName>
    <definedName name="__123Graph_XMSWKLY" localSheetId="3" hidden="1">#REF!</definedName>
    <definedName name="__123Graph_XMSWKLY" localSheetId="15" hidden="1">#REF!</definedName>
    <definedName name="__123Graph_XMSWKLY" hidden="1">#REF!</definedName>
    <definedName name="__123Graph_XNFI_REV" localSheetId="4" hidden="1">#REF!</definedName>
    <definedName name="__123Graph_XNFI_REV" localSheetId="13" hidden="1">#REF!</definedName>
    <definedName name="__123Graph_XNFI_REV" localSheetId="10" hidden="1">#REF!</definedName>
    <definedName name="__123Graph_XNFI_REV" localSheetId="6" hidden="1">#REF!</definedName>
    <definedName name="__123Graph_XNFI_REV" localSheetId="5" hidden="1">#REF!</definedName>
    <definedName name="__123Graph_XNFI_REV" localSheetId="3" hidden="1">#REF!</definedName>
    <definedName name="__123Graph_XNFI_REV" localSheetId="15" hidden="1">#REF!</definedName>
    <definedName name="__123Graph_XNFI_REV" hidden="1">#REF!</definedName>
    <definedName name="__123Graph_XRUBRATE" hidden="1">'[9]ex rate'!$K$15:$AN$15</definedName>
    <definedName name="__123Graph_XUSRATE" hidden="1">'[9]ex rate'!$K$15:$AN$15</definedName>
    <definedName name="__123Graph_Z" localSheetId="4" hidden="1">[22]B!#REF!</definedName>
    <definedName name="__123Graph_Z" localSheetId="13" hidden="1">[22]B!#REF!</definedName>
    <definedName name="__123Graph_Z" localSheetId="10" hidden="1">[22]B!#REF!</definedName>
    <definedName name="__123Graph_Z" localSheetId="6" hidden="1">[22]B!#REF!</definedName>
    <definedName name="__123Graph_Z" localSheetId="5" hidden="1">[22]B!#REF!</definedName>
    <definedName name="__123Graph_Z" localSheetId="3" hidden="1">[22]B!#REF!</definedName>
    <definedName name="__123Graph_Z" localSheetId="15" hidden="1">[22]B!#REF!</definedName>
    <definedName name="__123Graph_Z" hidden="1">[22]B!#REF!</definedName>
    <definedName name="__2___123Graph_CCHART_1" hidden="1">[1]EST_PB!$B$19:$D$19</definedName>
    <definedName name="__6__123Graph_CCHART_1" hidden="1">[1]EST_PB!$B$19:$D$19</definedName>
    <definedName name="__gfd2" localSheetId="13" hidden="1">{"mt1",#N/A,FALSE,"Debt";"mt2",#N/A,FALSE,"Debt";"mt3",#N/A,FALSE,"Debt";"mt4",#N/A,FALSE,"Debt";"mt5",#N/A,FALSE,"Debt";"mt6",#N/A,FALSE,"Debt";"mt7",#N/A,FALSE,"Debt"}</definedName>
    <definedName name="__gfd2" localSheetId="10" hidden="1">{"mt1",#N/A,FALSE,"Debt";"mt2",#N/A,FALSE,"Debt";"mt3",#N/A,FALSE,"Debt";"mt4",#N/A,FALSE,"Debt";"mt5",#N/A,FALSE,"Debt";"mt6",#N/A,FALSE,"Debt";"mt7",#N/A,FALSE,"Debt"}</definedName>
    <definedName name="__gfd2" localSheetId="15" hidden="1">{"mt1",#N/A,FALSE,"Debt";"mt2",#N/A,FALSE,"Debt";"mt3",#N/A,FALSE,"Debt";"mt4",#N/A,FALSE,"Debt";"mt5",#N/A,FALSE,"Debt";"mt6",#N/A,FALSE,"Debt";"mt7",#N/A,FALSE,"Debt"}</definedName>
    <definedName name="__gfd2" hidden="1">{"mt1",#N/A,FALSE,"Debt";"mt2",#N/A,FALSE,"Debt";"mt3",#N/A,FALSE,"Debt";"mt4",#N/A,FALSE,"Debt";"mt5",#N/A,FALSE,"Debt";"mt6",#N/A,FALSE,"Debt";"mt7",#N/A,FALSE,"Debt"}</definedName>
    <definedName name="__gt4" localSheetId="13" hidden="1">{#N/A,#N/A,FALSE,"DOC";"TB_28",#N/A,FALSE,"FITB_28";"TB_91",#N/A,FALSE,"FITB_91";"TB_182",#N/A,FALSE,"FITB_182";"TB_273",#N/A,FALSE,"FITB_273";"TB_364",#N/A,FALSE,"FITB_364 ";"SUMMARY",#N/A,FALSE,"Summary"}</definedName>
    <definedName name="__gt4" localSheetId="10" hidden="1">{#N/A,#N/A,FALSE,"DOC";"TB_28",#N/A,FALSE,"FITB_28";"TB_91",#N/A,FALSE,"FITB_91";"TB_182",#N/A,FALSE,"FITB_182";"TB_273",#N/A,FALSE,"FITB_273";"TB_364",#N/A,FALSE,"FITB_364 ";"SUMMARY",#N/A,FALSE,"Summary"}</definedName>
    <definedName name="__gt4" localSheetId="15" hidden="1">{#N/A,#N/A,FALSE,"DOC";"TB_28",#N/A,FALSE,"FITB_28";"TB_91",#N/A,FALSE,"FITB_91";"TB_182",#N/A,FALSE,"FITB_182";"TB_273",#N/A,FALSE,"FITB_273";"TB_364",#N/A,FALSE,"FITB_364 ";"SUMMARY",#N/A,FALSE,"Summary"}</definedName>
    <definedName name="__gt4" hidden="1">{#N/A,#N/A,FALSE,"DOC";"TB_28",#N/A,FALSE,"FITB_28";"TB_91",#N/A,FALSE,"FITB_91";"TB_182",#N/A,FALSE,"FITB_182";"TB_273",#N/A,FALSE,"FITB_273";"TB_364",#N/A,FALSE,"FITB_364 ";"SUMMARY",#N/A,FALSE,"Summary"}</definedName>
    <definedName name="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lyf5" localSheetId="13" hidden="1">{#N/A,#N/A,FALSE,"PUBLEXP"}</definedName>
    <definedName name="__lyf5" localSheetId="10" hidden="1">{#N/A,#N/A,FALSE,"PUBLEXP"}</definedName>
    <definedName name="__lyf5" localSheetId="15" hidden="1">{#N/A,#N/A,FALSE,"PUBLEXP"}</definedName>
    <definedName name="__lyf5" hidden="1">{#N/A,#N/A,FALSE,"PUBLEXP"}</definedName>
    <definedName name="__qqq1" localSheetId="13" hidden="1">{#N/A,#N/A,FALSE,"EXTRABUDGT"}</definedName>
    <definedName name="__qqq1" localSheetId="10" hidden="1">{#N/A,#N/A,FALSE,"EXTRABUDGT"}</definedName>
    <definedName name="__qqq1" localSheetId="15" hidden="1">{#N/A,#N/A,FALSE,"EXTRABUDGT"}</definedName>
    <definedName name="__qqq1" hidden="1">{#N/A,#N/A,FALSE,"EXTRABUDGT"}</definedName>
    <definedName name="__SRT11" localSheetId="13" hidden="1">{"Minpmon",#N/A,FALSE,"Monthinput"}</definedName>
    <definedName name="__SRT11" localSheetId="10" hidden="1">{"Minpmon",#N/A,FALSE,"Monthinput"}</definedName>
    <definedName name="__SRT11" localSheetId="15" hidden="1">{"Minpmon",#N/A,FALSE,"Monthinput"}</definedName>
    <definedName name="__SRT11" hidden="1">{"Minpmon",#N/A,FALSE,"Monthinput"}</definedName>
    <definedName name="_1___123Graph_BCHART_1" hidden="1">[1]EST_PB!$B$18:$D$18</definedName>
    <definedName name="_1__123Graph_AChart_1A" hidden="1">[21]CPIINDEX!$O$263:$O$310</definedName>
    <definedName name="_1__123Graph_ACPI_ER_LOG" localSheetId="4" hidden="1">[11]ER!#REF!</definedName>
    <definedName name="_1__123Graph_ACPI_ER_LOG" localSheetId="13" hidden="1">[11]ER!#REF!</definedName>
    <definedName name="_1__123Graph_ACPI_ER_LOG" localSheetId="10" hidden="1">[11]ER!#REF!</definedName>
    <definedName name="_1__123Graph_ACPI_ER_LOG" localSheetId="6" hidden="1">[11]ER!#REF!</definedName>
    <definedName name="_1__123Graph_ACPI_ER_LOG" localSheetId="5" hidden="1">[11]ER!#REF!</definedName>
    <definedName name="_1__123Graph_ACPI_ER_LOG" localSheetId="3" hidden="1">[11]ER!#REF!</definedName>
    <definedName name="_1__123Graph_ACPI_ER_LOG" localSheetId="15" hidden="1">[11]ER!#REF!</definedName>
    <definedName name="_1__123Graph_ACPI_ER_LOG" hidden="1">[11]ER!#REF!</definedName>
    <definedName name="_1__123Graph_BCHART_1" hidden="1">[1]EST_PB!$B$18:$D$18</definedName>
    <definedName name="_10__123Graph_CCHART_2" hidden="1">[23]A!$C$38:$AJ$38</definedName>
    <definedName name="_10__123Graph_LBL_ACHART_4" localSheetId="4" hidden="1">'[24]Ramo Mes 10 11 T'!#REF!</definedName>
    <definedName name="_10__123Graph_LBL_ACHART_4" localSheetId="13" hidden="1">'[24]Ramo Mes 10 11 T'!#REF!</definedName>
    <definedName name="_10__123Graph_LBL_ACHART_4" localSheetId="10" hidden="1">'[24]Ramo Mes 10 11 T'!#REF!</definedName>
    <definedName name="_10__123Graph_LBL_ACHART_4" localSheetId="6" hidden="1">'[24]Ramo Mes 10 11 T'!#REF!</definedName>
    <definedName name="_10__123Graph_LBL_ACHART_4" localSheetId="5" hidden="1">'[24]Ramo Mes 10 11 T'!#REF!</definedName>
    <definedName name="_10__123Graph_LBL_ACHART_4" localSheetId="3" hidden="1">'[24]Ramo Mes 10 11 T'!#REF!</definedName>
    <definedName name="_10__123Graph_LBL_ACHART_4" localSheetId="15" hidden="1">'[24]Ramo Mes 10 11 T'!#REF!</definedName>
    <definedName name="_10__123Graph_LBL_ACHART_4" hidden="1">'[24]Ramo Mes 10 11 T'!#REF!</definedName>
    <definedName name="_1000__123Graph_LBL_DCHART_36" hidden="1">[25]D!$B$114:$G$114</definedName>
    <definedName name="_1001__123Graph_LBL_DCHART_39" hidden="1">[25]D!$B$157:$G$157</definedName>
    <definedName name="_1002__123Graph_LBL_ECHART_20" hidden="1">[25]A!$B$17:$H$17</definedName>
    <definedName name="_1003__123Graph_LBL_ECHART_26" hidden="1">[25]H!$B$143:$H$143</definedName>
    <definedName name="_1004__123Graph_LBL_ECHART_38" hidden="1">[25]F!$B$18:$I$18</definedName>
    <definedName name="_1005__123Graph_LBL_ECHART_9" hidden="1">[25]F!$B$18:$I$18</definedName>
    <definedName name="_1006__123Graph_LBL_FCHART_3" hidden="1">[26]D!$C$10:$I$10</definedName>
    <definedName name="_1007__123Graph_LBL_FCHART_4" hidden="1">[26]E!$C$10:$I$10</definedName>
    <definedName name="_101__123Graph_ACHART_20" hidden="1">[25]A!$B$10:$H$10</definedName>
    <definedName name="_102__123Graph_ACHART_22" hidden="1">[25]C!$E$57:$E$63</definedName>
    <definedName name="_104__123Graph_ACHART_24" hidden="1">[25]U!$C$4:$E$4</definedName>
    <definedName name="_105__123Graph_ACHART_25" hidden="1">[25]U!$B$10:$D$10</definedName>
    <definedName name="_106__123Graph_ACHART_26" hidden="1">[25]H!$B$137:$H$137</definedName>
    <definedName name="_107__123Graph_ACHART_27" hidden="1">[25]K!$B$24:$D$24</definedName>
    <definedName name="_1072__123Graph_XCHART_14" hidden="1">[25]D!$A$58:$A$64</definedName>
    <definedName name="_1073__123Graph_XCHART_18" hidden="1">[25]H!$A$79:$A$82</definedName>
    <definedName name="_1074__123Graph_XCHART_19" hidden="1">[25]H!$B$78:$H$78</definedName>
    <definedName name="_108__123Graph_ACHART_28" hidden="1">[25]C!$I$8:$K$8</definedName>
    <definedName name="_109__123Graph_ACHART_29" hidden="1">[25]P!$C$102:$J$102</definedName>
    <definedName name="_1091__123Graph_XCHART_20" hidden="1">[26]P!$J$39:$J$44</definedName>
    <definedName name="_1092__123Graph_XCHART_22" hidden="1">[25]C!$A$57:$A$63</definedName>
    <definedName name="_1093__123Graph_XCHART_25" hidden="1">[25]U!$B$3:$D$3</definedName>
    <definedName name="_11__123Graph_XCHART_1" hidden="1">[23]A!$C$5:$AJ$5</definedName>
    <definedName name="_1110__123Graph_XCHART_31" hidden="1">[25]M!$B$87:$I$87</definedName>
    <definedName name="_1168__123Graph_XCHART_8" hidden="1">[25]H!$A$50:$A$55</definedName>
    <definedName name="_12__123Graph_AREALEX_WAGE" hidden="1">[27]PRIVATE_OLD!$E$13:$E$49</definedName>
    <definedName name="_12__123Graph_LBL_BCHART_2" localSheetId="4" hidden="1">'[24]Ramo tdy SE'!#REF!</definedName>
    <definedName name="_12__123Graph_LBL_BCHART_2" localSheetId="13" hidden="1">'[24]Ramo tdy SE'!#REF!</definedName>
    <definedName name="_12__123Graph_LBL_BCHART_2" localSheetId="10" hidden="1">'[24]Ramo tdy SE'!#REF!</definedName>
    <definedName name="_12__123Graph_LBL_BCHART_2" localSheetId="6" hidden="1">'[24]Ramo tdy SE'!#REF!</definedName>
    <definedName name="_12__123Graph_LBL_BCHART_2" localSheetId="5" hidden="1">'[24]Ramo tdy SE'!#REF!</definedName>
    <definedName name="_12__123Graph_LBL_BCHART_2" localSheetId="3" hidden="1">'[24]Ramo tdy SE'!#REF!</definedName>
    <definedName name="_12__123Graph_LBL_BCHART_2" localSheetId="15" hidden="1">'[24]Ramo tdy SE'!#REF!</definedName>
    <definedName name="_12__123Graph_LBL_BCHART_2" hidden="1">'[24]Ramo tdy SE'!#REF!</definedName>
    <definedName name="_12__123Graph_XCHART_2" hidden="1">[23]A!$C$39:$AJ$39</definedName>
    <definedName name="_123" localSheetId="4" hidden="1">#REF!</definedName>
    <definedName name="_123" localSheetId="6" hidden="1">#REF!</definedName>
    <definedName name="_123" localSheetId="5" hidden="1">#REF!</definedName>
    <definedName name="_123" localSheetId="3" hidden="1">#REF!</definedName>
    <definedName name="_123" hidden="1">#REF!</definedName>
    <definedName name="_126__123Graph_ACHART_30" hidden="1">[25]M!$B$59:$I$59</definedName>
    <definedName name="_127__123Graph_ACHART_31" hidden="1">[25]M!$B$88:$I$88</definedName>
    <definedName name="_128__123Graph_ACHART_32" hidden="1">[25]H!$B$145:$C$145</definedName>
    <definedName name="_129__123Graph_ACHART_33" hidden="1">[25]K!$B$23:$E$23</definedName>
    <definedName name="_13__123Graph_XREALEX_WAGE" localSheetId="4" hidden="1">#REF!</definedName>
    <definedName name="_13__123Graph_XREALEX_WAGE" localSheetId="13" hidden="1">#REF!</definedName>
    <definedName name="_13__123Graph_XREALEX_WAGE" localSheetId="10" hidden="1">#REF!</definedName>
    <definedName name="_13__123Graph_XREALEX_WAGE" localSheetId="6" hidden="1">#REF!</definedName>
    <definedName name="_13__123Graph_XREALEX_WAGE" localSheetId="5" hidden="1">#REF!</definedName>
    <definedName name="_13__123Graph_XREALEX_WAGE" localSheetId="3" hidden="1">#REF!</definedName>
    <definedName name="_13__123Graph_XREALEX_WAGE" localSheetId="15" hidden="1">#REF!</definedName>
    <definedName name="_13__123Graph_XREALEX_WAGE" hidden="1">#REF!</definedName>
    <definedName name="_130__123Graph_ACHART_34" hidden="1">[25]D!$E$87:$E$90</definedName>
    <definedName name="_131__123Graph_ACHART_35" hidden="1">[25]H!$B$172:$C$172</definedName>
    <definedName name="_132__123Graph_ACHART_36" hidden="1">[25]D!$B$111:$G$111</definedName>
    <definedName name="_134__123Graph_ACHART_38" hidden="1">[25]F!$B$58:$I$58</definedName>
    <definedName name="_135__123Graph_ACHART_39" hidden="1">[25]D!$B$154:$G$154</definedName>
    <definedName name="_14__123Graph_LBL_BCHART_4" localSheetId="4" hidden="1">'[24]Ramo Mes 10 11 T'!#REF!</definedName>
    <definedName name="_14__123Graph_LBL_BCHART_4" localSheetId="13" hidden="1">'[24]Ramo Mes 10 11 T'!#REF!</definedName>
    <definedName name="_14__123Graph_LBL_BCHART_4" localSheetId="10" hidden="1">'[24]Ramo Mes 10 11 T'!#REF!</definedName>
    <definedName name="_14__123Graph_LBL_BCHART_4" localSheetId="6" hidden="1">'[24]Ramo Mes 10 11 T'!#REF!</definedName>
    <definedName name="_14__123Graph_LBL_BCHART_4" localSheetId="5" hidden="1">'[24]Ramo Mes 10 11 T'!#REF!</definedName>
    <definedName name="_14__123Graph_LBL_BCHART_4" localSheetId="3" hidden="1">'[24]Ramo Mes 10 11 T'!#REF!</definedName>
    <definedName name="_14__123Graph_LBL_BCHART_4" localSheetId="15" hidden="1">'[24]Ramo Mes 10 11 T'!#REF!</definedName>
    <definedName name="_14__123Graph_LBL_BCHART_4" hidden="1">'[24]Ramo Mes 10 11 T'!#REF!</definedName>
    <definedName name="_15__123Graph_AWB_ADJ_PRJ" hidden="1">[11]WB!$Q$255:$AK$255</definedName>
    <definedName name="_16__123Graph_BChart_1A" hidden="1">[21]CPIINDEX!$S$263:$S$310</definedName>
    <definedName name="_2___123Graph_CCHART_1" hidden="1">[1]EST_PB!$B$19:$D$19</definedName>
    <definedName name="_2__123Graph_ACHART_2" localSheetId="4" hidden="1">'[24]Ramo tdy SE'!#REF!</definedName>
    <definedName name="_2__123Graph_ACHART_2" localSheetId="13" hidden="1">'[24]Ramo tdy SE'!#REF!</definedName>
    <definedName name="_2__123Graph_ACHART_2" localSheetId="10" hidden="1">'[24]Ramo tdy SE'!#REF!</definedName>
    <definedName name="_2__123Graph_ACHART_2" localSheetId="6" hidden="1">'[24]Ramo tdy SE'!#REF!</definedName>
    <definedName name="_2__123Graph_ACHART_2" localSheetId="5" hidden="1">'[24]Ramo tdy SE'!#REF!</definedName>
    <definedName name="_2__123Graph_ACHART_2" localSheetId="3" hidden="1">'[24]Ramo tdy SE'!#REF!</definedName>
    <definedName name="_2__123Graph_ACHART_2" localSheetId="15" hidden="1">'[24]Ramo tdy SE'!#REF!</definedName>
    <definedName name="_2__123Graph_ACHART_2" hidden="1">'[24]Ramo tdy SE'!#REF!</definedName>
    <definedName name="_2__123Graph_AChart_2A" hidden="1">[21]CPIINDEX!$K$203:$K$304</definedName>
    <definedName name="_2__123Graph_ADEV_EMPL" localSheetId="4" hidden="1">'[3]Time series'!#REF!</definedName>
    <definedName name="_2__123Graph_ADEV_EMPL" localSheetId="13" hidden="1">'[3]Time series'!#REF!</definedName>
    <definedName name="_2__123Graph_ADEV_EMPL" localSheetId="10" hidden="1">'[3]Time series'!#REF!</definedName>
    <definedName name="_2__123Graph_ADEV_EMPL" localSheetId="6" hidden="1">'[3]Time series'!#REF!</definedName>
    <definedName name="_2__123Graph_ADEV_EMPL" localSheetId="5" hidden="1">'[3]Time series'!#REF!</definedName>
    <definedName name="_2__123Graph_ADEV_EMPL" localSheetId="3" hidden="1">'[3]Time series'!#REF!</definedName>
    <definedName name="_2__123Graph_ADEV_EMPL" localSheetId="15" hidden="1">'[3]Time series'!#REF!</definedName>
    <definedName name="_2__123Graph_ADEV_EMPL" hidden="1">'[3]Time series'!#REF!</definedName>
    <definedName name="_2__123Graph_AIBA_IBRD" hidden="1">[11]WB!$Q$62:$AK$62</definedName>
    <definedName name="_2__123Graph_BCHART_1" hidden="1">[1]EST_PB!$B$18:$D$18</definedName>
    <definedName name="_2__123Graph_CCHART_1" hidden="1">[1]EST_PB!$B$19:$D$19</definedName>
    <definedName name="_2__123Graph_XREALEX_WAGE" localSheetId="4" hidden="1">[28]PRIVATE!#REF!</definedName>
    <definedName name="_2__123Graph_XREALEX_WAGE" localSheetId="13" hidden="1">[28]PRIVATE!#REF!</definedName>
    <definedName name="_2__123Graph_XREALEX_WAGE" localSheetId="10" hidden="1">[28]PRIVATE!#REF!</definedName>
    <definedName name="_2__123Graph_XREALEX_WAGE" localSheetId="6" hidden="1">[28]PRIVATE!#REF!</definedName>
    <definedName name="_2__123Graph_XREALEX_WAGE" localSheetId="5" hidden="1">[28]PRIVATE!#REF!</definedName>
    <definedName name="_2__123Graph_XREALEX_WAGE" localSheetId="3" hidden="1">[28]PRIVATE!#REF!</definedName>
    <definedName name="_2__123Graph_XREALEX_WAGE" localSheetId="15" hidden="1">[28]PRIVATE!#REF!</definedName>
    <definedName name="_2__123Graph_XREALEX_WAGE" hidden="1">[28]PRIVATE!#REF!</definedName>
    <definedName name="_21__123Graph_ACPI_ER_LOG" localSheetId="4" hidden="1">[14]ER!#REF!</definedName>
    <definedName name="_21__123Graph_ACPI_ER_LOG" localSheetId="13" hidden="1">[14]ER!#REF!</definedName>
    <definedName name="_21__123Graph_ACPI_ER_LOG" localSheetId="10" hidden="1">[14]ER!#REF!</definedName>
    <definedName name="_21__123Graph_ACPI_ER_LOG" localSheetId="6" hidden="1">[14]ER!#REF!</definedName>
    <definedName name="_21__123Graph_ACPI_ER_LOG" localSheetId="5" hidden="1">[14]ER!#REF!</definedName>
    <definedName name="_21__123Graph_ACPI_ER_LOG" localSheetId="3" hidden="1">[14]ER!#REF!</definedName>
    <definedName name="_21__123Graph_ACPI_ER_LOG" localSheetId="15" hidden="1">[14]ER!#REF!</definedName>
    <definedName name="_21__123Graph_ACPI_ER_LOG" hidden="1">[14]ER!#REF!</definedName>
    <definedName name="_21__123Graph_BREALEX_WAGE" hidden="1">[27]PRIVATE_OLD!$F$13:$F$49</definedName>
    <definedName name="_22__123Graph_AINVENT_SALES" localSheetId="4" hidden="1">#REF!</definedName>
    <definedName name="_22__123Graph_AINVENT_SALES" localSheetId="13" hidden="1">#REF!</definedName>
    <definedName name="_22__123Graph_AINVENT_SALES" localSheetId="10" hidden="1">#REF!</definedName>
    <definedName name="_22__123Graph_AINVENT_SALES" localSheetId="6" hidden="1">#REF!</definedName>
    <definedName name="_22__123Graph_AINVENT_SALES" localSheetId="5" hidden="1">#REF!</definedName>
    <definedName name="_22__123Graph_AINVENT_SALES" localSheetId="3" hidden="1">#REF!</definedName>
    <definedName name="_22__123Graph_AINVENT_SALES" localSheetId="15" hidden="1">#REF!</definedName>
    <definedName name="_22__123Graph_AINVENT_SALES" hidden="1">#REF!</definedName>
    <definedName name="_23__123Graph_AMIMPMA_1" localSheetId="4" hidden="1">#REF!</definedName>
    <definedName name="_23__123Graph_AMIMPMA_1" localSheetId="13" hidden="1">#REF!</definedName>
    <definedName name="_23__123Graph_AMIMPMA_1" localSheetId="10" hidden="1">#REF!</definedName>
    <definedName name="_23__123Graph_AMIMPMA_1" localSheetId="6" hidden="1">#REF!</definedName>
    <definedName name="_23__123Graph_AMIMPMA_1" localSheetId="5" hidden="1">#REF!</definedName>
    <definedName name="_23__123Graph_AMIMPMA_1" localSheetId="3" hidden="1">#REF!</definedName>
    <definedName name="_23__123Graph_AMIMPMA_1" localSheetId="15" hidden="1">#REF!</definedName>
    <definedName name="_23__123Graph_AMIMPMA_1" hidden="1">#REF!</definedName>
    <definedName name="_24__123Graph_ANDA_OIN" localSheetId="4" hidden="1">#REF!</definedName>
    <definedName name="_24__123Graph_ANDA_OIN" localSheetId="13" hidden="1">#REF!</definedName>
    <definedName name="_24__123Graph_ANDA_OIN" localSheetId="10" hidden="1">#REF!</definedName>
    <definedName name="_24__123Graph_ANDA_OIN" localSheetId="6" hidden="1">#REF!</definedName>
    <definedName name="_24__123Graph_ANDA_OIN" localSheetId="5" hidden="1">#REF!</definedName>
    <definedName name="_24__123Graph_ANDA_OIN" localSheetId="3" hidden="1">#REF!</definedName>
    <definedName name="_24__123Graph_ANDA_OIN" localSheetId="15" hidden="1">#REF!</definedName>
    <definedName name="_24__123Graph_ANDA_OIN" hidden="1">#REF!</definedName>
    <definedName name="_24__123Graph_BWB_ADJ_PRJ" hidden="1">[11]WB!$Q$257:$AK$257</definedName>
    <definedName name="_25__123Graph_AR_BMONEY" localSheetId="4" hidden="1">#REF!</definedName>
    <definedName name="_25__123Graph_AR_BMONEY" localSheetId="13" hidden="1">#REF!</definedName>
    <definedName name="_25__123Graph_AR_BMONEY" localSheetId="10" hidden="1">#REF!</definedName>
    <definedName name="_25__123Graph_AR_BMONEY" localSheetId="6" hidden="1">#REF!</definedName>
    <definedName name="_25__123Graph_AR_BMONEY" localSheetId="5" hidden="1">#REF!</definedName>
    <definedName name="_25__123Graph_AR_BMONEY" localSheetId="3" hidden="1">#REF!</definedName>
    <definedName name="_25__123Graph_AR_BMONEY" localSheetId="15" hidden="1">#REF!</definedName>
    <definedName name="_25__123Graph_AR_BMONEY" hidden="1">#REF!</definedName>
    <definedName name="_27__123Graph_XChart_1A" hidden="1">[21]CPIINDEX!$B$263:$B$310</definedName>
    <definedName name="_28__123Graph_XChart_2A" hidden="1">[21]CPIINDEX!$B$203:$B$310</definedName>
    <definedName name="_29__123Graph_XChart_3A" hidden="1">[21]CPIINDEX!$B$203:$B$310</definedName>
    <definedName name="_3__123Graph_ACHART_1" hidden="1">[23]A!$C$31:$AJ$31</definedName>
    <definedName name="_3__123Graph_AChart_3A" hidden="1">[21]CPIINDEX!$O$203:$O$304</definedName>
    <definedName name="_3__123Graph_ADEV_EMPL" localSheetId="4" hidden="1">'[3]Time series'!#REF!</definedName>
    <definedName name="_3__123Graph_ADEV_EMPL" localSheetId="13" hidden="1">'[3]Time series'!#REF!</definedName>
    <definedName name="_3__123Graph_ADEV_EMPL" localSheetId="10" hidden="1">'[3]Time series'!#REF!</definedName>
    <definedName name="_3__123Graph_ADEV_EMPL" localSheetId="6" hidden="1">'[3]Time series'!#REF!</definedName>
    <definedName name="_3__123Graph_ADEV_EMPL" localSheetId="5" hidden="1">'[3]Time series'!#REF!</definedName>
    <definedName name="_3__123Graph_ADEV_EMPL" localSheetId="3" hidden="1">'[3]Time series'!#REF!</definedName>
    <definedName name="_3__123Graph_ADEV_EMPL" localSheetId="15" hidden="1">'[3]Time series'!#REF!</definedName>
    <definedName name="_3__123Graph_ADEV_EMPL" hidden="1">'[3]Time series'!#REF!</definedName>
    <definedName name="_3__123Graph_AGROWTH_CPI" localSheetId="4" hidden="1">[29]Data!#REF!</definedName>
    <definedName name="_3__123Graph_AGROWTH_CPI" localSheetId="13" hidden="1">[29]Data!#REF!</definedName>
    <definedName name="_3__123Graph_AGROWTH_CPI" localSheetId="10" hidden="1">[29]Data!#REF!</definedName>
    <definedName name="_3__123Graph_AGROWTH_CPI" localSheetId="6" hidden="1">[29]Data!#REF!</definedName>
    <definedName name="_3__123Graph_AGROWTH_CPI" localSheetId="5" hidden="1">[29]Data!#REF!</definedName>
    <definedName name="_3__123Graph_AGROWTH_CPI" localSheetId="3" hidden="1">[29]Data!#REF!</definedName>
    <definedName name="_3__123Graph_AGROWTH_CPI" localSheetId="15" hidden="1">[29]Data!#REF!</definedName>
    <definedName name="_3__123Graph_AGROWTH_CPI" hidden="1">[29]Data!#REF!</definedName>
    <definedName name="_3__123Graph_AWB_ADJ_PRJ" hidden="1">[11]WB!$Q$255:$AK$255</definedName>
    <definedName name="_3__123Graph_BCHART_1" hidden="1">[1]EST_PB!$B$18:$D$18</definedName>
    <definedName name="_30__123Graph_XChart_4A" hidden="1">[21]CPIINDEX!$B$239:$B$298</definedName>
    <definedName name="_312__123Graph_BCHART_14" hidden="1">[26]H!$B$46:$G$46</definedName>
    <definedName name="_313__123Graph_BCHART_15" hidden="1">[26]O!$F$29:$F$35</definedName>
    <definedName name="_314__123Graph_BCHART_19" hidden="1">[25]H!$B$80:$G$80</definedName>
    <definedName name="_32__123Graph_ASEIGNOR" localSheetId="4" hidden="1">[15]seignior!#REF!</definedName>
    <definedName name="_32__123Graph_ASEIGNOR" localSheetId="13" hidden="1">[15]seignior!#REF!</definedName>
    <definedName name="_32__123Graph_ASEIGNOR" localSheetId="10" hidden="1">[15]seignior!#REF!</definedName>
    <definedName name="_32__123Graph_ASEIGNOR" localSheetId="6" hidden="1">[15]seignior!#REF!</definedName>
    <definedName name="_32__123Graph_ASEIGNOR" localSheetId="5" hidden="1">[15]seignior!#REF!</definedName>
    <definedName name="_32__123Graph_ASEIGNOR" localSheetId="3" hidden="1">[15]seignior!#REF!</definedName>
    <definedName name="_32__123Graph_ASEIGNOR" localSheetId="15" hidden="1">[15]seignior!#REF!</definedName>
    <definedName name="_32__123Graph_ASEIGNOR" hidden="1">[15]seignior!#REF!</definedName>
    <definedName name="_331__123Graph_BCHART_20" hidden="1">[25]A!$B$11:$H$11</definedName>
    <definedName name="_333__123Graph_BCHART_24" hidden="1">[25]U!$C$5:$E$5</definedName>
    <definedName name="_334__123Graph_BCHART_25" hidden="1">[25]U!$B$11:$D$11</definedName>
    <definedName name="_335__123Graph_BCHART_26" hidden="1">[25]H!$B$138:$H$138</definedName>
    <definedName name="_336__123Graph_BCHART_27" hidden="1">[25]K!$B$25:$D$25</definedName>
    <definedName name="_337__123Graph_BCHART_28" hidden="1">[25]C!$I$9:$K$9</definedName>
    <definedName name="_338__123Graph_BCHART_29" hidden="1">[25]P!$C$103:$J$103</definedName>
    <definedName name="_355__123Graph_BCHART_30" hidden="1">[25]M!$B$60:$I$60</definedName>
    <definedName name="_356__123Graph_BCHART_31" hidden="1">[25]M!$B$89:$I$89</definedName>
    <definedName name="_357__123Graph_BCHART_32" hidden="1">[25]H!$B$146:$C$146</definedName>
    <definedName name="_358__123Graph_BCHART_33" hidden="1">[25]K!$B$24:$E$24</definedName>
    <definedName name="_359__123Graph_BCHART_35" hidden="1">[25]H!$B$173:$C$173</definedName>
    <definedName name="_360__123Graph_BCHART_36" hidden="1">[25]D!$B$112:$G$112</definedName>
    <definedName name="_362__123Graph_BCHART_38" hidden="1">[25]F!$B$59:$I$59</definedName>
    <definedName name="_363__123Graph_BCHART_39" hidden="1">[25]D!$B$155:$G$155</definedName>
    <definedName name="_39__123Graph_BCPI_ER_LOG" localSheetId="4" hidden="1">[14]ER!#REF!</definedName>
    <definedName name="_39__123Graph_BCPI_ER_LOG" localSheetId="13" hidden="1">[14]ER!#REF!</definedName>
    <definedName name="_39__123Graph_BCPI_ER_LOG" localSheetId="10" hidden="1">[14]ER!#REF!</definedName>
    <definedName name="_39__123Graph_BCPI_ER_LOG" localSheetId="6" hidden="1">[14]ER!#REF!</definedName>
    <definedName name="_39__123Graph_BCPI_ER_LOG" localSheetId="5" hidden="1">[14]ER!#REF!</definedName>
    <definedName name="_39__123Graph_BCPI_ER_LOG" localSheetId="3" hidden="1">[14]ER!#REF!</definedName>
    <definedName name="_39__123Graph_BCPI_ER_LOG" localSheetId="15" hidden="1">[14]ER!#REF!</definedName>
    <definedName name="_39__123Graph_BCPI_ER_LOG" hidden="1">[14]ER!#REF!</definedName>
    <definedName name="_4__123Graph_ACHART_2" hidden="1">[23]A!$C$31:$AJ$31</definedName>
    <definedName name="_4__123Graph_ACHART_4" localSheetId="4" hidden="1">'[24]Ramo Mes 10 11 T'!#REF!</definedName>
    <definedName name="_4__123Graph_ACHART_4" localSheetId="13" hidden="1">'[24]Ramo Mes 10 11 T'!#REF!</definedName>
    <definedName name="_4__123Graph_ACHART_4" localSheetId="10" hidden="1">'[24]Ramo Mes 10 11 T'!#REF!</definedName>
    <definedName name="_4__123Graph_ACHART_4" localSheetId="6" hidden="1">'[24]Ramo Mes 10 11 T'!#REF!</definedName>
    <definedName name="_4__123Graph_ACHART_4" localSheetId="5" hidden="1">'[24]Ramo Mes 10 11 T'!#REF!</definedName>
    <definedName name="_4__123Graph_ACHART_4" localSheetId="3" hidden="1">'[24]Ramo Mes 10 11 T'!#REF!</definedName>
    <definedName name="_4__123Graph_ACHART_4" localSheetId="15" hidden="1">'[24]Ramo Mes 10 11 T'!#REF!</definedName>
    <definedName name="_4__123Graph_ACHART_4" hidden="1">'[24]Ramo Mes 10 11 T'!#REF!</definedName>
    <definedName name="_4__123Graph_AChart_4A" hidden="1">[21]CPIINDEX!$O$239:$O$298</definedName>
    <definedName name="_4__123Graph_AGROWTH_CPI" localSheetId="4" hidden="1">[29]Data!#REF!</definedName>
    <definedName name="_4__123Graph_AGROWTH_CPI" localSheetId="13" hidden="1">[29]Data!#REF!</definedName>
    <definedName name="_4__123Graph_AGROWTH_CPI" localSheetId="10" hidden="1">[29]Data!#REF!</definedName>
    <definedName name="_4__123Graph_AGROWTH_CPI" localSheetId="6" hidden="1">[29]Data!#REF!</definedName>
    <definedName name="_4__123Graph_AGROWTH_CPI" localSheetId="5" hidden="1">[29]Data!#REF!</definedName>
    <definedName name="_4__123Graph_AGROWTH_CPI" localSheetId="3" hidden="1">[29]Data!#REF!</definedName>
    <definedName name="_4__123Graph_AGROWTH_CPI" localSheetId="15" hidden="1">[29]Data!#REF!</definedName>
    <definedName name="_4__123Graph_AGROWTH_CPI" hidden="1">[29]Data!#REF!</definedName>
    <definedName name="_4__123Graph_BCPI_ER_LOG" localSheetId="4" hidden="1">[11]ER!#REF!</definedName>
    <definedName name="_4__123Graph_BCPI_ER_LOG" localSheetId="13" hidden="1">[11]ER!#REF!</definedName>
    <definedName name="_4__123Graph_BCPI_ER_LOG" localSheetId="10" hidden="1">[11]ER!#REF!</definedName>
    <definedName name="_4__123Graph_BCPI_ER_LOG" localSheetId="6" hidden="1">[11]ER!#REF!</definedName>
    <definedName name="_4__123Graph_BCPI_ER_LOG" localSheetId="5" hidden="1">[11]ER!#REF!</definedName>
    <definedName name="_4__123Graph_BCPI_ER_LOG" localSheetId="3" hidden="1">[11]ER!#REF!</definedName>
    <definedName name="_4__123Graph_BCPI_ER_LOG" localSheetId="15" hidden="1">[11]ER!#REF!</definedName>
    <definedName name="_4__123Graph_BCPI_ER_LOG" hidden="1">[11]ER!#REF!</definedName>
    <definedName name="_4__123Graph_BDEV_EMPL" localSheetId="4" hidden="1">'[3]Time series'!#REF!</definedName>
    <definedName name="_4__123Graph_BDEV_EMPL" localSheetId="13" hidden="1">'[3]Time series'!#REF!</definedName>
    <definedName name="_4__123Graph_BDEV_EMPL" localSheetId="10" hidden="1">'[3]Time series'!#REF!</definedName>
    <definedName name="_4__123Graph_BDEV_EMPL" localSheetId="6" hidden="1">'[3]Time series'!#REF!</definedName>
    <definedName name="_4__123Graph_BDEV_EMPL" localSheetId="5" hidden="1">'[3]Time series'!#REF!</definedName>
    <definedName name="_4__123Graph_BDEV_EMPL" localSheetId="3" hidden="1">'[3]Time series'!#REF!</definedName>
    <definedName name="_4__123Graph_BDEV_EMPL" localSheetId="15" hidden="1">'[3]Time series'!#REF!</definedName>
    <definedName name="_4__123Graph_BDEV_EMPL" hidden="1">'[3]Time series'!#REF!</definedName>
    <definedName name="_4__123Graph_CCHART_1" hidden="1">[1]EST_PB!$B$19:$D$19</definedName>
    <definedName name="_46__123Graph_BIBA_IBRD" localSheetId="4" hidden="1">[14]WB!#REF!</definedName>
    <definedName name="_46__123Graph_BIBA_IBRD" localSheetId="13" hidden="1">[14]WB!#REF!</definedName>
    <definedName name="_46__123Graph_BIBA_IBRD" localSheetId="10" hidden="1">[14]WB!#REF!</definedName>
    <definedName name="_46__123Graph_BIBA_IBRD" localSheetId="6" hidden="1">[14]WB!#REF!</definedName>
    <definedName name="_46__123Graph_BIBA_IBRD" localSheetId="5" hidden="1">[14]WB!#REF!</definedName>
    <definedName name="_46__123Graph_BIBA_IBRD" localSheetId="3" hidden="1">[14]WB!#REF!</definedName>
    <definedName name="_46__123Graph_BIBA_IBRD" localSheetId="15" hidden="1">[14]WB!#REF!</definedName>
    <definedName name="_46__123Graph_BIBA_IBRD" hidden="1">[14]WB!#REF!</definedName>
    <definedName name="_47__123Graph_BNDA_OIN" localSheetId="4" hidden="1">#REF!</definedName>
    <definedName name="_47__123Graph_BNDA_OIN" localSheetId="13" hidden="1">#REF!</definedName>
    <definedName name="_47__123Graph_BNDA_OIN" localSheetId="10" hidden="1">#REF!</definedName>
    <definedName name="_47__123Graph_BNDA_OIN" localSheetId="6" hidden="1">#REF!</definedName>
    <definedName name="_47__123Graph_BNDA_OIN" localSheetId="5" hidden="1">#REF!</definedName>
    <definedName name="_47__123Graph_BNDA_OIN" localSheetId="3" hidden="1">#REF!</definedName>
    <definedName name="_47__123Graph_BNDA_OIN" localSheetId="15" hidden="1">#REF!</definedName>
    <definedName name="_47__123Graph_BNDA_OIN" hidden="1">#REF!</definedName>
    <definedName name="_48__123Graph_BR_BMONEY" localSheetId="4" hidden="1">#REF!</definedName>
    <definedName name="_48__123Graph_BR_BMONEY" localSheetId="13" hidden="1">#REF!</definedName>
    <definedName name="_48__123Graph_BR_BMONEY" localSheetId="10" hidden="1">#REF!</definedName>
    <definedName name="_48__123Graph_BR_BMONEY" localSheetId="6" hidden="1">#REF!</definedName>
    <definedName name="_48__123Graph_BR_BMONEY" localSheetId="5" hidden="1">#REF!</definedName>
    <definedName name="_48__123Graph_BR_BMONEY" localSheetId="3" hidden="1">#REF!</definedName>
    <definedName name="_48__123Graph_BR_BMONEY" localSheetId="15" hidden="1">#REF!</definedName>
    <definedName name="_48__123Graph_BR_BMONEY" hidden="1">#REF!</definedName>
    <definedName name="_5__123Graph_AGROWTH_CPI" localSheetId="4" hidden="1">[30]Data!#REF!</definedName>
    <definedName name="_5__123Graph_AGROWTH_CPI" localSheetId="13" hidden="1">[30]Data!#REF!</definedName>
    <definedName name="_5__123Graph_AGROWTH_CPI" localSheetId="10" hidden="1">[30]Data!#REF!</definedName>
    <definedName name="_5__123Graph_AGROWTH_CPI" localSheetId="6" hidden="1">[30]Data!#REF!</definedName>
    <definedName name="_5__123Graph_AGROWTH_CPI" localSheetId="5" hidden="1">[30]Data!#REF!</definedName>
    <definedName name="_5__123Graph_AGROWTH_CPI" localSheetId="3" hidden="1">[30]Data!#REF!</definedName>
    <definedName name="_5__123Graph_AGROWTH_CPI" localSheetId="15" hidden="1">[30]Data!#REF!</definedName>
    <definedName name="_5__123Graph_AGROWTH_CPI" hidden="1">[30]Data!#REF!</definedName>
    <definedName name="_5__123Graph_AREALEX_WAGE" localSheetId="4" hidden="1">'[31]tab 15'!#REF!</definedName>
    <definedName name="_5__123Graph_AREALEX_WAGE" localSheetId="13" hidden="1">'[31]tab 15'!#REF!</definedName>
    <definedName name="_5__123Graph_AREALEX_WAGE" localSheetId="10" hidden="1">'[31]tab 15'!#REF!</definedName>
    <definedName name="_5__123Graph_AREALEX_WAGE" localSheetId="6" hidden="1">'[31]tab 15'!#REF!</definedName>
    <definedName name="_5__123Graph_AREALEX_WAGE" localSheetId="5" hidden="1">'[31]tab 15'!#REF!</definedName>
    <definedName name="_5__123Graph_AREALEX_WAGE" localSheetId="3" hidden="1">'[31]tab 15'!#REF!</definedName>
    <definedName name="_5__123Graph_AREALEX_WAGE" localSheetId="15" hidden="1">'[31]tab 15'!#REF!</definedName>
    <definedName name="_5__123Graph_AREALEX_WAGE" hidden="1">'[31]tab 15'!#REF!</definedName>
    <definedName name="_5__123Graph_BCHART_1" hidden="1">[1]EST_PB!$B$18:$D$18</definedName>
    <definedName name="_5__123Graph_BDEV_EMPL" localSheetId="4" hidden="1">'[3]Time series'!#REF!</definedName>
    <definedName name="_5__123Graph_BDEV_EMPL" localSheetId="13" hidden="1">'[3]Time series'!#REF!</definedName>
    <definedName name="_5__123Graph_BDEV_EMPL" localSheetId="10" hidden="1">'[3]Time series'!#REF!</definedName>
    <definedName name="_5__123Graph_BDEV_EMPL" localSheetId="6" hidden="1">'[3]Time series'!#REF!</definedName>
    <definedName name="_5__123Graph_BDEV_EMPL" localSheetId="5" hidden="1">'[3]Time series'!#REF!</definedName>
    <definedName name="_5__123Graph_BDEV_EMPL" localSheetId="3" hidden="1">'[3]Time series'!#REF!</definedName>
    <definedName name="_5__123Graph_BDEV_EMPL" localSheetId="15" hidden="1">'[3]Time series'!#REF!</definedName>
    <definedName name="_5__123Graph_BDEV_EMPL" hidden="1">'[3]Time series'!#REF!</definedName>
    <definedName name="_5__123Graph_BIBA_IBRD" localSheetId="4" hidden="1">[11]WB!#REF!</definedName>
    <definedName name="_5__123Graph_BIBA_IBRD" localSheetId="13" hidden="1">[11]WB!#REF!</definedName>
    <definedName name="_5__123Graph_BIBA_IBRD" localSheetId="10" hidden="1">[11]WB!#REF!</definedName>
    <definedName name="_5__123Graph_BIBA_IBRD" localSheetId="6" hidden="1">[11]WB!#REF!</definedName>
    <definedName name="_5__123Graph_BIBA_IBRD" localSheetId="5" hidden="1">[11]WB!#REF!</definedName>
    <definedName name="_5__123Graph_BIBA_IBRD" localSheetId="3" hidden="1">[11]WB!#REF!</definedName>
    <definedName name="_5__123Graph_BIBA_IBRD" localSheetId="15" hidden="1">[11]WB!#REF!</definedName>
    <definedName name="_5__123Graph_BIBA_IBRD" hidden="1">[11]WB!#REF!</definedName>
    <definedName name="_5__123Graph_CDEV_EMPL" localSheetId="4" hidden="1">'[3]Time series'!#REF!</definedName>
    <definedName name="_5__123Graph_CDEV_EMPL" localSheetId="13" hidden="1">'[3]Time series'!#REF!</definedName>
    <definedName name="_5__123Graph_CDEV_EMPL" localSheetId="10" hidden="1">'[3]Time series'!#REF!</definedName>
    <definedName name="_5__123Graph_CDEV_EMPL" localSheetId="6" hidden="1">'[3]Time series'!#REF!</definedName>
    <definedName name="_5__123Graph_CDEV_EMPL" localSheetId="5" hidden="1">'[3]Time series'!#REF!</definedName>
    <definedName name="_5__123Graph_CDEV_EMPL" localSheetId="3" hidden="1">'[3]Time series'!#REF!</definedName>
    <definedName name="_5__123Graph_CDEV_EMPL" localSheetId="15" hidden="1">'[3]Time series'!#REF!</definedName>
    <definedName name="_5__123Graph_CDEV_EMPL" hidden="1">'[3]Time series'!#REF!</definedName>
    <definedName name="_508__123Graph_CCHART_12" hidden="1">[26]H!$B$47:$G$47</definedName>
    <definedName name="_525__123Graph_CCHART_14" hidden="1">[26]H!$B$47:$G$47</definedName>
    <definedName name="_526__123Graph_CCHART_19" hidden="1">[25]H!$B$81:$G$81</definedName>
    <definedName name="_527__123Graph_CCHART_2" hidden="1">#N/A</definedName>
    <definedName name="_528__123Graph_CCHART_20" hidden="1">[25]A!$B$12:$H$12</definedName>
    <definedName name="_530__123Graph_CCHART_24" hidden="1">[25]U!$C$6:$E$6</definedName>
    <definedName name="_531__123Graph_CCHART_25" hidden="1">[25]U!$B$12:$D$12</definedName>
    <definedName name="_532__123Graph_CCHART_26" hidden="1">[25]H!$B$139:$H$139</definedName>
    <definedName name="_533__123Graph_CCHART_27" hidden="1">[25]K!$B$26:$D$26</definedName>
    <definedName name="_534__123Graph_CCHART_28" hidden="1">[25]C!$I$10:$K$10</definedName>
    <definedName name="_55__123Graph_BSEIGNOR" localSheetId="4" hidden="1">[15]seignior!#REF!</definedName>
    <definedName name="_55__123Graph_BSEIGNOR" localSheetId="13" hidden="1">[15]seignior!#REF!</definedName>
    <definedName name="_55__123Graph_BSEIGNOR" localSheetId="10" hidden="1">[15]seignior!#REF!</definedName>
    <definedName name="_55__123Graph_BSEIGNOR" localSheetId="6" hidden="1">[15]seignior!#REF!</definedName>
    <definedName name="_55__123Graph_BSEIGNOR" localSheetId="5" hidden="1">[15]seignior!#REF!</definedName>
    <definedName name="_55__123Graph_BSEIGNOR" localSheetId="3" hidden="1">[15]seignior!#REF!</definedName>
    <definedName name="_55__123Graph_BSEIGNOR" localSheetId="15" hidden="1">[15]seignior!#REF!</definedName>
    <definedName name="_55__123Graph_BSEIGNOR" hidden="1">[15]seignior!#REF!</definedName>
    <definedName name="_551__123Graph_CCHART_32" hidden="1">[25]H!$B$147:$C$147</definedName>
    <definedName name="_552__123Graph_CCHART_33" hidden="1">[25]K!$B$25:$E$25</definedName>
    <definedName name="_553__123Graph_CCHART_35" hidden="1">[25]H!$B$174:$C$174</definedName>
    <definedName name="_554__123Graph_CCHART_36" hidden="1">[25]D!$B$113:$G$113</definedName>
    <definedName name="_556__123Graph_CCHART_38" hidden="1">[25]F!$B$60:$I$60</definedName>
    <definedName name="_557__123Graph_CCHART_39" hidden="1">[25]D!$B$156:$G$156</definedName>
    <definedName name="_56__123Graph_CMIMPMA_0" localSheetId="4" hidden="1">#REF!</definedName>
    <definedName name="_56__123Graph_CMIMPMA_0" localSheetId="13" hidden="1">#REF!</definedName>
    <definedName name="_56__123Graph_CMIMPMA_0" localSheetId="10" hidden="1">#REF!</definedName>
    <definedName name="_56__123Graph_CMIMPMA_0" localSheetId="6" hidden="1">#REF!</definedName>
    <definedName name="_56__123Graph_CMIMPMA_0" localSheetId="5" hidden="1">#REF!</definedName>
    <definedName name="_56__123Graph_CMIMPMA_0" localSheetId="3" hidden="1">#REF!</definedName>
    <definedName name="_56__123Graph_CMIMPMA_0" localSheetId="15" hidden="1">#REF!</definedName>
    <definedName name="_56__123Graph_CMIMPMA_0" hidden="1">#REF!</definedName>
    <definedName name="_57__123Graph_DMIMPMA_1" localSheetId="4" hidden="1">#REF!</definedName>
    <definedName name="_57__123Graph_DMIMPMA_1" localSheetId="13" hidden="1">#REF!</definedName>
    <definedName name="_57__123Graph_DMIMPMA_1" localSheetId="10" hidden="1">#REF!</definedName>
    <definedName name="_57__123Graph_DMIMPMA_1" localSheetId="6" hidden="1">#REF!</definedName>
    <definedName name="_57__123Graph_DMIMPMA_1" localSheetId="5" hidden="1">#REF!</definedName>
    <definedName name="_57__123Graph_DMIMPMA_1" localSheetId="3" hidden="1">#REF!</definedName>
    <definedName name="_57__123Graph_DMIMPMA_1" localSheetId="15" hidden="1">#REF!</definedName>
    <definedName name="_57__123Graph_DMIMPMA_1" hidden="1">#REF!</definedName>
    <definedName name="_58__123Graph_EMIMPMA_0" localSheetId="4" hidden="1">#REF!</definedName>
    <definedName name="_58__123Graph_EMIMPMA_0" localSheetId="13" hidden="1">#REF!</definedName>
    <definedName name="_58__123Graph_EMIMPMA_0" localSheetId="10" hidden="1">#REF!</definedName>
    <definedName name="_58__123Graph_EMIMPMA_0" localSheetId="6" hidden="1">#REF!</definedName>
    <definedName name="_58__123Graph_EMIMPMA_0" localSheetId="5" hidden="1">#REF!</definedName>
    <definedName name="_58__123Graph_EMIMPMA_0" localSheetId="3" hidden="1">#REF!</definedName>
    <definedName name="_58__123Graph_EMIMPMA_0" localSheetId="15" hidden="1">#REF!</definedName>
    <definedName name="_58__123Graph_EMIMPMA_0" hidden="1">#REF!</definedName>
    <definedName name="_59__123Graph_EMIMPMA_1" localSheetId="4" hidden="1">#REF!</definedName>
    <definedName name="_59__123Graph_EMIMPMA_1" localSheetId="13" hidden="1">#REF!</definedName>
    <definedName name="_59__123Graph_EMIMPMA_1" localSheetId="10" hidden="1">#REF!</definedName>
    <definedName name="_59__123Graph_EMIMPMA_1" localSheetId="6" hidden="1">#REF!</definedName>
    <definedName name="_59__123Graph_EMIMPMA_1" localSheetId="5" hidden="1">#REF!</definedName>
    <definedName name="_59__123Graph_EMIMPMA_1" localSheetId="3" hidden="1">#REF!</definedName>
    <definedName name="_59__123Graph_EMIMPMA_1" localSheetId="15" hidden="1">#REF!</definedName>
    <definedName name="_59__123Graph_EMIMPMA_1" hidden="1">#REF!</definedName>
    <definedName name="_6__123Graph_BCHART_1" hidden="1">[1]EST_PB!$B$18:$D$18</definedName>
    <definedName name="_6__123Graph_BCHART_2" localSheetId="4" hidden="1">'[24]Ramo tdy SE'!#REF!</definedName>
    <definedName name="_6__123Graph_BCHART_2" localSheetId="13" hidden="1">'[24]Ramo tdy SE'!#REF!</definedName>
    <definedName name="_6__123Graph_BCHART_2" localSheetId="10" hidden="1">'[24]Ramo tdy SE'!#REF!</definedName>
    <definedName name="_6__123Graph_BCHART_2" localSheetId="6" hidden="1">'[24]Ramo tdy SE'!#REF!</definedName>
    <definedName name="_6__123Graph_BCHART_2" localSheetId="5" hidden="1">'[24]Ramo tdy SE'!#REF!</definedName>
    <definedName name="_6__123Graph_BCHART_2" localSheetId="3" hidden="1">'[24]Ramo tdy SE'!#REF!</definedName>
    <definedName name="_6__123Graph_BCHART_2" localSheetId="15" hidden="1">'[24]Ramo tdy SE'!#REF!</definedName>
    <definedName name="_6__123Graph_BCHART_2" hidden="1">'[24]Ramo tdy SE'!#REF!</definedName>
    <definedName name="_6__123Graph_BWB_ADJ_PRJ" hidden="1">[11]WB!$Q$257:$AK$257</definedName>
    <definedName name="_6__123Graph_CCHART_1" hidden="1">[1]EST_PB!$B$19:$D$19</definedName>
    <definedName name="_6__123Graph_CDEV_EMPL" localSheetId="4" hidden="1">'[3]Time series'!#REF!</definedName>
    <definedName name="_6__123Graph_CDEV_EMPL" localSheetId="13" hidden="1">'[3]Time series'!#REF!</definedName>
    <definedName name="_6__123Graph_CDEV_EMPL" localSheetId="10" hidden="1">'[3]Time series'!#REF!</definedName>
    <definedName name="_6__123Graph_CDEV_EMPL" localSheetId="6" hidden="1">'[3]Time series'!#REF!</definedName>
    <definedName name="_6__123Graph_CDEV_EMPL" localSheetId="5" hidden="1">'[3]Time series'!#REF!</definedName>
    <definedName name="_6__123Graph_CDEV_EMPL" localSheetId="3" hidden="1">'[3]Time series'!#REF!</definedName>
    <definedName name="_6__123Graph_CDEV_EMPL" localSheetId="15" hidden="1">'[3]Time series'!#REF!</definedName>
    <definedName name="_6__123Graph_CDEV_EMPL" hidden="1">'[3]Time series'!#REF!</definedName>
    <definedName name="_6__123Graph_CSWE_EMPL" localSheetId="4" hidden="1">'[3]Time series'!#REF!</definedName>
    <definedName name="_6__123Graph_CSWE_EMPL" localSheetId="13" hidden="1">'[3]Time series'!#REF!</definedName>
    <definedName name="_6__123Graph_CSWE_EMPL" localSheetId="10" hidden="1">'[3]Time series'!#REF!</definedName>
    <definedName name="_6__123Graph_CSWE_EMPL" localSheetId="6" hidden="1">'[3]Time series'!#REF!</definedName>
    <definedName name="_6__123Graph_CSWE_EMPL" localSheetId="5" hidden="1">'[3]Time series'!#REF!</definedName>
    <definedName name="_6__123Graph_CSWE_EMPL" localSheetId="3" hidden="1">'[3]Time series'!#REF!</definedName>
    <definedName name="_6__123Graph_CSWE_EMPL" localSheetId="15" hidden="1">'[3]Time series'!#REF!</definedName>
    <definedName name="_6__123Graph_CSWE_EMPL" hidden="1">'[3]Time series'!#REF!</definedName>
    <definedName name="_60__123Graph_FMIMPMA_0" localSheetId="4" hidden="1">#REF!</definedName>
    <definedName name="_60__123Graph_FMIMPMA_0" localSheetId="13" hidden="1">#REF!</definedName>
    <definedName name="_60__123Graph_FMIMPMA_0" localSheetId="10" hidden="1">#REF!</definedName>
    <definedName name="_60__123Graph_FMIMPMA_0" localSheetId="6" hidden="1">#REF!</definedName>
    <definedName name="_60__123Graph_FMIMPMA_0" localSheetId="5" hidden="1">#REF!</definedName>
    <definedName name="_60__123Graph_FMIMPMA_0" localSheetId="3" hidden="1">#REF!</definedName>
    <definedName name="_60__123Graph_FMIMPMA_0" localSheetId="15" hidden="1">#REF!</definedName>
    <definedName name="_60__123Graph_FMIMPMA_0" hidden="1">#REF!</definedName>
    <definedName name="_61__123Graph_XMIMPMA_0" localSheetId="4" hidden="1">#REF!</definedName>
    <definedName name="_61__123Graph_XMIMPMA_0" localSheetId="13" hidden="1">#REF!</definedName>
    <definedName name="_61__123Graph_XMIMPMA_0" localSheetId="10" hidden="1">#REF!</definedName>
    <definedName name="_61__123Graph_XMIMPMA_0" localSheetId="6" hidden="1">#REF!</definedName>
    <definedName name="_61__123Graph_XMIMPMA_0" localSheetId="5" hidden="1">#REF!</definedName>
    <definedName name="_61__123Graph_XMIMPMA_0" localSheetId="3" hidden="1">#REF!</definedName>
    <definedName name="_61__123Graph_XMIMPMA_0" localSheetId="15" hidden="1">#REF!</definedName>
    <definedName name="_61__123Graph_XMIMPMA_0" hidden="1">#REF!</definedName>
    <definedName name="_62__123Graph_XR_BMONEY" localSheetId="4" hidden="1">#REF!</definedName>
    <definedName name="_62__123Graph_XR_BMONEY" localSheetId="13" hidden="1">#REF!</definedName>
    <definedName name="_62__123Graph_XR_BMONEY" localSheetId="10" hidden="1">#REF!</definedName>
    <definedName name="_62__123Graph_XR_BMONEY" localSheetId="6" hidden="1">#REF!</definedName>
    <definedName name="_62__123Graph_XR_BMONEY" localSheetId="5" hidden="1">#REF!</definedName>
    <definedName name="_62__123Graph_XR_BMONEY" localSheetId="3" hidden="1">#REF!</definedName>
    <definedName name="_62__123Graph_XR_BMONEY" localSheetId="15" hidden="1">#REF!</definedName>
    <definedName name="_62__123Graph_XR_BMONEY" hidden="1">#REF!</definedName>
    <definedName name="_686__123Graph_DCHART_11" hidden="1">[25]O!$B$19:$H$19</definedName>
    <definedName name="_687__123Graph_DCHART_12" hidden="1">[26]H!$B$48:$G$48</definedName>
    <definedName name="_69__123Graph_XREALEX_WAGE" localSheetId="4" hidden="1">[28]PRIVATE!#REF!</definedName>
    <definedName name="_69__123Graph_XREALEX_WAGE" localSheetId="13" hidden="1">[28]PRIVATE!#REF!</definedName>
    <definedName name="_69__123Graph_XREALEX_WAGE" localSheetId="10" hidden="1">[28]PRIVATE!#REF!</definedName>
    <definedName name="_69__123Graph_XREALEX_WAGE" localSheetId="6" hidden="1">[28]PRIVATE!#REF!</definedName>
    <definedName name="_69__123Graph_XREALEX_WAGE" localSheetId="5" hidden="1">[28]PRIVATE!#REF!</definedName>
    <definedName name="_69__123Graph_XREALEX_WAGE" localSheetId="3" hidden="1">[28]PRIVATE!#REF!</definedName>
    <definedName name="_69__123Graph_XREALEX_WAGE" localSheetId="15" hidden="1">[28]PRIVATE!#REF!</definedName>
    <definedName name="_69__123Graph_XREALEX_WAGE" hidden="1">[28]PRIVATE!#REF!</definedName>
    <definedName name="_7__123Graph_BCHART_2" hidden="1">[23]A!$C$36:$AJ$36</definedName>
    <definedName name="_7__123Graph_CSWE_EMPL" localSheetId="4" hidden="1">'[3]Time series'!#REF!</definedName>
    <definedName name="_7__123Graph_CSWE_EMPL" localSheetId="13" hidden="1">'[3]Time series'!#REF!</definedName>
    <definedName name="_7__123Graph_CSWE_EMPL" localSheetId="10" hidden="1">'[3]Time series'!#REF!</definedName>
    <definedName name="_7__123Graph_CSWE_EMPL" localSheetId="6" hidden="1">'[3]Time series'!#REF!</definedName>
    <definedName name="_7__123Graph_CSWE_EMPL" localSheetId="5" hidden="1">'[3]Time series'!#REF!</definedName>
    <definedName name="_7__123Graph_CSWE_EMPL" localSheetId="3" hidden="1">'[3]Time series'!#REF!</definedName>
    <definedName name="_7__123Graph_CSWE_EMPL" localSheetId="15" hidden="1">'[3]Time series'!#REF!</definedName>
    <definedName name="_7__123Graph_CSWE_EMPL" hidden="1">'[3]Time series'!#REF!</definedName>
    <definedName name="_7__123Graph_DGROWTH_CPI" localSheetId="4" hidden="1">[30]Data!#REF!</definedName>
    <definedName name="_7__123Graph_DGROWTH_CPI" localSheetId="13" hidden="1">[30]Data!#REF!</definedName>
    <definedName name="_7__123Graph_DGROWTH_CPI" localSheetId="10" hidden="1">[30]Data!#REF!</definedName>
    <definedName name="_7__123Graph_DGROWTH_CPI" localSheetId="6" hidden="1">[30]Data!#REF!</definedName>
    <definedName name="_7__123Graph_DGROWTH_CPI" localSheetId="5" hidden="1">[30]Data!#REF!</definedName>
    <definedName name="_7__123Graph_DGROWTH_CPI" localSheetId="3" hidden="1">[30]Data!#REF!</definedName>
    <definedName name="_7__123Graph_DGROWTH_CPI" localSheetId="15" hidden="1">[30]Data!#REF!</definedName>
    <definedName name="_7__123Graph_DGROWTH_CPI" hidden="1">[30]Data!#REF!</definedName>
    <definedName name="_7__123Graph_XREALEX_WAGE" localSheetId="4" hidden="1">[32]PRIVATE!#REF!</definedName>
    <definedName name="_7__123Graph_XREALEX_WAGE" localSheetId="13" hidden="1">[32]PRIVATE!#REF!</definedName>
    <definedName name="_7__123Graph_XREALEX_WAGE" localSheetId="10" hidden="1">[32]PRIVATE!#REF!</definedName>
    <definedName name="_7__123Graph_XREALEX_WAGE" localSheetId="6" hidden="1">[32]PRIVATE!#REF!</definedName>
    <definedName name="_7__123Graph_XREALEX_WAGE" localSheetId="5" hidden="1">[32]PRIVATE!#REF!</definedName>
    <definedName name="_7__123Graph_XREALEX_WAGE" localSheetId="3" hidden="1">[32]PRIVATE!#REF!</definedName>
    <definedName name="_7__123Graph_XREALEX_WAGE" localSheetId="15" hidden="1">[32]PRIVATE!#REF!</definedName>
    <definedName name="_7__123Graph_XREALEX_WAGE" hidden="1">[32]PRIVATE!#REF!</definedName>
    <definedName name="_7_0ju" localSheetId="4" hidden="1">#REF!</definedName>
    <definedName name="_7_0ju" localSheetId="13" hidden="1">#REF!</definedName>
    <definedName name="_7_0ju" localSheetId="10" hidden="1">#REF!</definedName>
    <definedName name="_7_0ju" localSheetId="6" hidden="1">#REF!</definedName>
    <definedName name="_7_0ju" localSheetId="5" hidden="1">#REF!</definedName>
    <definedName name="_7_0ju" localSheetId="3" hidden="1">#REF!</definedName>
    <definedName name="_7_0ju" localSheetId="15" hidden="1">#REF!</definedName>
    <definedName name="_7_0ju" hidden="1">#REF!</definedName>
    <definedName name="_704__123Graph_DCHART_14" hidden="1">[26]H!$B$48:$G$48</definedName>
    <definedName name="_705__123Graph_DCHART_19" hidden="1">[25]H!$B$82:$G$82</definedName>
    <definedName name="_722__123Graph_DCHART_20" hidden="1">[25]A!$B$13:$H$13</definedName>
    <definedName name="_724__123Graph_DCHART_26" hidden="1">[25]H!$B$140:$H$140</definedName>
    <definedName name="_725__123Graph_DCHART_27" hidden="1">[25]K!$B$27:$D$27</definedName>
    <definedName name="_742__123Graph_DCHART_32" hidden="1">[25]H!$B$148:$C$148</definedName>
    <definedName name="_743__123Graph_DCHART_33" hidden="1">[25]K!$B$26:$E$26</definedName>
    <definedName name="_744__123Graph_DCHART_35" hidden="1">[25]H!$B$175:$C$175</definedName>
    <definedName name="_745__123Graph_DCHART_36" hidden="1">[25]D!$B$114:$G$114</definedName>
    <definedName name="_747__123Graph_DCHART_38" hidden="1">[25]F!$B$61:$I$61</definedName>
    <definedName name="_748__123Graph_DCHART_39" hidden="1">[25]D!$B$157:$G$157</definedName>
    <definedName name="_76_0ju" localSheetId="4" hidden="1">#REF!</definedName>
    <definedName name="_76_0ju" localSheetId="13" hidden="1">#REF!</definedName>
    <definedName name="_76_0ju" localSheetId="10" hidden="1">#REF!</definedName>
    <definedName name="_76_0ju" localSheetId="6" hidden="1">#REF!</definedName>
    <definedName name="_76_0ju" localSheetId="5" hidden="1">#REF!</definedName>
    <definedName name="_76_0ju" localSheetId="3" hidden="1">#REF!</definedName>
    <definedName name="_76_0ju" localSheetId="15" hidden="1">#REF!</definedName>
    <definedName name="_76_0ju" hidden="1">#REF!</definedName>
    <definedName name="_798__123Graph_DCHART_8" hidden="1">[26]G!$F$5:$F$9</definedName>
    <definedName name="_8__123Graph_BREALEX_WAGE" localSheetId="4" hidden="1">#REF!</definedName>
    <definedName name="_8__123Graph_BREALEX_WAGE" localSheetId="13" hidden="1">#REF!</definedName>
    <definedName name="_8__123Graph_BREALEX_WAGE" localSheetId="10" hidden="1">#REF!</definedName>
    <definedName name="_8__123Graph_BREALEX_WAGE" localSheetId="6" hidden="1">#REF!</definedName>
    <definedName name="_8__123Graph_BREALEX_WAGE" localSheetId="5" hidden="1">#REF!</definedName>
    <definedName name="_8__123Graph_BREALEX_WAGE" localSheetId="3" hidden="1">#REF!</definedName>
    <definedName name="_8__123Graph_BREALEX_WAGE" localSheetId="15" hidden="1">#REF!</definedName>
    <definedName name="_8__123Graph_BREALEX_WAGE" hidden="1">#REF!</definedName>
    <definedName name="_8__123Graph_CCHART_1" hidden="1">[1]EST_PB!$B$19:$D$19</definedName>
    <definedName name="_8__123Graph_DGROWTH_CPI" localSheetId="4" hidden="1">[29]Data!#REF!</definedName>
    <definedName name="_8__123Graph_DGROWTH_CPI" localSheetId="13" hidden="1">[29]Data!#REF!</definedName>
    <definedName name="_8__123Graph_DGROWTH_CPI" localSheetId="10" hidden="1">[29]Data!#REF!</definedName>
    <definedName name="_8__123Graph_DGROWTH_CPI" localSheetId="6" hidden="1">[29]Data!#REF!</definedName>
    <definedName name="_8__123Graph_DGROWTH_CPI" localSheetId="5" hidden="1">[29]Data!#REF!</definedName>
    <definedName name="_8__123Graph_DGROWTH_CPI" localSheetId="3" hidden="1">[29]Data!#REF!</definedName>
    <definedName name="_8__123Graph_DGROWTH_CPI" localSheetId="15" hidden="1">[29]Data!#REF!</definedName>
    <definedName name="_8__123Graph_DGROWTH_CPI" hidden="1">[29]Data!#REF!</definedName>
    <definedName name="_8__123Graph_LBL_ACHART_2" localSheetId="4" hidden="1">'[24]Ramo tdy SE'!#REF!</definedName>
    <definedName name="_8__123Graph_LBL_ACHART_2" localSheetId="13" hidden="1">'[24]Ramo tdy SE'!#REF!</definedName>
    <definedName name="_8__123Graph_LBL_ACHART_2" localSheetId="10" hidden="1">'[24]Ramo tdy SE'!#REF!</definedName>
    <definedName name="_8__123Graph_LBL_ACHART_2" localSheetId="6" hidden="1">'[24]Ramo tdy SE'!#REF!</definedName>
    <definedName name="_8__123Graph_LBL_ACHART_2" localSheetId="5" hidden="1">'[24]Ramo tdy SE'!#REF!</definedName>
    <definedName name="_8__123Graph_LBL_ACHART_2" localSheetId="3" hidden="1">'[24]Ramo tdy SE'!#REF!</definedName>
    <definedName name="_8__123Graph_LBL_ACHART_2" localSheetId="15" hidden="1">'[24]Ramo tdy SE'!#REF!</definedName>
    <definedName name="_8__123Graph_LBL_ACHART_2" hidden="1">'[24]Ramo tdy SE'!#REF!</definedName>
    <definedName name="_81__123Graph_ACHART_14" hidden="1">[25]D!$E$58:$E$64</definedName>
    <definedName name="_82__123Graph_ACHART_16" hidden="1">[25]D!$C$87:$C$90</definedName>
    <definedName name="_83__123Graph_ACHART_18" hidden="1">[25]H!$G$79:$G$82</definedName>
    <definedName name="_84__123Graph_ACHART_19" hidden="1">[25]H!$B$79:$G$79</definedName>
    <definedName name="_847__123Graph_ECHART_13" hidden="1">[26]H!$B$49:$G$49</definedName>
    <definedName name="_848__123Graph_ECHART_14" hidden="1">[26]H!$B$49:$G$49</definedName>
    <definedName name="_849__123Graph_ECHART_2" hidden="1">#N/A</definedName>
    <definedName name="_850__123Graph_ECHART_20" hidden="1">[25]A!$B$17:$H$17</definedName>
    <definedName name="_852__123Graph_ECHART_26" hidden="1">[25]H!$B$143:$H$143</definedName>
    <definedName name="_853__123Graph_ECHART_27" hidden="1">[25]K!$B$28:$D$28</definedName>
    <definedName name="_854__123Graph_ECHART_3" hidden="1">[26]D!$C$9:$E$9</definedName>
    <definedName name="_855__123Graph_ECHART_32" hidden="1">[25]H!$B$149:$C$149</definedName>
    <definedName name="_856__123Graph_ECHART_33" hidden="1">[25]K!$B$27:$E$27</definedName>
    <definedName name="_858__123Graph_ECHART_38" hidden="1">[25]F!$B$18:$I$18</definedName>
    <definedName name="_859__123Graph_ECHART_4" hidden="1">[26]E!$C$9:$E$9</definedName>
    <definedName name="_9__123Graph_AIBA_IBRD" hidden="1">[11]WB!$Q$62:$AK$62</definedName>
    <definedName name="_9__123Graph_CCHART_1" hidden="1">[23]A!$C$24:$AJ$24</definedName>
    <definedName name="_944__123Graph_FCHART_27" hidden="1">[25]K!$B$29:$D$29</definedName>
    <definedName name="_945__123Graph_FCHART_3" hidden="1">[26]D!$C$10:$E$10</definedName>
    <definedName name="_946__123Graph_FCHART_33" hidden="1">[25]K!$B$28:$E$28</definedName>
    <definedName name="_948__123Graph_FCHART_4" hidden="1">[26]E!$C$10:$E$10</definedName>
    <definedName name="_967__123Graph_LBL_ACHART_24" hidden="1">[25]U!$C$4:$E$4</definedName>
    <definedName name="_968__123Graph_LBL_ACHART_26" hidden="1">[25]H!$B$137:$H$137</definedName>
    <definedName name="_969__123Graph_LBL_ACHART_28" hidden="1">[25]C!$I$8:$K$8</definedName>
    <definedName name="_970__123Graph_LBL_ACHART_3" hidden="1">[26]D!$C$5:$I$5</definedName>
    <definedName name="_971__123Graph_LBL_ACHART_31" hidden="1">[25]M!$B$88:$I$88</definedName>
    <definedName name="_972__123Graph_LBL_ACHART_36" hidden="1">[25]D!$B$111:$G$111</definedName>
    <definedName name="_974__123Graph_LBL_ACHART_39" hidden="1">[25]D!$B$154:$G$154</definedName>
    <definedName name="_975__123Graph_LBL_ACHART_4" hidden="1">[26]E!$C$5:$I$5</definedName>
    <definedName name="_978__123Graph_LBL_BCHART_24" hidden="1">[25]U!$C$5:$E$5</definedName>
    <definedName name="_979__123Graph_LBL_BCHART_28" hidden="1">[25]C!$I$9:$K$9</definedName>
    <definedName name="_980__123Graph_LBL_BCHART_3" hidden="1">[26]D!$C$6:$I$6</definedName>
    <definedName name="_981__123Graph_LBL_BCHART_31" hidden="1">[25]M!$B$89:$I$89</definedName>
    <definedName name="_982__123Graph_LBL_BCHART_32" hidden="1">[25]H!$F$146:$H$146</definedName>
    <definedName name="_983__123Graph_LBL_BCHART_36" hidden="1">[25]D!$B$112:$G$112</definedName>
    <definedName name="_985__123Graph_LBL_BCHART_39" hidden="1">[25]D!$B$155:$G$155</definedName>
    <definedName name="_986__123Graph_LBL_BCHART_4" hidden="1">[26]E!$C$6:$I$6</definedName>
    <definedName name="_988__123Graph_LBL_CCHART_1" hidden="1">[25]A!$B$17:$H$17</definedName>
    <definedName name="_989__123Graph_LBL_CCHART_24" hidden="1">[25]U!$C$6:$E$6</definedName>
    <definedName name="_990__123Graph_LBL_CCHART_26" hidden="1">[25]H!$B$139:$H$139</definedName>
    <definedName name="_991__123Graph_LBL_CCHART_28" hidden="1">[25]C!$I$10:$K$10</definedName>
    <definedName name="_992__123Graph_LBL_CCHART_32" hidden="1">[25]H!$F$147:$H$147</definedName>
    <definedName name="_993__123Graph_LBL_CCHART_36" hidden="1">[25]D!$B$113:$G$113</definedName>
    <definedName name="_994__123Graph_LBL_CCHART_39" hidden="1">[25]D!$B$156:$G$156</definedName>
    <definedName name="_996__123Graph_LBL_DCHART_11" hidden="1">[25]O!$B$19:$H$19</definedName>
    <definedName name="_999__123Graph_LBL_DCHART_32" hidden="1">[25]H!$F$148:$H$148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1</definedName>
    <definedName name="_AtRisk_SimSetting_StdRecalcBehavior_1" hidden="1">0</definedName>
    <definedName name="_AtRisk_SimSetting_StdRecalcWithoutRiskStatic" hidden="1">1</definedName>
    <definedName name="_AtRisk_SimSetting_StdRecalcWithoutRiskStatic_1" hidden="1">0</definedName>
    <definedName name="_AtRisk_SimSetting_StdRecalcWithoutRiskStaticPercentile" hidden="1">0.5</definedName>
    <definedName name="_Dist_Bin" localSheetId="4" hidden="1">#REF!</definedName>
    <definedName name="_Dist_Bin" localSheetId="6" hidden="1">#REF!</definedName>
    <definedName name="_Dist_Bin" localSheetId="5" hidden="1">#REF!</definedName>
    <definedName name="_Dist_Bin" localSheetId="3" hidden="1">#REF!</definedName>
    <definedName name="_Dist_Bin" localSheetId="15" hidden="1">#REF!</definedName>
    <definedName name="_Dist_Bin" hidden="1">#REF!</definedName>
    <definedName name="_Dist_Values" localSheetId="4" hidden="1">#REF!</definedName>
    <definedName name="_Dist_Values" localSheetId="13" hidden="1">#REF!</definedName>
    <definedName name="_Dist_Values" localSheetId="10" hidden="1">#REF!</definedName>
    <definedName name="_Dist_Values" localSheetId="6" hidden="1">#REF!</definedName>
    <definedName name="_Dist_Values" localSheetId="5" hidden="1">#REF!</definedName>
    <definedName name="_Dist_Values" localSheetId="3" hidden="1">#REF!</definedName>
    <definedName name="_Dist_Values" localSheetId="15" hidden="1">#REF!</definedName>
    <definedName name="_Dist_Values" hidden="1">#REF!</definedName>
    <definedName name="_f" localSheetId="13" hidden="1">{"SUNAT_AD_AGO96",#N/A,FALSE,"ADUANAS";"CAJA_AGO96",#N/A,FALSE,"CAJA3";"ING_CORR_AGO96",#N/A,FALSE,"CAJA3"}</definedName>
    <definedName name="_f" localSheetId="10" hidden="1">{"SUNAT_AD_AGO96",#N/A,FALSE,"ADUANAS";"CAJA_AGO96",#N/A,FALSE,"CAJA3";"ING_CORR_AGO96",#N/A,FALSE,"CAJA3"}</definedName>
    <definedName name="_f" localSheetId="15" hidden="1">{"SUNAT_AD_AGO96",#N/A,FALSE,"ADUANAS";"CAJA_AGO96",#N/A,FALSE,"CAJA3";"ING_CORR_AGO96",#N/A,FALSE,"CAJA3"}</definedName>
    <definedName name="_f" hidden="1">{"SUNAT_AD_AGO96",#N/A,FALSE,"ADUANAS";"CAJA_AGO96",#N/A,FALSE,"CAJA3";"ING_CORR_AGO96",#N/A,FALSE,"CAJA3"}</definedName>
    <definedName name="_Fill" localSheetId="4" hidden="1">#REF!</definedName>
    <definedName name="_Fill" localSheetId="13" hidden="1">#REF!</definedName>
    <definedName name="_Fill" localSheetId="10" hidden="1">#REF!</definedName>
    <definedName name="_Fill" localSheetId="6" hidden="1">#REF!</definedName>
    <definedName name="_Fill" localSheetId="5" hidden="1">#REF!</definedName>
    <definedName name="_Fill" localSheetId="3" hidden="1">#REF!</definedName>
    <definedName name="_Fill" localSheetId="15" hidden="1">#REF!</definedName>
    <definedName name="_Fill" hidden="1">#REF!</definedName>
    <definedName name="_Fill1" localSheetId="4" hidden="1">#REF!</definedName>
    <definedName name="_Fill1" localSheetId="13" hidden="1">#REF!</definedName>
    <definedName name="_Fill1" localSheetId="10" hidden="1">#REF!</definedName>
    <definedName name="_Fill1" localSheetId="6" hidden="1">#REF!</definedName>
    <definedName name="_Fill1" localSheetId="5" hidden="1">#REF!</definedName>
    <definedName name="_Fill1" localSheetId="3" hidden="1">#REF!</definedName>
    <definedName name="_Fill1" localSheetId="15" hidden="1">#REF!</definedName>
    <definedName name="_Fill1" hidden="1">#REF!</definedName>
    <definedName name="_Filler" hidden="1">[33]A!$A$43:$A$598</definedName>
    <definedName name="_Fillnew" localSheetId="4" hidden="1">#REF!</definedName>
    <definedName name="_Fillnew" localSheetId="13" hidden="1">#REF!</definedName>
    <definedName name="_Fillnew" localSheetId="10" hidden="1">#REF!</definedName>
    <definedName name="_Fillnew" localSheetId="6" hidden="1">#REF!</definedName>
    <definedName name="_Fillnew" localSheetId="5" hidden="1">#REF!</definedName>
    <definedName name="_Fillnew" localSheetId="3" hidden="1">#REF!</definedName>
    <definedName name="_Fillnew" localSheetId="15" hidden="1">#REF!</definedName>
    <definedName name="_Fillnew" hidden="1">#REF!</definedName>
    <definedName name="_filterd" hidden="1">[34]C!$P$428:$T$428</definedName>
    <definedName name="_xlnm._FilterDatabase" hidden="1">[34]C!$P$428:$T$428</definedName>
    <definedName name="_gfd2" localSheetId="13" hidden="1">{"mt1",#N/A,FALSE,"Debt";"mt2",#N/A,FALSE,"Debt";"mt3",#N/A,FALSE,"Debt";"mt4",#N/A,FALSE,"Debt";"mt5",#N/A,FALSE,"Debt";"mt6",#N/A,FALSE,"Debt";"mt7",#N/A,FALSE,"Debt"}</definedName>
    <definedName name="_gfd2" localSheetId="10" hidden="1">{"mt1",#N/A,FALSE,"Debt";"mt2",#N/A,FALSE,"Debt";"mt3",#N/A,FALSE,"Debt";"mt4",#N/A,FALSE,"Debt";"mt5",#N/A,FALSE,"Debt";"mt6",#N/A,FALSE,"Debt";"mt7",#N/A,FALSE,"Debt"}</definedName>
    <definedName name="_gfd2" localSheetId="15" hidden="1">{"mt1",#N/A,FALSE,"Debt";"mt2",#N/A,FALSE,"Debt";"mt3",#N/A,FALSE,"Debt";"mt4",#N/A,FALSE,"Debt";"mt5",#N/A,FALSE,"Debt";"mt6",#N/A,FALSE,"Debt";"mt7",#N/A,FALSE,"Debt"}</definedName>
    <definedName name="_gfd2" hidden="1">{"mt1",#N/A,FALSE,"Debt";"mt2",#N/A,FALSE,"Debt";"mt3",#N/A,FALSE,"Debt";"mt4",#N/A,FALSE,"Debt";"mt5",#N/A,FALSE,"Debt";"mt6",#N/A,FALSE,"Debt";"mt7",#N/A,FALSE,"Debt"}</definedName>
    <definedName name="_gt4" localSheetId="13" hidden="1">{#N/A,#N/A,FALSE,"DOC";"TB_28",#N/A,FALSE,"FITB_28";"TB_91",#N/A,FALSE,"FITB_91";"TB_182",#N/A,FALSE,"FITB_182";"TB_273",#N/A,FALSE,"FITB_273";"TB_364",#N/A,FALSE,"FITB_364 ";"SUMMARY",#N/A,FALSE,"Summary"}</definedName>
    <definedName name="_gt4" localSheetId="10" hidden="1">{#N/A,#N/A,FALSE,"DOC";"TB_28",#N/A,FALSE,"FITB_28";"TB_91",#N/A,FALSE,"FITB_91";"TB_182",#N/A,FALSE,"FITB_182";"TB_273",#N/A,FALSE,"FITB_273";"TB_364",#N/A,FALSE,"FITB_364 ";"SUMMARY",#N/A,FALSE,"Summary"}</definedName>
    <definedName name="_gt4" localSheetId="15" hidden="1">{#N/A,#N/A,FALSE,"DOC";"TB_28",#N/A,FALSE,"FITB_28";"TB_91",#N/A,FALSE,"FITB_91";"TB_182",#N/A,FALSE,"FITB_182";"TB_273",#N/A,FALSE,"FITB_273";"TB_364",#N/A,FALSE,"FITB_364 ";"SUMMARY",#N/A,FALSE,"Summary"}</definedName>
    <definedName name="_gt4" hidden="1">{#N/A,#N/A,FALSE,"DOC";"TB_28",#N/A,FALSE,"FITB_28";"TB_91",#N/A,FALSE,"FITB_91";"TB_182",#N/A,FALSE,"FITB_182";"TB_273",#N/A,FALSE,"FITB_273";"TB_364",#N/A,FALSE,"FITB_364 ";"SUMMARY",#N/A,FALSE,"Summary"}</definedName>
    <definedName name="_h35" localSheetId="13" hidden="1">{#N/A,#N/A,FALSE,"informes"}</definedName>
    <definedName name="_h35" localSheetId="10" hidden="1">{#N/A,#N/A,FALSE,"informes"}</definedName>
    <definedName name="_h35" localSheetId="15" hidden="1">{#N/A,#N/A,FALSE,"informes"}</definedName>
    <definedName name="_h35" hidden="1">{#N/A,#N/A,FALSE,"informes"}</definedName>
    <definedName name="_Key1" localSheetId="4" hidden="1">#REF!</definedName>
    <definedName name="_Key1" localSheetId="13" hidden="1">#REF!</definedName>
    <definedName name="_Key1" localSheetId="10" hidden="1">#REF!</definedName>
    <definedName name="_Key1" localSheetId="6" hidden="1">#REF!</definedName>
    <definedName name="_Key1" localSheetId="5" hidden="1">#REF!</definedName>
    <definedName name="_Key1" localSheetId="3" hidden="1">#REF!</definedName>
    <definedName name="_Key1" localSheetId="15" hidden="1">#REF!</definedName>
    <definedName name="_Key1" hidden="1">#REF!</definedName>
    <definedName name="_Key2" localSheetId="4" hidden="1">[35]CONTENTS!#REF!</definedName>
    <definedName name="_Key2" localSheetId="13" hidden="1">[35]CONTENTS!#REF!</definedName>
    <definedName name="_Key2" localSheetId="10" hidden="1">[35]CONTENTS!#REF!</definedName>
    <definedName name="_Key2" localSheetId="6" hidden="1">[35]CONTENTS!#REF!</definedName>
    <definedName name="_Key2" localSheetId="5" hidden="1">[35]CONTENTS!#REF!</definedName>
    <definedName name="_Key2" localSheetId="3" hidden="1">[35]CONTENTS!#REF!</definedName>
    <definedName name="_Key2" localSheetId="15" hidden="1">[35]CONTENTS!#REF!</definedName>
    <definedName name="_Key2" hidden="1">[35]CONTENTS!#REF!</definedName>
    <definedName name="_Key2A" localSheetId="4" hidden="1">#REF!</definedName>
    <definedName name="_Key2A" localSheetId="13" hidden="1">#REF!</definedName>
    <definedName name="_Key2A" localSheetId="10" hidden="1">#REF!</definedName>
    <definedName name="_Key2A" localSheetId="6" hidden="1">#REF!</definedName>
    <definedName name="_Key2A" localSheetId="5" hidden="1">#REF!</definedName>
    <definedName name="_Key2A" localSheetId="3" hidden="1">#REF!</definedName>
    <definedName name="_Key2A" localSheetId="15" hidden="1">#REF!</definedName>
    <definedName name="_Key2A" hidden="1">#REF!</definedName>
    <definedName name="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yf5" localSheetId="13" hidden="1">{#N/A,#N/A,FALSE,"PUBLEXP"}</definedName>
    <definedName name="_lyf5" localSheetId="10" hidden="1">{#N/A,#N/A,FALSE,"PUBLEXP"}</definedName>
    <definedName name="_lyf5" localSheetId="15" hidden="1">{#N/A,#N/A,FALSE,"PUBLEXP"}</definedName>
    <definedName name="_lyf5" hidden="1">{#N/A,#N/A,FALSE,"PUBLEXP"}</definedName>
    <definedName name="_MatInverse_In" localSheetId="4" hidden="1">#REF!</definedName>
    <definedName name="_MatInverse_In" localSheetId="13" hidden="1">#REF!</definedName>
    <definedName name="_MatInverse_In" localSheetId="10" hidden="1">#REF!</definedName>
    <definedName name="_MatInverse_In" localSheetId="6" hidden="1">#REF!</definedName>
    <definedName name="_MatInverse_In" localSheetId="5" hidden="1">#REF!</definedName>
    <definedName name="_MatInverse_In" localSheetId="3" hidden="1">#REF!</definedName>
    <definedName name="_MatInverse_In" localSheetId="15" hidden="1">#REF!</definedName>
    <definedName name="_MatInverse_In" hidden="1">#REF!</definedName>
    <definedName name="_MatInverse_Out" localSheetId="4" hidden="1">#REF!</definedName>
    <definedName name="_MatInverse_Out" localSheetId="13" hidden="1">#REF!</definedName>
    <definedName name="_MatInverse_Out" localSheetId="10" hidden="1">#REF!</definedName>
    <definedName name="_MatInverse_Out" localSheetId="6" hidden="1">#REF!</definedName>
    <definedName name="_MatInverse_Out" localSheetId="5" hidden="1">#REF!</definedName>
    <definedName name="_MatInverse_Out" localSheetId="3" hidden="1">#REF!</definedName>
    <definedName name="_MatInverse_Out" localSheetId="15" hidden="1">#REF!</definedName>
    <definedName name="_MatInverse_Out" hidden="1">#REF!</definedName>
    <definedName name="_MatMult_A" localSheetId="4" hidden="1">#REF!</definedName>
    <definedName name="_MatMult_A" localSheetId="13" hidden="1">#REF!</definedName>
    <definedName name="_MatMult_A" localSheetId="10" hidden="1">#REF!</definedName>
    <definedName name="_MatMult_A" localSheetId="6" hidden="1">#REF!</definedName>
    <definedName name="_MatMult_A" localSheetId="5" hidden="1">#REF!</definedName>
    <definedName name="_MatMult_A" localSheetId="3" hidden="1">#REF!</definedName>
    <definedName name="_MatMult_A" localSheetId="15" hidden="1">#REF!</definedName>
    <definedName name="_MatMult_A" hidden="1">#REF!</definedName>
    <definedName name="_MatMult_AxB" localSheetId="4" hidden="1">#REF!</definedName>
    <definedName name="_MatMult_AxB" localSheetId="13" hidden="1">#REF!</definedName>
    <definedName name="_MatMult_AxB" localSheetId="10" hidden="1">#REF!</definedName>
    <definedName name="_MatMult_AxB" localSheetId="6" hidden="1">#REF!</definedName>
    <definedName name="_MatMult_AxB" localSheetId="5" hidden="1">#REF!</definedName>
    <definedName name="_MatMult_AxB" localSheetId="3" hidden="1">#REF!</definedName>
    <definedName name="_MatMult_AxB" localSheetId="15" hidden="1">#REF!</definedName>
    <definedName name="_MatMult_AxB" hidden="1">#REF!</definedName>
    <definedName name="_MatMult_B" localSheetId="4" hidden="1">#REF!</definedName>
    <definedName name="_MatMult_B" localSheetId="13" hidden="1">#REF!</definedName>
    <definedName name="_MatMult_B" localSheetId="10" hidden="1">#REF!</definedName>
    <definedName name="_MatMult_B" localSheetId="6" hidden="1">#REF!</definedName>
    <definedName name="_MatMult_B" localSheetId="5" hidden="1">#REF!</definedName>
    <definedName name="_MatMult_B" localSheetId="3" hidden="1">#REF!</definedName>
    <definedName name="_MatMult_B" localSheetId="15" hidden="1">#REF!</definedName>
    <definedName name="_MatMult_B" hidden="1">#REF!</definedName>
    <definedName name="_Order1" hidden="1">255</definedName>
    <definedName name="_Order2" hidden="1">255</definedName>
    <definedName name="_Parse_In" localSheetId="4" hidden="1">#REF!</definedName>
    <definedName name="_Parse_In" localSheetId="13" hidden="1">#REF!</definedName>
    <definedName name="_Parse_In" localSheetId="10" hidden="1">#REF!</definedName>
    <definedName name="_Parse_In" localSheetId="6" hidden="1">#REF!</definedName>
    <definedName name="_Parse_In" localSheetId="5" hidden="1">#REF!</definedName>
    <definedName name="_Parse_In" localSheetId="3" hidden="1">#REF!</definedName>
    <definedName name="_Parse_In" localSheetId="15" hidden="1">#REF!</definedName>
    <definedName name="_Parse_In" hidden="1">#REF!</definedName>
    <definedName name="_Parse_Innew" localSheetId="4" hidden="1">#REF!</definedName>
    <definedName name="_Parse_Innew" localSheetId="13" hidden="1">#REF!</definedName>
    <definedName name="_Parse_Innew" localSheetId="10" hidden="1">#REF!</definedName>
    <definedName name="_Parse_Innew" localSheetId="6" hidden="1">#REF!</definedName>
    <definedName name="_Parse_Innew" localSheetId="5" hidden="1">#REF!</definedName>
    <definedName name="_Parse_Innew" localSheetId="3" hidden="1">#REF!</definedName>
    <definedName name="_Parse_Innew" localSheetId="15" hidden="1">#REF!</definedName>
    <definedName name="_Parse_Innew" hidden="1">#REF!</definedName>
    <definedName name="_Parse_Out" localSheetId="4" hidden="1">#REF!</definedName>
    <definedName name="_Parse_Out" localSheetId="13" hidden="1">#REF!</definedName>
    <definedName name="_Parse_Out" localSheetId="10" hidden="1">#REF!</definedName>
    <definedName name="_Parse_Out" localSheetId="6" hidden="1">#REF!</definedName>
    <definedName name="_Parse_Out" localSheetId="5" hidden="1">#REF!</definedName>
    <definedName name="_Parse_Out" localSheetId="3" hidden="1">#REF!</definedName>
    <definedName name="_Parse_Out" localSheetId="15" hidden="1">#REF!</definedName>
    <definedName name="_Parse_Out" hidden="1">#REF!</definedName>
    <definedName name="_Parse_Outnew" localSheetId="4" hidden="1">#REF!</definedName>
    <definedName name="_Parse_Outnew" localSheetId="13" hidden="1">#REF!</definedName>
    <definedName name="_Parse_Outnew" localSheetId="10" hidden="1">#REF!</definedName>
    <definedName name="_Parse_Outnew" localSheetId="6" hidden="1">#REF!</definedName>
    <definedName name="_Parse_Outnew" localSheetId="5" hidden="1">#REF!</definedName>
    <definedName name="_Parse_Outnew" localSheetId="3" hidden="1">#REF!</definedName>
    <definedName name="_Parse_Outnew" localSheetId="15" hidden="1">#REF!</definedName>
    <definedName name="_Parse_Outnew" hidden="1">#REF!</definedName>
    <definedName name="_qqq1" localSheetId="13" hidden="1">{#N/A,#N/A,FALSE,"EXTRABUDGT"}</definedName>
    <definedName name="_qqq1" localSheetId="10" hidden="1">{#N/A,#N/A,FALSE,"EXTRABUDGT"}</definedName>
    <definedName name="_qqq1" localSheetId="15" hidden="1">{#N/A,#N/A,FALSE,"EXTRABUDGT"}</definedName>
    <definedName name="_qqq1" hidden="1">{#N/A,#N/A,FALSE,"EXTRABUDGT"}</definedName>
    <definedName name="_Regression_Int" hidden="1">1</definedName>
    <definedName name="_Regression_Out" localSheetId="4" hidden="1">#REF!</definedName>
    <definedName name="_Regression_Out" localSheetId="13" hidden="1">#REF!</definedName>
    <definedName name="_Regression_Out" localSheetId="10" hidden="1">#REF!</definedName>
    <definedName name="_Regression_Out" localSheetId="6" hidden="1">#REF!</definedName>
    <definedName name="_Regression_Out" localSheetId="5" hidden="1">#REF!</definedName>
    <definedName name="_Regression_Out" localSheetId="3" hidden="1">#REF!</definedName>
    <definedName name="_Regression_Out" localSheetId="15" hidden="1">#REF!</definedName>
    <definedName name="_Regression_Out" hidden="1">#REF!</definedName>
    <definedName name="_Regression_Outnew" localSheetId="4" hidden="1">#REF!</definedName>
    <definedName name="_Regression_Outnew" localSheetId="13" hidden="1">#REF!</definedName>
    <definedName name="_Regression_Outnew" localSheetId="10" hidden="1">#REF!</definedName>
    <definedName name="_Regression_Outnew" localSheetId="6" hidden="1">#REF!</definedName>
    <definedName name="_Regression_Outnew" localSheetId="5" hidden="1">#REF!</definedName>
    <definedName name="_Regression_Outnew" localSheetId="3" hidden="1">#REF!</definedName>
    <definedName name="_Regression_Outnew" localSheetId="15" hidden="1">#REF!</definedName>
    <definedName name="_Regression_Outnew" hidden="1">#REF!</definedName>
    <definedName name="_Regression_X" localSheetId="4" hidden="1">#REF!</definedName>
    <definedName name="_Regression_X" localSheetId="13" hidden="1">#REF!</definedName>
    <definedName name="_Regression_X" localSheetId="10" hidden="1">#REF!</definedName>
    <definedName name="_Regression_X" localSheetId="6" hidden="1">#REF!</definedName>
    <definedName name="_Regression_X" localSheetId="5" hidden="1">#REF!</definedName>
    <definedName name="_Regression_X" localSheetId="3" hidden="1">#REF!</definedName>
    <definedName name="_Regression_X" localSheetId="15" hidden="1">#REF!</definedName>
    <definedName name="_Regression_X" hidden="1">#REF!</definedName>
    <definedName name="_Regression_Xnew" localSheetId="4" hidden="1">#REF!</definedName>
    <definedName name="_Regression_Xnew" localSheetId="13" hidden="1">#REF!</definedName>
    <definedName name="_Regression_Xnew" localSheetId="10" hidden="1">#REF!</definedName>
    <definedName name="_Regression_Xnew" localSheetId="6" hidden="1">#REF!</definedName>
    <definedName name="_Regression_Xnew" localSheetId="5" hidden="1">#REF!</definedName>
    <definedName name="_Regression_Xnew" localSheetId="3" hidden="1">#REF!</definedName>
    <definedName name="_Regression_Xnew" localSheetId="15" hidden="1">#REF!</definedName>
    <definedName name="_Regression_Xnew" hidden="1">#REF!</definedName>
    <definedName name="_Regression_Y" localSheetId="4" hidden="1">#REF!</definedName>
    <definedName name="_Regression_Y" localSheetId="13" hidden="1">#REF!</definedName>
    <definedName name="_Regression_Y" localSheetId="10" hidden="1">#REF!</definedName>
    <definedName name="_Regression_Y" localSheetId="6" hidden="1">#REF!</definedName>
    <definedName name="_Regression_Y" localSheetId="5" hidden="1">#REF!</definedName>
    <definedName name="_Regression_Y" localSheetId="3" hidden="1">#REF!</definedName>
    <definedName name="_Regression_Y" localSheetId="15" hidden="1">#REF!</definedName>
    <definedName name="_Regression_Y" hidden="1">#REF!</definedName>
    <definedName name="_Regression_Ynew" localSheetId="4" hidden="1">#REF!</definedName>
    <definedName name="_Regression_Ynew" localSheetId="13" hidden="1">#REF!</definedName>
    <definedName name="_Regression_Ynew" localSheetId="10" hidden="1">#REF!</definedName>
    <definedName name="_Regression_Ynew" localSheetId="6" hidden="1">#REF!</definedName>
    <definedName name="_Regression_Ynew" localSheetId="5" hidden="1">#REF!</definedName>
    <definedName name="_Regression_Ynew" localSheetId="3" hidden="1">#REF!</definedName>
    <definedName name="_Regression_Ynew" localSheetId="15" hidden="1">#REF!</definedName>
    <definedName name="_Regression_Ynew" hidden="1">#REF!</definedName>
    <definedName name="_Sort" localSheetId="4" hidden="1">#REF!</definedName>
    <definedName name="_Sort" localSheetId="13" hidden="1">#REF!</definedName>
    <definedName name="_Sort" localSheetId="10" hidden="1">#REF!</definedName>
    <definedName name="_Sort" localSheetId="6" hidden="1">#REF!</definedName>
    <definedName name="_Sort" localSheetId="5" hidden="1">#REF!</definedName>
    <definedName name="_Sort" localSheetId="3" hidden="1">#REF!</definedName>
    <definedName name="_Sort" localSheetId="15" hidden="1">#REF!</definedName>
    <definedName name="_Sort" hidden="1">#REF!</definedName>
    <definedName name="_SRT11" localSheetId="13" hidden="1">{"Minpmon",#N/A,FALSE,"Monthinput"}</definedName>
    <definedName name="_SRT11" localSheetId="10" hidden="1">{"Minpmon",#N/A,FALSE,"Monthinput"}</definedName>
    <definedName name="_SRT11" localSheetId="15" hidden="1">{"Minpmon",#N/A,FALSE,"Monthinput"}</definedName>
    <definedName name="_SRT11" hidden="1">{"Minpmon",#N/A,FALSE,"Monthinput"}</definedName>
    <definedName name="a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13" hidden="1">{"Riqfin97",#N/A,FALSE,"Tran";"Riqfinpro",#N/A,FALSE,"Tran"}</definedName>
    <definedName name="aaa" localSheetId="10" hidden="1">{"Riqfin97",#N/A,FALSE,"Tran";"Riqfinpro",#N/A,FALSE,"Tran"}</definedName>
    <definedName name="aaa" localSheetId="15" hidden="1">{"Riqfin97",#N/A,FALSE,"Tran";"Riqfinpro",#N/A,FALSE,"Tran"}</definedName>
    <definedName name="aaa" hidden="1">{"Riqfin97",#N/A,FALSE,"Tran";"Riqfinpro",#N/A,FALSE,"Tran"}</definedName>
    <definedName name="aab" localSheetId="13" hidden="1">{"Riqfin97",#N/A,FALSE,"Tran";"Riqfinpro",#N/A,FALSE,"Tran"}</definedName>
    <definedName name="aab" localSheetId="10" hidden="1">{"Riqfin97",#N/A,FALSE,"Tran";"Riqfinpro",#N/A,FALSE,"Tran"}</definedName>
    <definedName name="aab" localSheetId="15" hidden="1">{"Riqfin97",#N/A,FALSE,"Tran";"Riqfinpro",#N/A,FALSE,"Tran"}</definedName>
    <definedName name="aab" hidden="1">{"Riqfin97",#N/A,FALSE,"Tran";"Riqfinpro",#N/A,FALSE,"Tran"}</definedName>
    <definedName name="abr" localSheetId="13" hidden="1">{#N/A,#N/A,FALSE,"Aging Summary";#N/A,#N/A,FALSE,"Ratio Analysis";#N/A,#N/A,FALSE,"Test 120 Day Accts";#N/A,#N/A,FALSE,"Tickmarks"}</definedName>
    <definedName name="abr" localSheetId="10" hidden="1">{#N/A,#N/A,FALSE,"Aging Summary";#N/A,#N/A,FALSE,"Ratio Analysis";#N/A,#N/A,FALSE,"Test 120 Day Accts";#N/A,#N/A,FALSE,"Tickmarks"}</definedName>
    <definedName name="abr" localSheetId="15" hidden="1">{#N/A,#N/A,FALSE,"Aging Summary";#N/A,#N/A,FALSE,"Ratio Analysis";#N/A,#N/A,FALSE,"Test 120 Day Accts";#N/A,#N/A,FALSE,"Tickmarks"}</definedName>
    <definedName name="abr" hidden="1">{#N/A,#N/A,FALSE,"Aging Summary";#N/A,#N/A,FALSE,"Ratio Analysis";#N/A,#N/A,FALSE,"Test 120 Day Accts";#N/A,#N/A,FALSE,"Tickmarks"}</definedName>
    <definedName name="abu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ccessDatabase" hidden="1">"\\De2kp-42538\BOLETIN\Claga\CLAGA2000.mdb"</definedName>
    <definedName name="ACwvu.PLA1." localSheetId="4" hidden="1">'[36]COP FED'!#REF!</definedName>
    <definedName name="ACwvu.PLA1." localSheetId="13" hidden="1">'[36]COP FED'!#REF!</definedName>
    <definedName name="ACwvu.PLA1." localSheetId="10" hidden="1">'[36]COP FED'!#REF!</definedName>
    <definedName name="ACwvu.PLA1." localSheetId="6" hidden="1">'[36]COP FED'!#REF!</definedName>
    <definedName name="ACwvu.PLA1." localSheetId="5" hidden="1">'[36]COP FED'!#REF!</definedName>
    <definedName name="ACwvu.PLA1." localSheetId="3" hidden="1">'[36]COP FED'!#REF!</definedName>
    <definedName name="ACwvu.PLA1." localSheetId="15" hidden="1">'[36]COP FED'!#REF!</definedName>
    <definedName name="ACwvu.PLA1." hidden="1">'[36]COP FED'!#REF!</definedName>
    <definedName name="ACwvu.PLA2." hidden="1">'[36]COP FED'!$A$1:$N$49</definedName>
    <definedName name="ad" localSheetId="13" hidden="1">{"Riqfin97",#N/A,FALSE,"Tran";"Riqfinpro",#N/A,FALSE,"Tran"}</definedName>
    <definedName name="ad" localSheetId="10" hidden="1">{"Riqfin97",#N/A,FALSE,"Tran";"Riqfinpro",#N/A,FALSE,"Tran"}</definedName>
    <definedName name="ad" localSheetId="15" hidden="1">{"Riqfin97",#N/A,FALSE,"Tran";"Riqfinpro",#N/A,FALSE,"Tran"}</definedName>
    <definedName name="ad" hidden="1">{"Riqfin97",#N/A,FALSE,"Tran";"Riqfinpro",#N/A,FALSE,"Tran"}</definedName>
    <definedName name="adf" localSheetId="13" hidden="1">{"Riqfin97",#N/A,FALSE,"Tran";"Riqfinpro",#N/A,FALSE,"Tran"}</definedName>
    <definedName name="adf" localSheetId="10" hidden="1">{"Riqfin97",#N/A,FALSE,"Tran";"Riqfinpro",#N/A,FALSE,"Tran"}</definedName>
    <definedName name="adf" localSheetId="15" hidden="1">{"Riqfin97",#N/A,FALSE,"Tran";"Riqfinpro",#N/A,FALSE,"Tran"}</definedName>
    <definedName name="adf" hidden="1">{"Riqfin97",#N/A,FALSE,"Tran";"Riqfinpro",#N/A,FALSE,"Tran"}</definedName>
    <definedName name="adfasdf" localSheetId="13" hidden="1">{"Riqfin97",#N/A,FALSE,"Tran";"Riqfinpro",#N/A,FALSE,"Tran"}</definedName>
    <definedName name="adfasdf" localSheetId="10" hidden="1">{"Riqfin97",#N/A,FALSE,"Tran";"Riqfinpro",#N/A,FALSE,"Tran"}</definedName>
    <definedName name="adfasdf" localSheetId="15" hidden="1">{"Riqfin97",#N/A,FALSE,"Tran";"Riqfinpro",#N/A,FALSE,"Tran"}</definedName>
    <definedName name="adfasdf" hidden="1">{"Riqfin97",#N/A,FALSE,"Tran";"Riqfinpro",#N/A,FALSE,"Tran"}</definedName>
    <definedName name="adfasdgd" localSheetId="13" hidden="1">{"Tab1",#N/A,FALSE,"P";"Tab2",#N/A,FALSE,"P"}</definedName>
    <definedName name="adfasdgd" localSheetId="10" hidden="1">{"Tab1",#N/A,FALSE,"P";"Tab2",#N/A,FALSE,"P"}</definedName>
    <definedName name="adfasdgd" localSheetId="15" hidden="1">{"Tab1",#N/A,FALSE,"P";"Tab2",#N/A,FALSE,"P"}</definedName>
    <definedName name="adfasdgd" hidden="1">{"Tab1",#N/A,FALSE,"P";"Tab2",#N/A,FALSE,"P"}</definedName>
    <definedName name="af" localSheetId="13" hidden="1">{"Tab1",#N/A,FALSE,"P";"Tab2",#N/A,FALSE,"P"}</definedName>
    <definedName name="af" localSheetId="10" hidden="1">{"Tab1",#N/A,FALSE,"P";"Tab2",#N/A,FALSE,"P"}</definedName>
    <definedName name="af" localSheetId="15" hidden="1">{"Tab1",#N/A,FALSE,"P";"Tab2",#N/A,FALSE,"P"}</definedName>
    <definedName name="af" hidden="1">{"Tab1",#N/A,FALSE,"P";"Tab2",#N/A,FALSE,"P"}</definedName>
    <definedName name="ag" localSheetId="13" hidden="1">{"Tab1",#N/A,FALSE,"P";"Tab2",#N/A,FALSE,"P"}</definedName>
    <definedName name="ag" localSheetId="10" hidden="1">{"Tab1",#N/A,FALSE,"P";"Tab2",#N/A,FALSE,"P"}</definedName>
    <definedName name="ag" localSheetId="15" hidden="1">{"Tab1",#N/A,FALSE,"P";"Tab2",#N/A,FALSE,"P"}</definedName>
    <definedName name="ag" hidden="1">{"Tab1",#N/A,FALSE,"P";"Tab2",#N/A,FALSE,"P"}</definedName>
    <definedName name="ah" localSheetId="13" hidden="1">{"Riqfin97",#N/A,FALSE,"Tran";"Riqfinpro",#N/A,FALSE,"Tran"}</definedName>
    <definedName name="ah" localSheetId="10" hidden="1">{"Riqfin97",#N/A,FALSE,"Tran";"Riqfinpro",#N/A,FALSE,"Tran"}</definedName>
    <definedName name="ah" localSheetId="15" hidden="1">{"Riqfin97",#N/A,FALSE,"Tran";"Riqfinpro",#N/A,FALSE,"Tran"}</definedName>
    <definedName name="ah" hidden="1">{"Riqfin97",#N/A,FALSE,"Tran";"Riqfinpro",#N/A,FALSE,"Tran"}</definedName>
    <definedName name="aj" localSheetId="13" hidden="1">{"Riqfin97",#N/A,FALSE,"Tran";"Riqfinpro",#N/A,FALSE,"Tran"}</definedName>
    <definedName name="aj" localSheetId="10" hidden="1">{"Riqfin97",#N/A,FALSE,"Tran";"Riqfinpro",#N/A,FALSE,"Tran"}</definedName>
    <definedName name="aj" localSheetId="15" hidden="1">{"Riqfin97",#N/A,FALSE,"Tran";"Riqfinpro",#N/A,FALSE,"Tran"}</definedName>
    <definedName name="aj" hidden="1">{"Riqfin97",#N/A,FALSE,"Tran";"Riqfinpro",#N/A,FALSE,"Tran"}</definedName>
    <definedName name="al" localSheetId="13" hidden="1">{"Riqfin97",#N/A,FALSE,"Tran";"Riqfinpro",#N/A,FALSE,"Tran"}</definedName>
    <definedName name="al" localSheetId="10" hidden="1">{"Riqfin97",#N/A,FALSE,"Tran";"Riqfinpro",#N/A,FALSE,"Tran"}</definedName>
    <definedName name="al" localSheetId="15" hidden="1">{"Riqfin97",#N/A,FALSE,"Tran";"Riqfinpro",#N/A,FALSE,"Tran"}</definedName>
    <definedName name="al" hidden="1">{"Riqfin97",#N/A,FALSE,"Tran";"Riqfinpro",#N/A,FALSE,"Tran"}</definedName>
    <definedName name="algo" localSheetId="4" hidden="1">#REF!</definedName>
    <definedName name="algo" localSheetId="13" hidden="1">#REF!</definedName>
    <definedName name="algo" localSheetId="10" hidden="1">#REF!</definedName>
    <definedName name="algo" localSheetId="6" hidden="1">#REF!</definedName>
    <definedName name="algo" localSheetId="5" hidden="1">#REF!</definedName>
    <definedName name="algo" localSheetId="3" hidden="1">#REF!</definedName>
    <definedName name="algo" localSheetId="15" hidden="1">#REF!</definedName>
    <definedName name="algo" hidden="1">#REF!</definedName>
    <definedName name="algum" localSheetId="4" hidden="1">[37]BRASIL!#REF!</definedName>
    <definedName name="algum" localSheetId="13" hidden="1">[37]BRASIL!#REF!</definedName>
    <definedName name="algum" localSheetId="10" hidden="1">[37]BRASIL!#REF!</definedName>
    <definedName name="algum" localSheetId="6" hidden="1">[37]BRASIL!#REF!</definedName>
    <definedName name="algum" localSheetId="5" hidden="1">[37]BRASIL!#REF!</definedName>
    <definedName name="algum" localSheetId="3" hidden="1">[37]BRASIL!#REF!</definedName>
    <definedName name="algum" localSheetId="15" hidden="1">[37]BRASIL!#REF!</definedName>
    <definedName name="algum" hidden="1">[37]BRASIL!#REF!</definedName>
    <definedName name="amo" localSheetId="13" hidden="1">{"Tab1",#N/A,FALSE,"P";"Tab2",#N/A,FALSE,"P"}</definedName>
    <definedName name="amo" localSheetId="10" hidden="1">{"Tab1",#N/A,FALSE,"P";"Tab2",#N/A,FALSE,"P"}</definedName>
    <definedName name="amo" localSheetId="15" hidden="1">{"Tab1",#N/A,FALSE,"P";"Tab2",#N/A,FALSE,"P"}</definedName>
    <definedName name="amo" hidden="1">{"Tab1",#N/A,FALSE,"P";"Tab2",#N/A,FALSE,"P"}</definedName>
    <definedName name="anscount" hidden="1">1</definedName>
    <definedName name="as" localSheetId="13" hidden="1">{"Minpmon",#N/A,FALSE,"Monthinput"}</definedName>
    <definedName name="as" localSheetId="10" hidden="1">{"Minpmon",#N/A,FALSE,"Monthinput"}</definedName>
    <definedName name="as" localSheetId="15" hidden="1">{"Minpmon",#N/A,FALSE,"Monthinput"}</definedName>
    <definedName name="as" hidden="1">{"Minpmon",#N/A,FALSE,"Monthinput"}</definedName>
    <definedName name="AS2DocOpenMode" hidden="1">"AS2DocumentEdit"</definedName>
    <definedName name="AS2HasNoAutoHeaderFooter" hidden="1">" "</definedName>
    <definedName name="asdfasdf" localSheetId="13" hidden="1">{"Tab1",#N/A,FALSE,"P";"Tab2",#N/A,FALSE,"P"}</definedName>
    <definedName name="asdfasdf" localSheetId="10" hidden="1">{"Tab1",#N/A,FALSE,"P";"Tab2",#N/A,FALSE,"P"}</definedName>
    <definedName name="asdfasdf" localSheetId="15" hidden="1">{"Tab1",#N/A,FALSE,"P";"Tab2",#N/A,FALSE,"P"}</definedName>
    <definedName name="asdfasdf" hidden="1">{"Tab1",#N/A,FALSE,"P";"Tab2",#N/A,FALSE,"P"}</definedName>
    <definedName name="ASDFE" hidden="1">'[38]DIC 97'!$B$8:$R$32</definedName>
    <definedName name="asdgagsdag" localSheetId="13" hidden="1">{"Riqfin97",#N/A,FALSE,"Tran";"Riqfinpro",#N/A,FALSE,"Tran"}</definedName>
    <definedName name="asdgagsdag" localSheetId="10" hidden="1">{"Riqfin97",#N/A,FALSE,"Tran";"Riqfinpro",#N/A,FALSE,"Tran"}</definedName>
    <definedName name="asdgagsdag" localSheetId="15" hidden="1">{"Riqfin97",#N/A,FALSE,"Tran";"Riqfinpro",#N/A,FALSE,"Tran"}</definedName>
    <definedName name="asdgagsdag" hidden="1">{"Riqfin97",#N/A,FALSE,"Tran";"Riqfinpro",#N/A,FALSE,"Tran"}</definedName>
    <definedName name="asfasdfas" localSheetId="13" hidden="1">{"Riqfin97",#N/A,FALSE,"Tran";"Riqfinpro",#N/A,FALSE,"Tran"}</definedName>
    <definedName name="asfasdfas" localSheetId="10" hidden="1">{"Riqfin97",#N/A,FALSE,"Tran";"Riqfinpro",#N/A,FALSE,"Tran"}</definedName>
    <definedName name="asfasdfas" localSheetId="15" hidden="1">{"Riqfin97",#N/A,FALSE,"Tran";"Riqfinpro",#N/A,FALSE,"Tran"}</definedName>
    <definedName name="asfasdfas" hidden="1">{"Riqfin97",#N/A,FALSE,"Tran";"Riqfinpro",#N/A,FALSE,"Tran"}</definedName>
    <definedName name="asfdfgasrgsrg" localSheetId="13" hidden="1">{"Riqfin97",#N/A,FALSE,"Tran";"Riqfinpro",#N/A,FALSE,"Tran"}</definedName>
    <definedName name="asfdfgasrgsrg" localSheetId="10" hidden="1">{"Riqfin97",#N/A,FALSE,"Tran";"Riqfinpro",#N/A,FALSE,"Tran"}</definedName>
    <definedName name="asfdfgasrgsrg" localSheetId="15" hidden="1">{"Riqfin97",#N/A,FALSE,"Tran";"Riqfinpro",#N/A,FALSE,"Tran"}</definedName>
    <definedName name="asfdfgasrgsrg" hidden="1">{"Riqfin97",#N/A,FALSE,"Tran";"Riqfinpro",#N/A,FALSE,"Tran"}</definedName>
    <definedName name="asss" localSheetId="4" hidden="1">#REF!</definedName>
    <definedName name="asss" localSheetId="6" hidden="1">#REF!</definedName>
    <definedName name="asss" localSheetId="5" hidden="1">#REF!</definedName>
    <definedName name="asss" localSheetId="3" hidden="1">#REF!</definedName>
    <definedName name="asss" hidden="1">#REF!</definedName>
    <definedName name="bb" localSheetId="13" hidden="1">{"Riqfin97",#N/A,FALSE,"Tran";"Riqfinpro",#N/A,FALSE,"Tran"}</definedName>
    <definedName name="bb" localSheetId="10" hidden="1">{"Riqfin97",#N/A,FALSE,"Tran";"Riqfinpro",#N/A,FALSE,"Tran"}</definedName>
    <definedName name="bb" localSheetId="15" hidden="1">{"Riqfin97",#N/A,FALSE,"Tran";"Riqfinpro",#N/A,FALSE,"Tran"}</definedName>
    <definedName name="bb" hidden="1">{"Riqfin97",#N/A,FALSE,"Tran";"Riqfinpro",#N/A,FALSE,"Tran"}</definedName>
    <definedName name="bbb" localSheetId="13" hidden="1">{"Riqfin97",#N/A,FALSE,"Tran";"Riqfinpro",#N/A,FALSE,"Tran"}</definedName>
    <definedName name="bbb" localSheetId="10" hidden="1">{"Riqfin97",#N/A,FALSE,"Tran";"Riqfinpro",#N/A,FALSE,"Tran"}</definedName>
    <definedName name="bbb" localSheetId="15" hidden="1">{"Riqfin97",#N/A,FALSE,"Tran";"Riqfinpro",#N/A,FALSE,"Tran"}</definedName>
    <definedName name="bbb" hidden="1">{"Riqfin97",#N/A,FALSE,"Tran";"Riqfinpro",#N/A,FALSE,"Tran"}</definedName>
    <definedName name="bbbb" localSheetId="13" hidden="1">{"Minpmon",#N/A,FALSE,"Monthinput"}</definedName>
    <definedName name="bbbb" localSheetId="10" hidden="1">{"Minpmon",#N/A,FALSE,"Monthinput"}</definedName>
    <definedName name="bbbb" localSheetId="15" hidden="1">{"Minpmon",#N/A,FALSE,"Monthinput"}</definedName>
    <definedName name="bbbb" hidden="1">{"Minpmon",#N/A,FALSE,"Monthinput"}</definedName>
    <definedName name="bbbbbbbbbbbbb" localSheetId="13" hidden="1">{"Tab1",#N/A,FALSE,"P";"Tab2",#N/A,FALSE,"P"}</definedName>
    <definedName name="bbbbbbbbbbbbb" localSheetId="10" hidden="1">{"Tab1",#N/A,FALSE,"P";"Tab2",#N/A,FALSE,"P"}</definedName>
    <definedName name="bbbbbbbbbbbbb" localSheetId="15" hidden="1">{"Tab1",#N/A,FALSE,"P";"Tab2",#N/A,FALSE,"P"}</definedName>
    <definedName name="bbbbbbbbbbbbb" hidden="1">{"Tab1",#N/A,FALSE,"P";"Tab2",#N/A,FALSE,"P"}</definedName>
    <definedName name="bbxvbcv" localSheetId="13" hidden="1">{"Tab1",#N/A,FALSE,"P";"Tab2",#N/A,FALSE,"P"}</definedName>
    <definedName name="bbxvbcv" localSheetId="10" hidden="1">{"Tab1",#N/A,FALSE,"P";"Tab2",#N/A,FALSE,"P"}</definedName>
    <definedName name="bbxvbcv" localSheetId="15" hidden="1">{"Tab1",#N/A,FALSE,"P";"Tab2",#N/A,FALSE,"P"}</definedName>
    <definedName name="bbxvbcv" hidden="1">{"Tab1",#N/A,FALSE,"P";"Tab2",#N/A,FALSE,"P"}</definedName>
    <definedName name="bdbdcbv" localSheetId="13" hidden="1">{"Tab1",#N/A,FALSE,"P";"Tab2",#N/A,FALSE,"P"}</definedName>
    <definedName name="bdbdcbv" localSheetId="10" hidden="1">{"Tab1",#N/A,FALSE,"P";"Tab2",#N/A,FALSE,"P"}</definedName>
    <definedName name="bdbdcbv" localSheetId="15" hidden="1">{"Tab1",#N/A,FALSE,"P";"Tab2",#N/A,FALSE,"P"}</definedName>
    <definedName name="bdbdcbv" hidden="1">{"Tab1",#N/A,FALSE,"P";"Tab2",#N/A,FALSE,"P"}</definedName>
    <definedName name="bgbdfbs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LPH1" hidden="1">'[39]Ex rate bloom'!$A$4</definedName>
    <definedName name="BLPH10" localSheetId="4" hidden="1">'[40]WORK-BLMBG'!#REF!</definedName>
    <definedName name="BLPH10" localSheetId="6" hidden="1">'[40]WORK-BLMBG'!#REF!</definedName>
    <definedName name="BLPH10" localSheetId="5" hidden="1">'[40]WORK-BLMBG'!#REF!</definedName>
    <definedName name="BLPH10" localSheetId="3" hidden="1">'[40]WORK-BLMBG'!#REF!</definedName>
    <definedName name="BLPH10" localSheetId="15" hidden="1">'[40]WORK-BLMBG'!#REF!</definedName>
    <definedName name="BLPH10" hidden="1">'[40]WORK-BLMBG'!#REF!</definedName>
    <definedName name="BLPH1005" localSheetId="4" hidden="1">[41]Bloomberg!#REF!</definedName>
    <definedName name="BLPH1005" localSheetId="6" hidden="1">[41]Bloomberg!#REF!</definedName>
    <definedName name="BLPH1005" localSheetId="5" hidden="1">[41]Bloomberg!#REF!</definedName>
    <definedName name="BLPH1005" localSheetId="3" hidden="1">[41]Bloomberg!#REF!</definedName>
    <definedName name="BLPH1005" localSheetId="15" hidden="1">[41]Bloomberg!#REF!</definedName>
    <definedName name="BLPH1005" hidden="1">[41]Bloomberg!#REF!</definedName>
    <definedName name="BLPH1006" localSheetId="4" hidden="1">[41]Bloomberg!#REF!</definedName>
    <definedName name="BLPH1006" localSheetId="6" hidden="1">[41]Bloomberg!#REF!</definedName>
    <definedName name="BLPH1006" localSheetId="5" hidden="1">[41]Bloomberg!#REF!</definedName>
    <definedName name="BLPH1006" localSheetId="3" hidden="1">[41]Bloomberg!#REF!</definedName>
    <definedName name="BLPH1006" localSheetId="15" hidden="1">[41]Bloomberg!#REF!</definedName>
    <definedName name="BLPH1006" hidden="1">[41]Bloomberg!#REF!</definedName>
    <definedName name="BLPH1007" localSheetId="4" hidden="1">[41]Bloomberg!#REF!</definedName>
    <definedName name="BLPH1007" localSheetId="6" hidden="1">[41]Bloomberg!#REF!</definedName>
    <definedName name="BLPH1007" localSheetId="5" hidden="1">[41]Bloomberg!#REF!</definedName>
    <definedName name="BLPH1007" localSheetId="3" hidden="1">[41]Bloomberg!#REF!</definedName>
    <definedName name="BLPH1007" localSheetId="15" hidden="1">[41]Bloomberg!#REF!</definedName>
    <definedName name="BLPH1007" hidden="1">[41]Bloomberg!#REF!</definedName>
    <definedName name="BLPH1008" localSheetId="4" hidden="1">[41]Bloomberg!#REF!</definedName>
    <definedName name="BLPH1008" localSheetId="6" hidden="1">[41]Bloomberg!#REF!</definedName>
    <definedName name="BLPH1008" localSheetId="5" hidden="1">[41]Bloomberg!#REF!</definedName>
    <definedName name="BLPH1008" localSheetId="3" hidden="1">[41]Bloomberg!#REF!</definedName>
    <definedName name="BLPH1008" localSheetId="15" hidden="1">[41]Bloomberg!#REF!</definedName>
    <definedName name="BLPH1008" hidden="1">[41]Bloomberg!#REF!</definedName>
    <definedName name="BLPH1009" localSheetId="4" hidden="1">[41]Bloomberg!#REF!</definedName>
    <definedName name="BLPH1009" localSheetId="6" hidden="1">[41]Bloomberg!#REF!</definedName>
    <definedName name="BLPH1009" localSheetId="5" hidden="1">[41]Bloomberg!#REF!</definedName>
    <definedName name="BLPH1009" localSheetId="3" hidden="1">[41]Bloomberg!#REF!</definedName>
    <definedName name="BLPH1009" localSheetId="15" hidden="1">[41]Bloomberg!#REF!</definedName>
    <definedName name="BLPH1009" hidden="1">[41]Bloomberg!#REF!</definedName>
    <definedName name="BLPH1010" localSheetId="4" hidden="1">[41]Bloomberg!#REF!</definedName>
    <definedName name="BLPH1010" localSheetId="6" hidden="1">[41]Bloomberg!#REF!</definedName>
    <definedName name="BLPH1010" localSheetId="5" hidden="1">[41]Bloomberg!#REF!</definedName>
    <definedName name="BLPH1010" localSheetId="3" hidden="1">[41]Bloomberg!#REF!</definedName>
    <definedName name="BLPH1010" localSheetId="15" hidden="1">[41]Bloomberg!#REF!</definedName>
    <definedName name="BLPH1010" hidden="1">[41]Bloomberg!#REF!</definedName>
    <definedName name="BLPH1011" localSheetId="4" hidden="1">[41]Bloomberg!#REF!</definedName>
    <definedName name="BLPH1011" localSheetId="6" hidden="1">[41]Bloomberg!#REF!</definedName>
    <definedName name="BLPH1011" localSheetId="5" hidden="1">[41]Bloomberg!#REF!</definedName>
    <definedName name="BLPH1011" localSheetId="3" hidden="1">[41]Bloomberg!#REF!</definedName>
    <definedName name="BLPH1011" localSheetId="15" hidden="1">[41]Bloomberg!#REF!</definedName>
    <definedName name="BLPH1011" hidden="1">[41]Bloomberg!#REF!</definedName>
    <definedName name="BLPH1012" localSheetId="4" hidden="1">[41]Bloomberg!#REF!</definedName>
    <definedName name="BLPH1012" localSheetId="6" hidden="1">[41]Bloomberg!#REF!</definedName>
    <definedName name="BLPH1012" localSheetId="5" hidden="1">[41]Bloomberg!#REF!</definedName>
    <definedName name="BLPH1012" localSheetId="3" hidden="1">[41]Bloomberg!#REF!</definedName>
    <definedName name="BLPH1012" localSheetId="15" hidden="1">[41]Bloomberg!#REF!</definedName>
    <definedName name="BLPH1012" hidden="1">[41]Bloomberg!#REF!</definedName>
    <definedName name="BLPH1013" localSheetId="4" hidden="1">[41]Bloomberg!#REF!</definedName>
    <definedName name="BLPH1013" localSheetId="6" hidden="1">[41]Bloomberg!#REF!</definedName>
    <definedName name="BLPH1013" localSheetId="5" hidden="1">[41]Bloomberg!#REF!</definedName>
    <definedName name="BLPH1013" localSheetId="3" hidden="1">[41]Bloomberg!#REF!</definedName>
    <definedName name="BLPH1013" localSheetId="15" hidden="1">[41]Bloomberg!#REF!</definedName>
    <definedName name="BLPH1013" hidden="1">[41]Bloomberg!#REF!</definedName>
    <definedName name="BLPH1014" localSheetId="4" hidden="1">[41]Bloomberg!#REF!</definedName>
    <definedName name="BLPH1014" localSheetId="6" hidden="1">[41]Bloomberg!#REF!</definedName>
    <definedName name="BLPH1014" localSheetId="5" hidden="1">[41]Bloomberg!#REF!</definedName>
    <definedName name="BLPH1014" localSheetId="3" hidden="1">[41]Bloomberg!#REF!</definedName>
    <definedName name="BLPH1014" localSheetId="15" hidden="1">[41]Bloomberg!#REF!</definedName>
    <definedName name="BLPH1014" hidden="1">[41]Bloomberg!#REF!</definedName>
    <definedName name="BLPH1015" localSheetId="4" hidden="1">[41]Bloomberg!#REF!</definedName>
    <definedName name="BLPH1015" localSheetId="6" hidden="1">[41]Bloomberg!#REF!</definedName>
    <definedName name="BLPH1015" localSheetId="5" hidden="1">[41]Bloomberg!#REF!</definedName>
    <definedName name="BLPH1015" localSheetId="3" hidden="1">[41]Bloomberg!#REF!</definedName>
    <definedName name="BLPH1015" localSheetId="15" hidden="1">[41]Bloomberg!#REF!</definedName>
    <definedName name="BLPH1015" hidden="1">[41]Bloomberg!#REF!</definedName>
    <definedName name="BLPH1016" localSheetId="4" hidden="1">[41]Bloomberg!#REF!</definedName>
    <definedName name="BLPH1016" localSheetId="6" hidden="1">[41]Bloomberg!#REF!</definedName>
    <definedName name="BLPH1016" localSheetId="5" hidden="1">[41]Bloomberg!#REF!</definedName>
    <definedName name="BLPH1016" localSheetId="3" hidden="1">[41]Bloomberg!#REF!</definedName>
    <definedName name="BLPH1016" localSheetId="15" hidden="1">[41]Bloomberg!#REF!</definedName>
    <definedName name="BLPH1016" hidden="1">[41]Bloomberg!#REF!</definedName>
    <definedName name="BLPH1017" localSheetId="4" hidden="1">[41]Bloomberg!#REF!</definedName>
    <definedName name="BLPH1017" localSheetId="6" hidden="1">[41]Bloomberg!#REF!</definedName>
    <definedName name="BLPH1017" localSheetId="5" hidden="1">[41]Bloomberg!#REF!</definedName>
    <definedName name="BLPH1017" localSheetId="3" hidden="1">[41]Bloomberg!#REF!</definedName>
    <definedName name="BLPH1017" localSheetId="15" hidden="1">[41]Bloomberg!#REF!</definedName>
    <definedName name="BLPH1017" hidden="1">[41]Bloomberg!#REF!</definedName>
    <definedName name="BLPH1018" localSheetId="4" hidden="1">[41]Bloomberg!#REF!</definedName>
    <definedName name="BLPH1018" localSheetId="6" hidden="1">[41]Bloomberg!#REF!</definedName>
    <definedName name="BLPH1018" localSheetId="5" hidden="1">[41]Bloomberg!#REF!</definedName>
    <definedName name="BLPH1018" localSheetId="3" hidden="1">[41]Bloomberg!#REF!</definedName>
    <definedName name="BLPH1018" localSheetId="15" hidden="1">[41]Bloomberg!#REF!</definedName>
    <definedName name="BLPH1018" hidden="1">[41]Bloomberg!#REF!</definedName>
    <definedName name="BLPH1019" localSheetId="4" hidden="1">[41]Bloomberg!#REF!</definedName>
    <definedName name="BLPH1019" localSheetId="6" hidden="1">[41]Bloomberg!#REF!</definedName>
    <definedName name="BLPH1019" localSheetId="5" hidden="1">[41]Bloomberg!#REF!</definedName>
    <definedName name="BLPH1019" localSheetId="3" hidden="1">[41]Bloomberg!#REF!</definedName>
    <definedName name="BLPH1019" localSheetId="15" hidden="1">[41]Bloomberg!#REF!</definedName>
    <definedName name="BLPH1019" hidden="1">[41]Bloomberg!#REF!</definedName>
    <definedName name="BLPH102" hidden="1">[42]BONDS!$F$3</definedName>
    <definedName name="BLPH1020" localSheetId="4" hidden="1">[41]Bloomberg!#REF!</definedName>
    <definedName name="BLPH1020" localSheetId="13" hidden="1">[41]Bloomberg!#REF!</definedName>
    <definedName name="BLPH1020" localSheetId="10" hidden="1">[41]Bloomberg!#REF!</definedName>
    <definedName name="BLPH1020" localSheetId="6" hidden="1">[41]Bloomberg!#REF!</definedName>
    <definedName name="BLPH1020" localSheetId="5" hidden="1">[41]Bloomberg!#REF!</definedName>
    <definedName name="BLPH1020" localSheetId="3" hidden="1">[41]Bloomberg!#REF!</definedName>
    <definedName name="BLPH1020" localSheetId="15" hidden="1">[41]Bloomberg!#REF!</definedName>
    <definedName name="BLPH1020" hidden="1">[41]Bloomberg!#REF!</definedName>
    <definedName name="BLPH1021" localSheetId="4" hidden="1">[41]Bloomberg!#REF!</definedName>
    <definedName name="BLPH1021" localSheetId="13" hidden="1">[41]Bloomberg!#REF!</definedName>
    <definedName name="BLPH1021" localSheetId="10" hidden="1">[41]Bloomberg!#REF!</definedName>
    <definedName name="BLPH1021" localSheetId="6" hidden="1">[41]Bloomberg!#REF!</definedName>
    <definedName name="BLPH1021" localSheetId="5" hidden="1">[41]Bloomberg!#REF!</definedName>
    <definedName name="BLPH1021" localSheetId="3" hidden="1">[41]Bloomberg!#REF!</definedName>
    <definedName name="BLPH1021" localSheetId="15" hidden="1">[41]Bloomberg!#REF!</definedName>
    <definedName name="BLPH1021" hidden="1">[41]Bloomberg!#REF!</definedName>
    <definedName name="BLPH1022" localSheetId="4" hidden="1">[41]Bloomberg!#REF!</definedName>
    <definedName name="BLPH1022" localSheetId="13" hidden="1">[41]Bloomberg!#REF!</definedName>
    <definedName name="BLPH1022" localSheetId="10" hidden="1">[41]Bloomberg!#REF!</definedName>
    <definedName name="BLPH1022" localSheetId="6" hidden="1">[41]Bloomberg!#REF!</definedName>
    <definedName name="BLPH1022" localSheetId="5" hidden="1">[41]Bloomberg!#REF!</definedName>
    <definedName name="BLPH1022" localSheetId="3" hidden="1">[41]Bloomberg!#REF!</definedName>
    <definedName name="BLPH1022" localSheetId="15" hidden="1">[41]Bloomberg!#REF!</definedName>
    <definedName name="BLPH1022" hidden="1">[41]Bloomberg!#REF!</definedName>
    <definedName name="BLPH1023" localSheetId="4" hidden="1">[41]Bloomberg!#REF!</definedName>
    <definedName name="BLPH1023" localSheetId="13" hidden="1">[41]Bloomberg!#REF!</definedName>
    <definedName name="BLPH1023" localSheetId="10" hidden="1">[41]Bloomberg!#REF!</definedName>
    <definedName name="BLPH1023" localSheetId="6" hidden="1">[41]Bloomberg!#REF!</definedName>
    <definedName name="BLPH1023" localSheetId="5" hidden="1">[41]Bloomberg!#REF!</definedName>
    <definedName name="BLPH1023" localSheetId="3" hidden="1">[41]Bloomberg!#REF!</definedName>
    <definedName name="BLPH1023" localSheetId="15" hidden="1">[41]Bloomberg!#REF!</definedName>
    <definedName name="BLPH1023" hidden="1">[41]Bloomberg!#REF!</definedName>
    <definedName name="BLPH1024" localSheetId="4" hidden="1">[41]Bloomberg!#REF!</definedName>
    <definedName name="BLPH1024" localSheetId="6" hidden="1">[41]Bloomberg!#REF!</definedName>
    <definedName name="BLPH1024" localSheetId="5" hidden="1">[41]Bloomberg!#REF!</definedName>
    <definedName name="BLPH1024" localSheetId="3" hidden="1">[41]Bloomberg!#REF!</definedName>
    <definedName name="BLPH1024" localSheetId="15" hidden="1">[41]Bloomberg!#REF!</definedName>
    <definedName name="BLPH1024" hidden="1">[41]Bloomberg!#REF!</definedName>
    <definedName name="BLPH1025" localSheetId="4" hidden="1">[41]Bloomberg!#REF!</definedName>
    <definedName name="BLPH1025" localSheetId="6" hidden="1">[41]Bloomberg!#REF!</definedName>
    <definedName name="BLPH1025" localSheetId="5" hidden="1">[41]Bloomberg!#REF!</definedName>
    <definedName name="BLPH1025" localSheetId="3" hidden="1">[41]Bloomberg!#REF!</definedName>
    <definedName name="BLPH1025" localSheetId="15" hidden="1">[41]Bloomberg!#REF!</definedName>
    <definedName name="BLPH1025" hidden="1">[41]Bloomberg!#REF!</definedName>
    <definedName name="BLPH1026" localSheetId="4" hidden="1">[41]Bloomberg!#REF!</definedName>
    <definedName name="BLPH1026" localSheetId="6" hidden="1">[41]Bloomberg!#REF!</definedName>
    <definedName name="BLPH1026" localSheetId="5" hidden="1">[41]Bloomberg!#REF!</definedName>
    <definedName name="BLPH1026" localSheetId="3" hidden="1">[41]Bloomberg!#REF!</definedName>
    <definedName name="BLPH1026" localSheetId="15" hidden="1">[41]Bloomberg!#REF!</definedName>
    <definedName name="BLPH1026" hidden="1">[41]Bloomberg!#REF!</definedName>
    <definedName name="BLPH1027" localSheetId="4" hidden="1">[41]Bloomberg!#REF!</definedName>
    <definedName name="BLPH1027" localSheetId="6" hidden="1">[41]Bloomberg!#REF!</definedName>
    <definedName name="BLPH1027" localSheetId="5" hidden="1">[41]Bloomberg!#REF!</definedName>
    <definedName name="BLPH1027" localSheetId="3" hidden="1">[41]Bloomberg!#REF!</definedName>
    <definedName name="BLPH1027" localSheetId="15" hidden="1">[41]Bloomberg!#REF!</definedName>
    <definedName name="BLPH1027" hidden="1">[41]Bloomberg!#REF!</definedName>
    <definedName name="BLPH1028" localSheetId="4" hidden="1">[41]Bloomberg!#REF!</definedName>
    <definedName name="BLPH1028" localSheetId="6" hidden="1">[41]Bloomberg!#REF!</definedName>
    <definedName name="BLPH1028" localSheetId="5" hidden="1">[41]Bloomberg!#REF!</definedName>
    <definedName name="BLPH1028" localSheetId="3" hidden="1">[41]Bloomberg!#REF!</definedName>
    <definedName name="BLPH1028" localSheetId="15" hidden="1">[41]Bloomberg!#REF!</definedName>
    <definedName name="BLPH1028" hidden="1">[41]Bloomberg!#REF!</definedName>
    <definedName name="BLPH1029" localSheetId="4" hidden="1">[41]Bloomberg!#REF!</definedName>
    <definedName name="BLPH1029" localSheetId="6" hidden="1">[41]Bloomberg!#REF!</definedName>
    <definedName name="BLPH1029" localSheetId="5" hidden="1">[41]Bloomberg!#REF!</definedName>
    <definedName name="BLPH1029" localSheetId="3" hidden="1">[41]Bloomberg!#REF!</definedName>
    <definedName name="BLPH1029" localSheetId="15" hidden="1">[41]Bloomberg!#REF!</definedName>
    <definedName name="BLPH1029" hidden="1">[41]Bloomberg!#REF!</definedName>
    <definedName name="BLPH103" hidden="1">[42]BONDS!$L$3</definedName>
    <definedName name="BLPH1030" localSheetId="4" hidden="1">[41]Bloomberg!#REF!</definedName>
    <definedName name="BLPH1030" localSheetId="13" hidden="1">[41]Bloomberg!#REF!</definedName>
    <definedName name="BLPH1030" localSheetId="10" hidden="1">[41]Bloomberg!#REF!</definedName>
    <definedName name="BLPH1030" localSheetId="6" hidden="1">[41]Bloomberg!#REF!</definedName>
    <definedName name="BLPH1030" localSheetId="5" hidden="1">[41]Bloomberg!#REF!</definedName>
    <definedName name="BLPH1030" localSheetId="3" hidden="1">[41]Bloomberg!#REF!</definedName>
    <definedName name="BLPH1030" localSheetId="15" hidden="1">[41]Bloomberg!#REF!</definedName>
    <definedName name="BLPH1030" hidden="1">[41]Bloomberg!#REF!</definedName>
    <definedName name="BLPH1031" localSheetId="4" hidden="1">[41]Bloomberg!#REF!</definedName>
    <definedName name="BLPH1031" localSheetId="13" hidden="1">[41]Bloomberg!#REF!</definedName>
    <definedName name="BLPH1031" localSheetId="10" hidden="1">[41]Bloomberg!#REF!</definedName>
    <definedName name="BLPH1031" localSheetId="6" hidden="1">[41]Bloomberg!#REF!</definedName>
    <definedName name="BLPH1031" localSheetId="5" hidden="1">[41]Bloomberg!#REF!</definedName>
    <definedName name="BLPH1031" localSheetId="3" hidden="1">[41]Bloomberg!#REF!</definedName>
    <definedName name="BLPH1031" localSheetId="15" hidden="1">[41]Bloomberg!#REF!</definedName>
    <definedName name="BLPH1031" hidden="1">[41]Bloomberg!#REF!</definedName>
    <definedName name="BLPH1032" localSheetId="4" hidden="1">[41]Bloomberg!#REF!</definedName>
    <definedName name="BLPH1032" localSheetId="13" hidden="1">[41]Bloomberg!#REF!</definedName>
    <definedName name="BLPH1032" localSheetId="10" hidden="1">[41]Bloomberg!#REF!</definedName>
    <definedName name="BLPH1032" localSheetId="6" hidden="1">[41]Bloomberg!#REF!</definedName>
    <definedName name="BLPH1032" localSheetId="5" hidden="1">[41]Bloomberg!#REF!</definedName>
    <definedName name="BLPH1032" localSheetId="3" hidden="1">[41]Bloomberg!#REF!</definedName>
    <definedName name="BLPH1032" localSheetId="15" hidden="1">[41]Bloomberg!#REF!</definedName>
    <definedName name="BLPH1032" hidden="1">[41]Bloomberg!#REF!</definedName>
    <definedName name="BLPH1033" localSheetId="4" hidden="1">[41]Bloomberg!#REF!</definedName>
    <definedName name="BLPH1033" localSheetId="13" hidden="1">[41]Bloomberg!#REF!</definedName>
    <definedName name="BLPH1033" localSheetId="10" hidden="1">[41]Bloomberg!#REF!</definedName>
    <definedName name="BLPH1033" localSheetId="6" hidden="1">[41]Bloomberg!#REF!</definedName>
    <definedName name="BLPH1033" localSheetId="5" hidden="1">[41]Bloomberg!#REF!</definedName>
    <definedName name="BLPH1033" localSheetId="3" hidden="1">[41]Bloomberg!#REF!</definedName>
    <definedName name="BLPH1033" localSheetId="15" hidden="1">[41]Bloomberg!#REF!</definedName>
    <definedName name="BLPH1033" hidden="1">[41]Bloomberg!#REF!</definedName>
    <definedName name="BLPH1034" localSheetId="4" hidden="1">[41]Bloomberg!#REF!</definedName>
    <definedName name="BLPH1034" localSheetId="6" hidden="1">[41]Bloomberg!#REF!</definedName>
    <definedName name="BLPH1034" localSheetId="5" hidden="1">[41]Bloomberg!#REF!</definedName>
    <definedName name="BLPH1034" localSheetId="3" hidden="1">[41]Bloomberg!#REF!</definedName>
    <definedName name="BLPH1034" localSheetId="15" hidden="1">[41]Bloomberg!#REF!</definedName>
    <definedName name="BLPH1034" hidden="1">[41]Bloomberg!#REF!</definedName>
    <definedName name="BLPH1035" localSheetId="4" hidden="1">[41]Bloomberg!#REF!</definedName>
    <definedName name="BLPH1035" localSheetId="6" hidden="1">[41]Bloomberg!#REF!</definedName>
    <definedName name="BLPH1035" localSheetId="5" hidden="1">[41]Bloomberg!#REF!</definedName>
    <definedName name="BLPH1035" localSheetId="3" hidden="1">[41]Bloomberg!#REF!</definedName>
    <definedName name="BLPH1035" localSheetId="15" hidden="1">[41]Bloomberg!#REF!</definedName>
    <definedName name="BLPH1035" hidden="1">[41]Bloomberg!#REF!</definedName>
    <definedName name="BLPH105" hidden="1">[42]BONDS!$Q$3</definedName>
    <definedName name="BLPH106" hidden="1">[42]BONDS!$V$3</definedName>
    <definedName name="BLPH107" hidden="1">[42]BONDS!$AA$3</definedName>
    <definedName name="BLPH108" hidden="1">[42]BONDS!$AF$3</definedName>
    <definedName name="BLPH11" localSheetId="4" hidden="1">'[40]WORK-BLMBG'!#REF!</definedName>
    <definedName name="BLPH11" localSheetId="13" hidden="1">'[40]WORK-BLMBG'!#REF!</definedName>
    <definedName name="BLPH11" localSheetId="10" hidden="1">'[40]WORK-BLMBG'!#REF!</definedName>
    <definedName name="BLPH11" localSheetId="6" hidden="1">'[40]WORK-BLMBG'!#REF!</definedName>
    <definedName name="BLPH11" localSheetId="5" hidden="1">'[40]WORK-BLMBG'!#REF!</definedName>
    <definedName name="BLPH11" localSheetId="3" hidden="1">'[40]WORK-BLMBG'!#REF!</definedName>
    <definedName name="BLPH11" localSheetId="15" hidden="1">'[40]WORK-BLMBG'!#REF!</definedName>
    <definedName name="BLPH11" hidden="1">'[40]WORK-BLMBG'!#REF!</definedName>
    <definedName name="BLPH115" hidden="1">[42]BILLS!$A$3</definedName>
    <definedName name="BLPH116" hidden="1">[42]BILLS!$G$3</definedName>
    <definedName name="BLPH118" hidden="1">[42]BILLS!$M$3</definedName>
    <definedName name="BLPH119" hidden="1">'[42]Interbank Soles'!$A$3</definedName>
    <definedName name="BLPH12" localSheetId="4" hidden="1">#REF!</definedName>
    <definedName name="BLPH12" localSheetId="13" hidden="1">#REF!</definedName>
    <definedName name="BLPH12" localSheetId="10" hidden="1">#REF!</definedName>
    <definedName name="BLPH12" localSheetId="6" hidden="1">#REF!</definedName>
    <definedName name="BLPH12" localSheetId="5" hidden="1">#REF!</definedName>
    <definedName name="BLPH12" localSheetId="3" hidden="1">#REF!</definedName>
    <definedName name="BLPH12" localSheetId="15" hidden="1">#REF!</definedName>
    <definedName name="BLPH12" hidden="1">#REF!</definedName>
    <definedName name="BLPH120" hidden="1">'[42]Interbank Soles'!$G$3</definedName>
    <definedName name="BLPH122" hidden="1">'[42]Interbank Soles'!$Q$3</definedName>
    <definedName name="BLPH123" hidden="1">'[42]Interbank Soles'!$L$3</definedName>
    <definedName name="BLPH124" hidden="1">'[42]Interbank Soles'!$V$3</definedName>
    <definedName name="BLPH125" hidden="1">'[42]Interbank Soles'!$AA$3</definedName>
    <definedName name="BLPH126" hidden="1">'[42]Interbank Soles'!$AF$3</definedName>
    <definedName name="BLPH127" hidden="1">'[42]Interbank Soles'!$AK$3</definedName>
    <definedName name="BLPH128" hidden="1">[42]STOCK!$AO$3</definedName>
    <definedName name="BLPH129" hidden="1">[42]STOCK!$AT$3</definedName>
    <definedName name="BLPH13" hidden="1">[43]LIBOR!$M$3</definedName>
    <definedName name="BLPH133" hidden="1">[42]BONDS!$AK$3</definedName>
    <definedName name="BLPH134" hidden="1">[42]EURIBOR!$S$3</definedName>
    <definedName name="BLPH135" hidden="1">'[42]Prime Rate'!$A$3</definedName>
    <definedName name="BLPH14" localSheetId="4" hidden="1">#REF!</definedName>
    <definedName name="BLPH14" localSheetId="13" hidden="1">#REF!</definedName>
    <definedName name="BLPH14" localSheetId="10" hidden="1">#REF!</definedName>
    <definedName name="BLPH14" localSheetId="6" hidden="1">#REF!</definedName>
    <definedName name="BLPH14" localSheetId="5" hidden="1">#REF!</definedName>
    <definedName name="BLPH14" localSheetId="3" hidden="1">#REF!</definedName>
    <definedName name="BLPH14" localSheetId="15" hidden="1">#REF!</definedName>
    <definedName name="BLPH14" hidden="1">#REF!</definedName>
    <definedName name="BLPH144B" localSheetId="4" hidden="1">#REF!</definedName>
    <definedName name="BLPH144B" localSheetId="13" hidden="1">#REF!</definedName>
    <definedName name="BLPH144B" localSheetId="10" hidden="1">#REF!</definedName>
    <definedName name="BLPH144B" localSheetId="6" hidden="1">#REF!</definedName>
    <definedName name="BLPH144B" localSheetId="5" hidden="1">#REF!</definedName>
    <definedName name="BLPH144B" localSheetId="3" hidden="1">#REF!</definedName>
    <definedName name="BLPH144B" localSheetId="15" hidden="1">#REF!</definedName>
    <definedName name="BLPH144B" hidden="1">#REF!</definedName>
    <definedName name="BLPH15" localSheetId="4" hidden="1">#REF!</definedName>
    <definedName name="BLPH15" localSheetId="13" hidden="1">#REF!</definedName>
    <definedName name="BLPH15" localSheetId="10" hidden="1">#REF!</definedName>
    <definedName name="BLPH15" localSheetId="6" hidden="1">#REF!</definedName>
    <definedName name="BLPH15" localSheetId="5" hidden="1">#REF!</definedName>
    <definedName name="BLPH15" localSheetId="3" hidden="1">#REF!</definedName>
    <definedName name="BLPH15" localSheetId="15" hidden="1">#REF!</definedName>
    <definedName name="BLPH15" hidden="1">#REF!</definedName>
    <definedName name="BLPH155" hidden="1">[42]BONDS!$A$3</definedName>
    <definedName name="BLPH156" hidden="1">[42]BONDS!$AR$3</definedName>
    <definedName name="BLPH15B" localSheetId="4" hidden="1">#REF!</definedName>
    <definedName name="BLPH15B" localSheetId="13" hidden="1">#REF!</definedName>
    <definedName name="BLPH15B" localSheetId="10" hidden="1">#REF!</definedName>
    <definedName name="BLPH15B" localSheetId="6" hidden="1">#REF!</definedName>
    <definedName name="BLPH15B" localSheetId="5" hidden="1">#REF!</definedName>
    <definedName name="BLPH15B" localSheetId="3" hidden="1">#REF!</definedName>
    <definedName name="BLPH15B" localSheetId="15" hidden="1">#REF!</definedName>
    <definedName name="BLPH15B" hidden="1">#REF!</definedName>
    <definedName name="BLPH16" hidden="1">[42]EURIBOR!$A$3</definedName>
    <definedName name="BLPH17" hidden="1">[42]EURIBOR!$D$3</definedName>
    <definedName name="BLPH18" hidden="1">[42]EURIBOR!$G$3</definedName>
    <definedName name="BLPH19" hidden="1">[42]EURIBOR!$J$3</definedName>
    <definedName name="BLPH19B" localSheetId="4" hidden="1">#REF!</definedName>
    <definedName name="BLPH19B" localSheetId="13" hidden="1">#REF!</definedName>
    <definedName name="BLPH19B" localSheetId="10" hidden="1">#REF!</definedName>
    <definedName name="BLPH19B" localSheetId="6" hidden="1">#REF!</definedName>
    <definedName name="BLPH19B" localSheetId="5" hidden="1">#REF!</definedName>
    <definedName name="BLPH19B" localSheetId="3" hidden="1">#REF!</definedName>
    <definedName name="BLPH19B" localSheetId="15" hidden="1">#REF!</definedName>
    <definedName name="BLPH19B" hidden="1">#REF!</definedName>
    <definedName name="BLPH2" hidden="1">'[39]Ex rate bloom'!$D$4</definedName>
    <definedName name="BLPH20" hidden="1">[42]EURIBOR!$M$3</definedName>
    <definedName name="BLPH21" hidden="1">[42]EURIBOR!$P$3</definedName>
    <definedName name="BLPH27" localSheetId="4" hidden="1">'[40]IN-BLMBG'!#REF!</definedName>
    <definedName name="BLPH27" localSheetId="13" hidden="1">'[40]IN-BLMBG'!#REF!</definedName>
    <definedName name="BLPH27" localSheetId="10" hidden="1">'[40]IN-BLMBG'!#REF!</definedName>
    <definedName name="BLPH27" localSheetId="6" hidden="1">'[40]IN-BLMBG'!#REF!</definedName>
    <definedName name="BLPH27" localSheetId="5" hidden="1">'[40]IN-BLMBG'!#REF!</definedName>
    <definedName name="BLPH27" localSheetId="3" hidden="1">'[40]IN-BLMBG'!#REF!</definedName>
    <definedName name="BLPH27" localSheetId="15" hidden="1">'[40]IN-BLMBG'!#REF!</definedName>
    <definedName name="BLPH27" hidden="1">'[40]IN-BLMBG'!#REF!</definedName>
    <definedName name="BLPH28" hidden="1">'[42]Forward 1 m '!$B$3</definedName>
    <definedName name="BLPH29" hidden="1">'[42]Forward 2M '!$A$3</definedName>
    <definedName name="BLPH3" hidden="1">'[39]Ex rate bloom'!$G$4</definedName>
    <definedName name="BLPH30" hidden="1">'[42]Forward 3M'!$B$3</definedName>
    <definedName name="BLPH31" hidden="1">'[42]Forward 6M'!$B$3</definedName>
    <definedName name="BLPH32" hidden="1">'[42]Forward 12M'!$B$3</definedName>
    <definedName name="BLPH4" hidden="1">'[39]Ex rate bloom'!$J$4</definedName>
    <definedName name="BLPH41" hidden="1">'[42]TIBOR-FR'!$G$3</definedName>
    <definedName name="BLPH42" hidden="1">'[42]TIBOR-FR'!$S$3</definedName>
    <definedName name="BLPH43" hidden="1">[42]STOCK!$A$3</definedName>
    <definedName name="BLPH44" hidden="1">'[42]TIBOR-FR'!$A$3</definedName>
    <definedName name="BLPH45" hidden="1">'[42]TIBOR-FR'!$D$3</definedName>
    <definedName name="BLPH46" hidden="1">'[42]TIBOR-FR'!$J$3</definedName>
    <definedName name="BLPH47" hidden="1">'[42]TIBOR-FR'!$P$3</definedName>
    <definedName name="BLPH48" hidden="1">'[42]TIBOR-FR'!$M$3</definedName>
    <definedName name="BLPH5" hidden="1">'[39]Ex rate bloom'!$M$4</definedName>
    <definedName name="BLPH54" hidden="1">[42]STOCK!$F$3</definedName>
    <definedName name="BLPH55" hidden="1">[42]STOCK!$K$3</definedName>
    <definedName name="BLPH56" hidden="1">[42]STOCK!$P$3</definedName>
    <definedName name="BLPH57" hidden="1">[42]STOCK!$U$3</definedName>
    <definedName name="BLPH58" hidden="1">[42]STOCK!$Z$3</definedName>
    <definedName name="BLPH59" hidden="1">[42]STOCK!$AE$3</definedName>
    <definedName name="BLPH6" hidden="1">'[39]Ex rate bloom'!$P$4</definedName>
    <definedName name="BLPH60" hidden="1">[42]STOCK!$AJ$3</definedName>
    <definedName name="BLPH6001" localSheetId="4" hidden="1">#REF!</definedName>
    <definedName name="BLPH6001" localSheetId="13" hidden="1">#REF!</definedName>
    <definedName name="BLPH6001" localSheetId="10" hidden="1">#REF!</definedName>
    <definedName name="BLPH6001" localSheetId="6" hidden="1">#REF!</definedName>
    <definedName name="BLPH6001" localSheetId="5" hidden="1">#REF!</definedName>
    <definedName name="BLPH6001" localSheetId="3" hidden="1">#REF!</definedName>
    <definedName name="BLPH6001" localSheetId="15" hidden="1">#REF!</definedName>
    <definedName name="BLPH6001" hidden="1">#REF!</definedName>
    <definedName name="BLPH6002" localSheetId="4" hidden="1">#REF!</definedName>
    <definedName name="BLPH6002" localSheetId="13" hidden="1">#REF!</definedName>
    <definedName name="BLPH6002" localSheetId="10" hidden="1">#REF!</definedName>
    <definedName name="BLPH6002" localSheetId="6" hidden="1">#REF!</definedName>
    <definedName name="BLPH6002" localSheetId="5" hidden="1">#REF!</definedName>
    <definedName name="BLPH6002" localSheetId="3" hidden="1">#REF!</definedName>
    <definedName name="BLPH6002" localSheetId="15" hidden="1">#REF!</definedName>
    <definedName name="BLPH6002" hidden="1">#REF!</definedName>
    <definedName name="BLPH6003" localSheetId="4" hidden="1">#REF!</definedName>
    <definedName name="BLPH6003" localSheetId="13" hidden="1">#REF!</definedName>
    <definedName name="BLPH6003" localSheetId="10" hidden="1">#REF!</definedName>
    <definedName name="BLPH6003" localSheetId="6" hidden="1">#REF!</definedName>
    <definedName name="BLPH6003" localSheetId="5" hidden="1">#REF!</definedName>
    <definedName name="BLPH6003" localSheetId="3" hidden="1">#REF!</definedName>
    <definedName name="BLPH6003" localSheetId="15" hidden="1">#REF!</definedName>
    <definedName name="BLPH6003" hidden="1">#REF!</definedName>
    <definedName name="BLPH6004" localSheetId="4" hidden="1">#REF!</definedName>
    <definedName name="BLPH6004" localSheetId="13" hidden="1">#REF!</definedName>
    <definedName name="BLPH6004" localSheetId="10" hidden="1">#REF!</definedName>
    <definedName name="BLPH6004" localSheetId="6" hidden="1">#REF!</definedName>
    <definedName name="BLPH6004" localSheetId="5" hidden="1">#REF!</definedName>
    <definedName name="BLPH6004" localSheetId="3" hidden="1">#REF!</definedName>
    <definedName name="BLPH6004" localSheetId="15" hidden="1">#REF!</definedName>
    <definedName name="BLPH6004" hidden="1">#REF!</definedName>
    <definedName name="BLPH6005" localSheetId="4" hidden="1">#REF!</definedName>
    <definedName name="BLPH6005" localSheetId="13" hidden="1">#REF!</definedName>
    <definedName name="BLPH6005" localSheetId="10" hidden="1">#REF!</definedName>
    <definedName name="BLPH6005" localSheetId="6" hidden="1">#REF!</definedName>
    <definedName name="BLPH6005" localSheetId="5" hidden="1">#REF!</definedName>
    <definedName name="BLPH6005" localSheetId="3" hidden="1">#REF!</definedName>
    <definedName name="BLPH6005" localSheetId="15" hidden="1">#REF!</definedName>
    <definedName name="BLPH6005" hidden="1">#REF!</definedName>
    <definedName name="BLPH6016" localSheetId="4" hidden="1">#REF!</definedName>
    <definedName name="BLPH6016" localSheetId="13" hidden="1">#REF!</definedName>
    <definedName name="BLPH6016" localSheetId="10" hidden="1">#REF!</definedName>
    <definedName name="BLPH6016" localSheetId="6" hidden="1">#REF!</definedName>
    <definedName name="BLPH6016" localSheetId="5" hidden="1">#REF!</definedName>
    <definedName name="BLPH6016" localSheetId="3" hidden="1">#REF!</definedName>
    <definedName name="BLPH6016" localSheetId="15" hidden="1">#REF!</definedName>
    <definedName name="BLPH6016" hidden="1">#REF!</definedName>
    <definedName name="BLPH6017" localSheetId="4" hidden="1">#REF!</definedName>
    <definedName name="BLPH6017" localSheetId="13" hidden="1">#REF!</definedName>
    <definedName name="BLPH6017" localSheetId="10" hidden="1">#REF!</definedName>
    <definedName name="BLPH6017" localSheetId="6" hidden="1">#REF!</definedName>
    <definedName name="BLPH6017" localSheetId="5" hidden="1">#REF!</definedName>
    <definedName name="BLPH6017" localSheetId="3" hidden="1">#REF!</definedName>
    <definedName name="BLPH6017" localSheetId="15" hidden="1">#REF!</definedName>
    <definedName name="BLPH6017" hidden="1">#REF!</definedName>
    <definedName name="BLPH6018" localSheetId="4" hidden="1">#REF!</definedName>
    <definedName name="BLPH6018" localSheetId="13" hidden="1">#REF!</definedName>
    <definedName name="BLPH6018" localSheetId="10" hidden="1">#REF!</definedName>
    <definedName name="BLPH6018" localSheetId="6" hidden="1">#REF!</definedName>
    <definedName name="BLPH6018" localSheetId="5" hidden="1">#REF!</definedName>
    <definedName name="BLPH6018" localSheetId="3" hidden="1">#REF!</definedName>
    <definedName name="BLPH6018" localSheetId="15" hidden="1">#REF!</definedName>
    <definedName name="BLPH6018" hidden="1">#REF!</definedName>
    <definedName name="BLPH6019" localSheetId="4" hidden="1">#REF!</definedName>
    <definedName name="BLPH6019" localSheetId="13" hidden="1">#REF!</definedName>
    <definedName name="BLPH6019" localSheetId="10" hidden="1">#REF!</definedName>
    <definedName name="BLPH6019" localSheetId="6" hidden="1">#REF!</definedName>
    <definedName name="BLPH6019" localSheetId="5" hidden="1">#REF!</definedName>
    <definedName name="BLPH6019" localSheetId="3" hidden="1">#REF!</definedName>
    <definedName name="BLPH6019" localSheetId="15" hidden="1">#REF!</definedName>
    <definedName name="BLPH6019" hidden="1">#REF!</definedName>
    <definedName name="BLPH6020" localSheetId="4" hidden="1">#REF!</definedName>
    <definedName name="BLPH6020" localSheetId="13" hidden="1">#REF!</definedName>
    <definedName name="BLPH6020" localSheetId="10" hidden="1">#REF!</definedName>
    <definedName name="BLPH6020" localSheetId="6" hidden="1">#REF!</definedName>
    <definedName name="BLPH6020" localSheetId="5" hidden="1">#REF!</definedName>
    <definedName name="BLPH6020" localSheetId="3" hidden="1">#REF!</definedName>
    <definedName name="BLPH6020" localSheetId="15" hidden="1">#REF!</definedName>
    <definedName name="BLPH6020" hidden="1">#REF!</definedName>
    <definedName name="BLPH6021" localSheetId="4" hidden="1">#REF!</definedName>
    <definedName name="BLPH6021" localSheetId="13" hidden="1">#REF!</definedName>
    <definedName name="BLPH6021" localSheetId="10" hidden="1">#REF!</definedName>
    <definedName name="BLPH6021" localSheetId="6" hidden="1">#REF!</definedName>
    <definedName name="BLPH6021" localSheetId="5" hidden="1">#REF!</definedName>
    <definedName name="BLPH6021" localSheetId="3" hidden="1">#REF!</definedName>
    <definedName name="BLPH6021" localSheetId="15" hidden="1">#REF!</definedName>
    <definedName name="BLPH6021" hidden="1">#REF!</definedName>
    <definedName name="BLPH7" hidden="1">'[39]Ex rate bloom'!$S$4</definedName>
    <definedName name="BLPH8" hidden="1">'[39]Ex rate bloom'!$V$4</definedName>
    <definedName name="BLPH80" hidden="1">'[42]TASA ME'!$A$4</definedName>
    <definedName name="BLPH81" hidden="1">'[42]TASA ME'!$C$4</definedName>
    <definedName name="BLPH82" hidden="1">'[42]TASA MN'!$A$4</definedName>
    <definedName name="BLPH83" hidden="1">'[42]TASA MN'!$C$4</definedName>
    <definedName name="BLPH9" localSheetId="4" hidden="1">#REF!</definedName>
    <definedName name="BLPH9" localSheetId="13" hidden="1">#REF!</definedName>
    <definedName name="BLPH9" localSheetId="10" hidden="1">#REF!</definedName>
    <definedName name="BLPH9" localSheetId="6" hidden="1">#REF!</definedName>
    <definedName name="BLPH9" localSheetId="5" hidden="1">#REF!</definedName>
    <definedName name="BLPH9" localSheetId="3" hidden="1">#REF!</definedName>
    <definedName name="BLPH9" localSheetId="15" hidden="1">#REF!</definedName>
    <definedName name="BLPH9" hidden="1">#REF!</definedName>
    <definedName name="BLPH90" hidden="1">'[42]TASA MN'!$A$3</definedName>
    <definedName name="BLPH91" hidden="1">'[42]TASA MN'!$C$3</definedName>
    <definedName name="BLPH92" hidden="1">'[42]TASA ME'!$A$3</definedName>
    <definedName name="BLPH93" hidden="1">'[42]TASA ME'!$C$3</definedName>
    <definedName name="BLPI1" hidden="1">[44]Diario!$A$3</definedName>
    <definedName name="BLPI2" hidden="1">[44]Diario!$C$3</definedName>
    <definedName name="board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lOleod" hidden="1">{#N/A,#N/A,TRUE,"rplib"}</definedName>
    <definedName name="BolOleod_" hidden="1">{#N/A,#N/A,TRUE,"rplib"}</definedName>
    <definedName name="Caja1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BWorkbookPriority" hidden="1">-1615235839</definedName>
    <definedName name="cc" localSheetId="13" hidden="1">{"Riqfin97",#N/A,FALSE,"Tran";"Riqfinpro",#N/A,FALSE,"Tran"}</definedName>
    <definedName name="cc" localSheetId="10" hidden="1">{"Riqfin97",#N/A,FALSE,"Tran";"Riqfinpro",#N/A,FALSE,"Tran"}</definedName>
    <definedName name="cc" localSheetId="15" hidden="1">{"Riqfin97",#N/A,FALSE,"Tran";"Riqfinpro",#N/A,FALSE,"Tran"}</definedName>
    <definedName name="cc" hidden="1">{"Riqfin97",#N/A,FALSE,"Tran";"Riqfinpro",#N/A,FALSE,"Tran"}</definedName>
    <definedName name="ccc" localSheetId="13" hidden="1">{"Riqfin97",#N/A,FALSE,"Tran";"Riqfinpro",#N/A,FALSE,"Tran"}</definedName>
    <definedName name="ccc" localSheetId="10" hidden="1">{"Riqfin97",#N/A,FALSE,"Tran";"Riqfinpro",#N/A,FALSE,"Tran"}</definedName>
    <definedName name="ccc" localSheetId="15" hidden="1">{"Riqfin97",#N/A,FALSE,"Tran";"Riqfinpro",#N/A,FALSE,"Tran"}</definedName>
    <definedName name="ccc" hidden="1">{"Riqfin97",#N/A,FALSE,"Tran";"Riqfinpro",#N/A,FALSE,"Tran"}</definedName>
    <definedName name="ccccc" localSheetId="13" hidden="1">{"Minpmon",#N/A,FALSE,"Monthinput"}</definedName>
    <definedName name="ccccc" localSheetId="10" hidden="1">{"Minpmon",#N/A,FALSE,"Monthinput"}</definedName>
    <definedName name="ccccc" localSheetId="15" hidden="1">{"Minpmon",#N/A,FALSE,"Monthinput"}</definedName>
    <definedName name="ccccc" hidden="1">{"Minpmon",#N/A,FALSE,"Monthinput"}</definedName>
    <definedName name="cccccccccccccc" localSheetId="13" hidden="1">{"Tab1",#N/A,FALSE,"P";"Tab2",#N/A,FALSE,"P"}</definedName>
    <definedName name="cccccccccccccc" localSheetId="10" hidden="1">{"Tab1",#N/A,FALSE,"P";"Tab2",#N/A,FALSE,"P"}</definedName>
    <definedName name="cccccccccccccc" localSheetId="15" hidden="1">{"Tab1",#N/A,FALSE,"P";"Tab2",#N/A,FALSE,"P"}</definedName>
    <definedName name="cccccccccccccc" hidden="1">{"Tab1",#N/A,FALSE,"P";"Tab2",#N/A,FALSE,"P"}</definedName>
    <definedName name="cccm" localSheetId="13" hidden="1">{"Riqfin97",#N/A,FALSE,"Tran";"Riqfinpro",#N/A,FALSE,"Tran"}</definedName>
    <definedName name="cccm" localSheetId="10" hidden="1">{"Riqfin97",#N/A,FALSE,"Tran";"Riqfinpro",#N/A,FALSE,"Tran"}</definedName>
    <definedName name="cccm" localSheetId="15" hidden="1">{"Riqfin97",#N/A,FALSE,"Tran";"Riqfinpro",#N/A,FALSE,"Tran"}</definedName>
    <definedName name="cccm" hidden="1">{"Riqfin97",#N/A,FALSE,"Tran";"Riqfinpro",#N/A,FALSE,"Tran"}</definedName>
    <definedName name="ccfgsdfgsdf" localSheetId="13" hidden="1">{"Riqfin97",#N/A,FALSE,"Tran";"Riqfinpro",#N/A,FALSE,"Tran"}</definedName>
    <definedName name="ccfgsdfgsdf" localSheetId="10" hidden="1">{"Riqfin97",#N/A,FALSE,"Tran";"Riqfinpro",#N/A,FALSE,"Tran"}</definedName>
    <definedName name="ccfgsdfgsdf" localSheetId="15" hidden="1">{"Riqfin97",#N/A,FALSE,"Tran";"Riqfinpro",#N/A,FALSE,"Tran"}</definedName>
    <definedName name="ccfgsdfgsdf" hidden="1">{"Riqfin97",#N/A,FALSE,"Tran";"Riqfinpro",#N/A,FALSE,"Tran"}</definedName>
    <definedName name="cde" localSheetId="13" hidden="1">{"Riqfin97",#N/A,FALSE,"Tran";"Riqfinpro",#N/A,FALSE,"Tran"}</definedName>
    <definedName name="cde" localSheetId="10" hidden="1">{"Riqfin97",#N/A,FALSE,"Tran";"Riqfinpro",#N/A,FALSE,"Tran"}</definedName>
    <definedName name="cde" localSheetId="15" hidden="1">{"Riqfin97",#N/A,FALSE,"Tran";"Riqfinpro",#N/A,FALSE,"Tran"}</definedName>
    <definedName name="cde" hidden="1">{"Riqfin97",#N/A,FALSE,"Tran";"Riqfinpro",#N/A,FALSE,"Tran"}</definedName>
    <definedName name="CGHJCGHJ" localSheetId="13" hidden="1">{"CAJA_SET96",#N/A,FALSE,"CAJA3";"ING_CORR_SET96",#N/A,FALSE,"CAJA3";"SUNAT_AD_SET96",#N/A,FALSE,"ADUANAS"}</definedName>
    <definedName name="CGHJCGHJ" localSheetId="10" hidden="1">{"CAJA_SET96",#N/A,FALSE,"CAJA3";"ING_CORR_SET96",#N/A,FALSE,"CAJA3";"SUNAT_AD_SET96",#N/A,FALSE,"ADUANAS"}</definedName>
    <definedName name="CGHJCGHJ" localSheetId="15" hidden="1">{"CAJA_SET96",#N/A,FALSE,"CAJA3";"ING_CORR_SET96",#N/A,FALSE,"CAJA3";"SUNAT_AD_SET96",#N/A,FALSE,"ADUANAS"}</definedName>
    <definedName name="CGHJCGHJ" hidden="1">{"CAJA_SET96",#N/A,FALSE,"CAJA3";"ING_CORR_SET96",#N/A,FALSE,"CAJA3";"SUNAT_AD_SET96",#N/A,FALSE,"ADUANAS"}</definedName>
    <definedName name="chart4" localSheetId="13" hidden="1">{#N/A,#N/A,FALSE,"CB";#N/A,#N/A,FALSE,"CMB";#N/A,#N/A,FALSE,"NBFI"}</definedName>
    <definedName name="chart4" localSheetId="10" hidden="1">{#N/A,#N/A,FALSE,"CB";#N/A,#N/A,FALSE,"CMB";#N/A,#N/A,FALSE,"NBFI"}</definedName>
    <definedName name="chart4" localSheetId="15" hidden="1">{#N/A,#N/A,FALSE,"CB";#N/A,#N/A,FALSE,"CMB";#N/A,#N/A,FALSE,"NBFI"}</definedName>
    <definedName name="chart4" hidden="1">{#N/A,#N/A,FALSE,"CB";#N/A,#N/A,FALSE,"CMB";#N/A,#N/A,FALSE,"NBFI"}</definedName>
    <definedName name="ChartA" localSheetId="13" hidden="1">{#N/A,#N/A,FALSE,"CB";#N/A,#N/A,FALSE,"CMB";#N/A,#N/A,FALSE,"NBFI"}</definedName>
    <definedName name="ChartA" localSheetId="10" hidden="1">{#N/A,#N/A,FALSE,"CB";#N/A,#N/A,FALSE,"CMB";#N/A,#N/A,FALSE,"NBFI"}</definedName>
    <definedName name="ChartA" localSheetId="15" hidden="1">{#N/A,#N/A,FALSE,"CB";#N/A,#N/A,FALSE,"CMB";#N/A,#N/A,FALSE,"NBFI"}</definedName>
    <definedName name="ChartA" hidden="1">{#N/A,#N/A,FALSE,"CB";#N/A,#N/A,FALSE,"CMB";#N/A,#N/A,FALSE,"NBFI"}</definedName>
    <definedName name="Chartvel" localSheetId="13" hidden="1">{#N/A,#N/A,FALSE,"CB";#N/A,#N/A,FALSE,"CMB";#N/A,#N/A,FALSE,"BSYS";#N/A,#N/A,FALSE,"NBFI";#N/A,#N/A,FALSE,"FSYS"}</definedName>
    <definedName name="Chartvel" localSheetId="10" hidden="1">{#N/A,#N/A,FALSE,"CB";#N/A,#N/A,FALSE,"CMB";#N/A,#N/A,FALSE,"BSYS";#N/A,#N/A,FALSE,"NBFI";#N/A,#N/A,FALSE,"FSYS"}</definedName>
    <definedName name="Chartvel" localSheetId="15" hidden="1">{#N/A,#N/A,FALSE,"CB";#N/A,#N/A,FALSE,"CMB";#N/A,#N/A,FALSE,"BSYS";#N/A,#N/A,FALSE,"NBFI";#N/A,#N/A,FALSE,"FSYS"}</definedName>
    <definedName name="Chartvel" hidden="1">{#N/A,#N/A,FALSE,"CB";#N/A,#N/A,FALSE,"CMB";#N/A,#N/A,FALSE,"BSYS";#N/A,#N/A,FALSE,"NBFI";#N/A,#N/A,FALSE,"FSYS"}</definedName>
    <definedName name="China1" localSheetId="13" hidden="1">{#N/A,#N/A,FALSE,"BOP"}</definedName>
    <definedName name="China1" localSheetId="10" hidden="1">{#N/A,#N/A,FALSE,"BOP"}</definedName>
    <definedName name="China1" localSheetId="15" hidden="1">{#N/A,#N/A,FALSE,"BOP"}</definedName>
    <definedName name="China1" hidden="1">{#N/A,#N/A,FALSE,"BOP"}</definedName>
    <definedName name="cp" localSheetId="4" hidden="1">'[45]C Summary'!#REF!</definedName>
    <definedName name="cp" localSheetId="6" hidden="1">'[45]C Summary'!#REF!</definedName>
    <definedName name="cp" localSheetId="5" hidden="1">'[45]C Summary'!#REF!</definedName>
    <definedName name="cp" localSheetId="3" hidden="1">'[45]C Summary'!#REF!</definedName>
    <definedName name="cp" localSheetId="15" hidden="1">'[45]C Summary'!#REF!</definedName>
    <definedName name="cp" hidden="1">'[45]C Summary'!#REF!</definedName>
    <definedName name="cvcxscfb" localSheetId="13" hidden="1">{"Riqfin97",#N/A,FALSE,"Tran";"Riqfinpro",#N/A,FALSE,"Tran"}</definedName>
    <definedName name="cvcxscfb" localSheetId="10" hidden="1">{"Riqfin97",#N/A,FALSE,"Tran";"Riqfinpro",#N/A,FALSE,"Tran"}</definedName>
    <definedName name="cvcxscfb" localSheetId="15" hidden="1">{"Riqfin97",#N/A,FALSE,"Tran";"Riqfinpro",#N/A,FALSE,"Tran"}</definedName>
    <definedName name="cvcxscfb" hidden="1">{"Riqfin97",#N/A,FALSE,"Tran";"Riqfinpro",#N/A,FALSE,"Tran"}</definedName>
    <definedName name="cvzxbz" localSheetId="13" hidden="1">{"Riqfin97",#N/A,FALSE,"Tran";"Riqfinpro",#N/A,FALSE,"Tran"}</definedName>
    <definedName name="cvzxbz" localSheetId="10" hidden="1">{"Riqfin97",#N/A,FALSE,"Tran";"Riqfinpro",#N/A,FALSE,"Tran"}</definedName>
    <definedName name="cvzxbz" localSheetId="15" hidden="1">{"Riqfin97",#N/A,FALSE,"Tran";"Riqfinpro",#N/A,FALSE,"Tran"}</definedName>
    <definedName name="cvzxbz" hidden="1">{"Riqfin97",#N/A,FALSE,"Tran";"Riqfinpro",#N/A,FALSE,"Tran"}</definedName>
    <definedName name="Cwvu.Print." hidden="1">[46]Indic!$A$109:$IV$109,[46]Indic!$A$196:$IV$197,[46]Indic!$A$208:$IV$209,[46]Indic!$A$217:$IV$218</definedName>
    <definedName name="Cwvu.sa97." hidden="1">[47]Rev!$A$17:$IV$20,[47]Rev!$A$28:$IV$29</definedName>
    <definedName name="d" localSheetId="4" hidden="1">#REF!</definedName>
    <definedName name="d" localSheetId="6" hidden="1">#REF!</definedName>
    <definedName name="d" localSheetId="5" hidden="1">#REF!</definedName>
    <definedName name="d" localSheetId="3" hidden="1">#REF!</definedName>
    <definedName name="d" hidden="1">#REF!</definedName>
    <definedName name="D_I037" localSheetId="4" hidden="1">[48]DevRanges!#REF!</definedName>
    <definedName name="D_I037" localSheetId="13" hidden="1">[48]DevRanges!#REF!</definedName>
    <definedName name="D_I037" localSheetId="10" hidden="1">[48]DevRanges!#REF!</definedName>
    <definedName name="D_I037" localSheetId="6" hidden="1">[48]DevRanges!#REF!</definedName>
    <definedName name="D_I037" localSheetId="5" hidden="1">[48]DevRanges!#REF!</definedName>
    <definedName name="D_I037" localSheetId="3" hidden="1">[48]DevRanges!#REF!</definedName>
    <definedName name="D_I037" localSheetId="15" hidden="1">[48]DevRanges!#REF!</definedName>
    <definedName name="D_I037" hidden="1">[48]DevRanges!#REF!</definedName>
    <definedName name="D_I038" localSheetId="4" hidden="1">[48]DevRanges!#REF!</definedName>
    <definedName name="D_I038" localSheetId="13" hidden="1">[48]DevRanges!#REF!</definedName>
    <definedName name="D_I038" localSheetId="10" hidden="1">[48]DevRanges!#REF!</definedName>
    <definedName name="D_I038" localSheetId="6" hidden="1">[48]DevRanges!#REF!</definedName>
    <definedName name="D_I038" localSheetId="5" hidden="1">[48]DevRanges!#REF!</definedName>
    <definedName name="D_I038" localSheetId="3" hidden="1">[48]DevRanges!#REF!</definedName>
    <definedName name="D_I038" localSheetId="15" hidden="1">[48]DevRanges!#REF!</definedName>
    <definedName name="D_I038" hidden="1">[48]DevRanges!#REF!</definedName>
    <definedName name="dd" localSheetId="13" hidden="1">{"Riqfin97",#N/A,FALSE,"Tran";"Riqfinpro",#N/A,FALSE,"Tran"}</definedName>
    <definedName name="dd" localSheetId="10" hidden="1">{"Riqfin97",#N/A,FALSE,"Tran";"Riqfinpro",#N/A,FALSE,"Tran"}</definedName>
    <definedName name="dd" localSheetId="15" hidden="1">{"Riqfin97",#N/A,FALSE,"Tran";"Riqfinpro",#N/A,FALSE,"Tran"}</definedName>
    <definedName name="dd" hidden="1">{"Riqfin97",#N/A,FALSE,"Tran";"Riqfinpro",#N/A,FALSE,"Tran"}</definedName>
    <definedName name="ddd" localSheetId="13" hidden="1">{"Riqfin97",#N/A,FALSE,"Tran";"Riqfinpro",#N/A,FALSE,"Tran"}</definedName>
    <definedName name="ddd" localSheetId="10" hidden="1">{"Riqfin97",#N/A,FALSE,"Tran";"Riqfinpro",#N/A,FALSE,"Tran"}</definedName>
    <definedName name="ddd" localSheetId="15" hidden="1">{"Riqfin97",#N/A,FALSE,"Tran";"Riqfinpro",#N/A,FALSE,"Tran"}</definedName>
    <definedName name="ddd" hidden="1">{"Riqfin97",#N/A,FALSE,"Tran";"Riqfinpro",#N/A,FALSE,"Tran"}</definedName>
    <definedName name="dddd" localSheetId="13" hidden="1">{"Minpmon",#N/A,FALSE,"Monthinput"}</definedName>
    <definedName name="dddd" localSheetId="10" hidden="1">{"Minpmon",#N/A,FALSE,"Monthinput"}</definedName>
    <definedName name="dddd" localSheetId="15" hidden="1">{"Minpmon",#N/A,FALSE,"Monthinput"}</definedName>
    <definedName name="dddd" hidden="1">{"Minpmon",#N/A,FALSE,"Monthinput"}</definedName>
    <definedName name="dddddd" localSheetId="13" hidden="1">{"Tab1",#N/A,FALSE,"P";"Tab2",#N/A,FALSE,"P"}</definedName>
    <definedName name="dddddd" localSheetId="10" hidden="1">{"Tab1",#N/A,FALSE,"P";"Tab2",#N/A,FALSE,"P"}</definedName>
    <definedName name="dddddd" localSheetId="15" hidden="1">{"Tab1",#N/A,FALSE,"P";"Tab2",#N/A,FALSE,"P"}</definedName>
    <definedName name="dddddd" hidden="1">{"Tab1",#N/A,FALSE,"P";"Tab2",#N/A,FALSE,"P"}</definedName>
    <definedName name="der" localSheetId="13" hidden="1">{"Tab1",#N/A,FALSE,"P";"Tab2",#N/A,FALSE,"P"}</definedName>
    <definedName name="der" localSheetId="10" hidden="1">{"Tab1",#N/A,FALSE,"P";"Tab2",#N/A,FALSE,"P"}</definedName>
    <definedName name="der" localSheetId="15" hidden="1">{"Tab1",#N/A,FALSE,"P";"Tab2",#N/A,FALSE,"P"}</definedName>
    <definedName name="der" hidden="1">{"Tab1",#N/A,FALSE,"P";"Tab2",#N/A,FALSE,"P"}</definedName>
    <definedName name="DetalleBNP" localSheetId="4" hidden="1">#REF!</definedName>
    <definedName name="DetalleBNP" localSheetId="13" hidden="1">#REF!</definedName>
    <definedName name="DetalleBNP" localSheetId="10" hidden="1">#REF!</definedName>
    <definedName name="DetalleBNP" localSheetId="6" hidden="1">#REF!</definedName>
    <definedName name="DetalleBNP" localSheetId="5" hidden="1">#REF!</definedName>
    <definedName name="DetalleBNP" localSheetId="3" hidden="1">#REF!</definedName>
    <definedName name="DetalleBNP" localSheetId="15" hidden="1">#REF!</definedName>
    <definedName name="DetalleBNP" hidden="1">#REF!</definedName>
    <definedName name="dewss" localSheetId="13" hidden="1">{"CAJA_SET96",#N/A,FALSE,"CAJA3";"ING_CORR_SET96",#N/A,FALSE,"CAJA3";"SUNAT_AD_SET96",#N/A,FALSE,"ADUANAS"}</definedName>
    <definedName name="dewss" localSheetId="10" hidden="1">{"CAJA_SET96",#N/A,FALSE,"CAJA3";"ING_CORR_SET96",#N/A,FALSE,"CAJA3";"SUNAT_AD_SET96",#N/A,FALSE,"ADUANAS"}</definedName>
    <definedName name="dewss" localSheetId="15" hidden="1">{"CAJA_SET96",#N/A,FALSE,"CAJA3";"ING_CORR_SET96",#N/A,FALSE,"CAJA3";"SUNAT_AD_SET96",#N/A,FALSE,"ADUANAS"}</definedName>
    <definedName name="dewss" hidden="1">{"CAJA_SET96",#N/A,FALSE,"CAJA3";"ING_CORR_SET96",#N/A,FALSE,"CAJA3";"SUNAT_AD_SET96",#N/A,FALSE,"ADUANAS"}</definedName>
    <definedName name="dewwwwwww" localSheetId="13" hidden="1">{"CAJA_SET96",#N/A,FALSE,"CAJA3";"ING_CORR_SET96",#N/A,FALSE,"CAJA3";"SUNAT_AD_SET96",#N/A,FALSE,"ADUANAS"}</definedName>
    <definedName name="dewwwwwww" localSheetId="10" hidden="1">{"CAJA_SET96",#N/A,FALSE,"CAJA3";"ING_CORR_SET96",#N/A,FALSE,"CAJA3";"SUNAT_AD_SET96",#N/A,FALSE,"ADUANAS"}</definedName>
    <definedName name="dewwwwwww" localSheetId="15" hidden="1">{"CAJA_SET96",#N/A,FALSE,"CAJA3";"ING_CORR_SET96",#N/A,FALSE,"CAJA3";"SUNAT_AD_SET96",#N/A,FALSE,"ADUANAS"}</definedName>
    <definedName name="dewwwwwww" hidden="1">{"CAJA_SET96",#N/A,FALSE,"CAJA3";"ING_CORR_SET96",#N/A,FALSE,"CAJA3";"SUNAT_AD_SET96",#N/A,FALSE,"ADUANAS"}</definedName>
    <definedName name="df" localSheetId="13" hidden="1">{#N/A,#N/A,FALSE,"STATE"}</definedName>
    <definedName name="df" localSheetId="10" hidden="1">{#N/A,#N/A,FALSE,"STATE"}</definedName>
    <definedName name="df" localSheetId="15" hidden="1">{#N/A,#N/A,FALSE,"STATE"}</definedName>
    <definedName name="df" hidden="1">{#N/A,#N/A,FALSE,"STATE"}</definedName>
    <definedName name="dfasdfas" localSheetId="13" hidden="1">{"Riqfin97",#N/A,FALSE,"Tran";"Riqfinpro",#N/A,FALSE,"Tran"}</definedName>
    <definedName name="dfasdfas" localSheetId="10" hidden="1">{"Riqfin97",#N/A,FALSE,"Tran";"Riqfinpro",#N/A,FALSE,"Tran"}</definedName>
    <definedName name="dfasdfas" localSheetId="15" hidden="1">{"Riqfin97",#N/A,FALSE,"Tran";"Riqfinpro",#N/A,FALSE,"Tran"}</definedName>
    <definedName name="dfasdfas" hidden="1">{"Riqfin97",#N/A,FALSE,"Tran";"Riqfinpro",#N/A,FALSE,"Tran"}</definedName>
    <definedName name="dfdf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ggvgj" localSheetId="13" hidden="1">{"Tab1",#N/A,FALSE,"P";"Tab2",#N/A,FALSE,"P"}</definedName>
    <definedName name="dfggvgj" localSheetId="10" hidden="1">{"Tab1",#N/A,FALSE,"P";"Tab2",#N/A,FALSE,"P"}</definedName>
    <definedName name="dfggvgj" localSheetId="15" hidden="1">{"Tab1",#N/A,FALSE,"P";"Tab2",#N/A,FALSE,"P"}</definedName>
    <definedName name="dfggvgj" hidden="1">{"Tab1",#N/A,FALSE,"P";"Tab2",#N/A,FALSE,"P"}</definedName>
    <definedName name="dfghfgd" localSheetId="4" hidden="1">[41]Bloomberg!#REF!</definedName>
    <definedName name="dfghfgd" localSheetId="6" hidden="1">[41]Bloomberg!#REF!</definedName>
    <definedName name="dfghfgd" localSheetId="5" hidden="1">[41]Bloomberg!#REF!</definedName>
    <definedName name="dfghfgd" localSheetId="3" hidden="1">[41]Bloomberg!#REF!</definedName>
    <definedName name="dfghfgd" localSheetId="15" hidden="1">[41]Bloomberg!#REF!</definedName>
    <definedName name="dfghfgd" hidden="1">[41]Bloomberg!#REF!</definedName>
    <definedName name="dftyihiuh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g" localSheetId="13" hidden="1">{"'Resources'!$A$1:$W$34","'Balance Sheet'!$A$1:$W$58","'SFD'!$A$1:$J$52"}</definedName>
    <definedName name="dg" localSheetId="10" hidden="1">{"'Resources'!$A$1:$W$34","'Balance Sheet'!$A$1:$W$58","'SFD'!$A$1:$J$52"}</definedName>
    <definedName name="dg" localSheetId="15" hidden="1">{"'Resources'!$A$1:$W$34","'Balance Sheet'!$A$1:$W$58","'SFD'!$A$1:$J$52"}</definedName>
    <definedName name="dg" hidden="1">{"'Resources'!$A$1:$W$34","'Balance Sheet'!$A$1:$W$58","'SFD'!$A$1:$J$52"}</definedName>
    <definedName name="dhfdsh" localSheetId="4" hidden="1">[49]M!#REF!</definedName>
    <definedName name="dhfdsh" localSheetId="6" hidden="1">[49]M!#REF!</definedName>
    <definedName name="dhfdsh" localSheetId="5" hidden="1">[49]M!#REF!</definedName>
    <definedName name="dhfdsh" localSheetId="3" hidden="1">[49]M!#REF!</definedName>
    <definedName name="dhfdsh" localSheetId="15" hidden="1">[49]M!#REF!</definedName>
    <definedName name="dhfdsh" hidden="1">[49]M!#REF!</definedName>
    <definedName name="djop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saf" localSheetId="13" hidden="1">{"Riqfin97",#N/A,FALSE,"Tran";"Riqfinpro",#N/A,FALSE,"Tran"}</definedName>
    <definedName name="dsaf" localSheetId="10" hidden="1">{"Riqfin97",#N/A,FALSE,"Tran";"Riqfinpro",#N/A,FALSE,"Tran"}</definedName>
    <definedName name="dsaf" localSheetId="15" hidden="1">{"Riqfin97",#N/A,FALSE,"Tran";"Riqfinpro",#N/A,FALSE,"Tran"}</definedName>
    <definedName name="dsaf" hidden="1">{"Riqfin97",#N/A,FALSE,"Tran";"Riqfinpro",#N/A,FALSE,"Tran"}</definedName>
    <definedName name="dsrgwegr" localSheetId="13" hidden="1">{"Riqfin97",#N/A,FALSE,"Tran";"Riqfinpro",#N/A,FALSE,"Tran"}</definedName>
    <definedName name="dsrgwegr" localSheetId="10" hidden="1">{"Riqfin97",#N/A,FALSE,"Tran";"Riqfinpro",#N/A,FALSE,"Tran"}</definedName>
    <definedName name="dsrgwegr" localSheetId="15" hidden="1">{"Riqfin97",#N/A,FALSE,"Tran";"Riqfinpro",#N/A,FALSE,"Tran"}</definedName>
    <definedName name="dsrgwegr" hidden="1">{"Riqfin97",#N/A,FALSE,"Tran";"Riqfinpro",#N/A,FALSE,"Tran"}</definedName>
    <definedName name="dtg" localSheetId="13" hidden="1">{"Riqfin97",#N/A,FALSE,"Tran";"Riqfinpro",#N/A,FALSE,"Tran"}</definedName>
    <definedName name="dtg" localSheetId="10" hidden="1">{"Riqfin97",#N/A,FALSE,"Tran";"Riqfinpro",#N/A,FALSE,"Tran"}</definedName>
    <definedName name="dtg" localSheetId="15" hidden="1">{"Riqfin97",#N/A,FALSE,"Tran";"Riqfinpro",#N/A,FALSE,"Tran"}</definedName>
    <definedName name="dtg" hidden="1">{"Riqfin97",#N/A,FALSE,"Tran";"Riqfinpro",#N/A,FALSE,"Tran"}</definedName>
    <definedName name="dudr" localSheetId="13" hidden="1">{"Tab1",#N/A,FALSE,"P";"Tab2",#N/A,FALSE,"P"}</definedName>
    <definedName name="dudr" localSheetId="10" hidden="1">{"Tab1",#N/A,FALSE,"P";"Tab2",#N/A,FALSE,"P"}</definedName>
    <definedName name="dudr" localSheetId="15" hidden="1">{"Tab1",#N/A,FALSE,"P";"Tab2",#N/A,FALSE,"P"}</definedName>
    <definedName name="dudr" hidden="1">{"Tab1",#N/A,FALSE,"P";"Tab2",#N/A,FALSE,"P"}</definedName>
    <definedName name="e" localSheetId="4" hidden="1">'[50]WORK BOP'!#REF!</definedName>
    <definedName name="e" localSheetId="6" hidden="1">'[50]WORK BOP'!#REF!</definedName>
    <definedName name="e" localSheetId="5" hidden="1">'[50]WORK BOP'!#REF!</definedName>
    <definedName name="e" localSheetId="3" hidden="1">'[50]WORK BOP'!#REF!</definedName>
    <definedName name="e" localSheetId="15" hidden="1">'[50]WORK BOP'!#REF!</definedName>
    <definedName name="e" hidden="1">'[50]WORK BOP'!#REF!</definedName>
    <definedName name="ecyrt" localSheetId="13" hidden="1">{#N/A,#N/A,FALSE,"EXTDEBT"}</definedName>
    <definedName name="ecyrt" localSheetId="10" hidden="1">{#N/A,#N/A,FALSE,"EXTDEBT"}</definedName>
    <definedName name="ecyrt" localSheetId="15" hidden="1">{#N/A,#N/A,FALSE,"EXTDEBT"}</definedName>
    <definedName name="ecyrt" hidden="1">{#N/A,#N/A,FALSE,"EXTDEBT"}</definedName>
    <definedName name="edr" localSheetId="13" hidden="1">{"Riqfin97",#N/A,FALSE,"Tran";"Riqfinpro",#N/A,FALSE,"Tran"}</definedName>
    <definedName name="edr" localSheetId="10" hidden="1">{"Riqfin97",#N/A,FALSE,"Tran";"Riqfinpro",#N/A,FALSE,"Tran"}</definedName>
    <definedName name="edr" localSheetId="15" hidden="1">{"Riqfin97",#N/A,FALSE,"Tran";"Riqfinpro",#N/A,FALSE,"Tran"}</definedName>
    <definedName name="edr" hidden="1">{"Riqfin97",#N/A,FALSE,"Tran";"Riqfinpro",#N/A,FALSE,"Tran"}</definedName>
    <definedName name="edswqa" localSheetId="13" hidden="1">{"CAJA_SET96",#N/A,FALSE,"CAJA3";"ING_CORR_SET96",#N/A,FALSE,"CAJA3";"SUNAT_AD_SET96",#N/A,FALSE,"ADUANAS"}</definedName>
    <definedName name="edswqa" localSheetId="10" hidden="1">{"CAJA_SET96",#N/A,FALSE,"CAJA3";"ING_CORR_SET96",#N/A,FALSE,"CAJA3";"SUNAT_AD_SET96",#N/A,FALSE,"ADUANAS"}</definedName>
    <definedName name="edswqa" localSheetId="15" hidden="1">{"CAJA_SET96",#N/A,FALSE,"CAJA3";"ING_CORR_SET96",#N/A,FALSE,"CAJA3";"SUNAT_AD_SET96",#N/A,FALSE,"ADUANAS"}</definedName>
    <definedName name="edswqa" hidden="1">{"CAJA_SET96",#N/A,FALSE,"CAJA3";"ING_CORR_SET96",#N/A,FALSE,"CAJA3";"SUNAT_AD_SET96",#N/A,FALSE,"ADUANAS"}</definedName>
    <definedName name="ee" localSheetId="13" hidden="1">{"Tab1",#N/A,FALSE,"P";"Tab2",#N/A,FALSE,"P"}</definedName>
    <definedName name="ee" localSheetId="10" hidden="1">{"Tab1",#N/A,FALSE,"P";"Tab2",#N/A,FALSE,"P"}</definedName>
    <definedName name="ee" localSheetId="15" hidden="1">{"Tab1",#N/A,FALSE,"P";"Tab2",#N/A,FALSE,"P"}</definedName>
    <definedName name="ee" hidden="1">{"Tab1",#N/A,FALSE,"P";"Tab2",#N/A,FALSE,"P"}</definedName>
    <definedName name="eee" localSheetId="13" hidden="1">{"Tab1",#N/A,FALSE,"P";"Tab2",#N/A,FALSE,"P"}</definedName>
    <definedName name="eee" localSheetId="10" hidden="1">{"Tab1",#N/A,FALSE,"P";"Tab2",#N/A,FALSE,"P"}</definedName>
    <definedName name="eee" localSheetId="15" hidden="1">{"Tab1",#N/A,FALSE,"P";"Tab2",#N/A,FALSE,"P"}</definedName>
    <definedName name="eee" hidden="1">{"Tab1",#N/A,FALSE,"P";"Tab2",#N/A,FALSE,"P"}</definedName>
    <definedName name="eeee" localSheetId="13" hidden="1">{"Riqfin97",#N/A,FALSE,"Tran";"Riqfinpro",#N/A,FALSE,"Tran"}</definedName>
    <definedName name="eeee" localSheetId="10" hidden="1">{"Riqfin97",#N/A,FALSE,"Tran";"Riqfinpro",#N/A,FALSE,"Tran"}</definedName>
    <definedName name="eeee" localSheetId="15" hidden="1">{"Riqfin97",#N/A,FALSE,"Tran";"Riqfinpro",#N/A,FALSE,"Tran"}</definedName>
    <definedName name="eeee" hidden="1">{"Riqfin97",#N/A,FALSE,"Tran";"Riqfinpro",#N/A,FALSE,"Tran"}</definedName>
    <definedName name="eeeee" localSheetId="13" hidden="1">{"Riqfin97",#N/A,FALSE,"Tran";"Riqfinpro",#N/A,FALSE,"Tran"}</definedName>
    <definedName name="eeeee" localSheetId="10" hidden="1">{"Riqfin97",#N/A,FALSE,"Tran";"Riqfinpro",#N/A,FALSE,"Tran"}</definedName>
    <definedName name="eeeee" localSheetId="15" hidden="1">{"Riqfin97",#N/A,FALSE,"Tran";"Riqfinpro",#N/A,FALSE,"Tran"}</definedName>
    <definedName name="eeeee" hidden="1">{"Riqfin97",#N/A,FALSE,"Tran";"Riqfinpro",#N/A,FALSE,"Tran"}</definedName>
    <definedName name="eeeeeee" localSheetId="13" hidden="1">{"Riqfin97",#N/A,FALSE,"Tran";"Riqfinpro",#N/A,FALSE,"Tran"}</definedName>
    <definedName name="eeeeeee" localSheetId="10" hidden="1">{"Riqfin97",#N/A,FALSE,"Tran";"Riqfinpro",#N/A,FALSE,"Tran"}</definedName>
    <definedName name="eeeeeee" localSheetId="15" hidden="1">{"Riqfin97",#N/A,FALSE,"Tran";"Riqfinpro",#N/A,FALSE,"Tran"}</definedName>
    <definedName name="eeeeeee" hidden="1">{"Riqfin97",#N/A,FALSE,"Tran";"Riqfinpro",#N/A,FALSE,"Tran"}</definedName>
    <definedName name="eghsdf" localSheetId="13" hidden="1">{"Riqfin97",#N/A,FALSE,"Tran";"Riqfinpro",#N/A,FALSE,"Tran"}</definedName>
    <definedName name="eghsdf" localSheetId="10" hidden="1">{"Riqfin97",#N/A,FALSE,"Tran";"Riqfinpro",#N/A,FALSE,"Tran"}</definedName>
    <definedName name="eghsdf" localSheetId="15" hidden="1">{"Riqfin97",#N/A,FALSE,"Tran";"Riqfinpro",#N/A,FALSE,"Tran"}</definedName>
    <definedName name="eghsdf" hidden="1">{"Riqfin97",#N/A,FALSE,"Tran";"Riqfinpro",#N/A,FALSE,"Tran"}</definedName>
    <definedName name="er" localSheetId="13" hidden="1">{"Main Economic Indicators",#N/A,FALSE,"C"}</definedName>
    <definedName name="er" localSheetId="10" hidden="1">{"Main Economic Indicators",#N/A,FALSE,"C"}</definedName>
    <definedName name="er" localSheetId="15" hidden="1">{"Main Economic Indicators",#N/A,FALSE,"C"}</definedName>
    <definedName name="er" hidden="1">{"Main Economic Indicators",#N/A,FALSE,"C"}</definedName>
    <definedName name="er56gjh" localSheetId="13" hidden="1">{"TRADE_COMP",#N/A,FALSE,"TAB23APP";"BOP",#N/A,FALSE,"TAB6";"DOT",#N/A,FALSE,"TAB24APP";"EXTDEBT",#N/A,FALSE,"TAB25APP"}</definedName>
    <definedName name="er56gjh" localSheetId="10" hidden="1">{"TRADE_COMP",#N/A,FALSE,"TAB23APP";"BOP",#N/A,FALSE,"TAB6";"DOT",#N/A,FALSE,"TAB24APP";"EXTDEBT",#N/A,FALSE,"TAB25APP"}</definedName>
    <definedName name="er56gjh" localSheetId="15" hidden="1">{"TRADE_COMP",#N/A,FALSE,"TAB23APP";"BOP",#N/A,FALSE,"TAB6";"DOT",#N/A,FALSE,"TAB24APP";"EXTDEBT",#N/A,FALSE,"TAB25APP"}</definedName>
    <definedName name="er56gjh" hidden="1">{"TRADE_COMP",#N/A,FALSE,"TAB23APP";"BOP",#N/A,FALSE,"TAB6";"DOT",#N/A,FALSE,"TAB24APP";"EXTDEBT",#N/A,FALSE,"TAB25APP"}</definedName>
    <definedName name="ere" hidden="1">{"Riqfin97",#N/A,FALSE,"Tran";"Riqfinpro",#N/A,FALSE,"Tran"}</definedName>
    <definedName name="ergf" localSheetId="13" hidden="1">{"Main Economic Indicators",#N/A,FALSE,"C"}</definedName>
    <definedName name="ergf" localSheetId="10" hidden="1">{"Main Economic Indicators",#N/A,FALSE,"C"}</definedName>
    <definedName name="ergf" localSheetId="15" hidden="1">{"Main Economic Indicators",#N/A,FALSE,"C"}</definedName>
    <definedName name="ergf" hidden="1">{"Main Economic Indicators",#N/A,FALSE,"C"}</definedName>
    <definedName name="ergferger" localSheetId="13" hidden="1">{"Main Economic Indicators",#N/A,FALSE,"C"}</definedName>
    <definedName name="ergferger" localSheetId="10" hidden="1">{"Main Economic Indicators",#N/A,FALSE,"C"}</definedName>
    <definedName name="ergferger" localSheetId="15" hidden="1">{"Main Economic Indicators",#N/A,FALSE,"C"}</definedName>
    <definedName name="ergferger" hidden="1">{"Main Economic Indicators",#N/A,FALSE,"C"}</definedName>
    <definedName name="ergferger2" localSheetId="13" hidden="1">{"Main Economic Indicators",#N/A,FALSE,"C"}</definedName>
    <definedName name="ergferger2" localSheetId="10" hidden="1">{"Main Economic Indicators",#N/A,FALSE,"C"}</definedName>
    <definedName name="ergferger2" localSheetId="15" hidden="1">{"Main Economic Indicators",#N/A,FALSE,"C"}</definedName>
    <definedName name="ergferger2" hidden="1">{"Main Economic Indicators",#N/A,FALSE,"C"}</definedName>
    <definedName name="ergtgwer" localSheetId="13" hidden="1">{"Minpmon",#N/A,FALSE,"Monthinput"}</definedName>
    <definedName name="ergtgwer" localSheetId="10" hidden="1">{"Minpmon",#N/A,FALSE,"Monthinput"}</definedName>
    <definedName name="ergtgwer" localSheetId="15" hidden="1">{"Minpmon",#N/A,FALSE,"Monthinput"}</definedName>
    <definedName name="ergtgwer" hidden="1">{"Minpmon",#N/A,FALSE,"Monthinput"}</definedName>
    <definedName name="ergwerg" localSheetId="13" hidden="1">{"Tab1",#N/A,FALSE,"P";"Tab2",#N/A,FALSE,"P"}</definedName>
    <definedName name="ergwerg" localSheetId="10" hidden="1">{"Tab1",#N/A,FALSE,"P";"Tab2",#N/A,FALSE,"P"}</definedName>
    <definedName name="ergwerg" localSheetId="15" hidden="1">{"Tab1",#N/A,FALSE,"P";"Tab2",#N/A,FALSE,"P"}</definedName>
    <definedName name="ergwerg" hidden="1">{"Tab1",#N/A,FALSE,"P";"Tab2",#N/A,FALSE,"P"}</definedName>
    <definedName name="ergwetewr" localSheetId="13" hidden="1">{"Tab1",#N/A,FALSE,"P";"Tab2",#N/A,FALSE,"P"}</definedName>
    <definedName name="ergwetewr" localSheetId="10" hidden="1">{"Tab1",#N/A,FALSE,"P";"Tab2",#N/A,FALSE,"P"}</definedName>
    <definedName name="ergwetewr" localSheetId="15" hidden="1">{"Tab1",#N/A,FALSE,"P";"Tab2",#N/A,FALSE,"P"}</definedName>
    <definedName name="ergwetewr" hidden="1">{"Tab1",#N/A,FALSE,"P";"Tab2",#N/A,FALSE,"P"}</definedName>
    <definedName name="ert" localSheetId="13" hidden="1">{"Minpmon",#N/A,FALSE,"Monthinput"}</definedName>
    <definedName name="ert" localSheetId="10" hidden="1">{"Minpmon",#N/A,FALSE,"Monthinput"}</definedName>
    <definedName name="ert" localSheetId="15" hidden="1">{"Minpmon",#N/A,FALSE,"Monthinput"}</definedName>
    <definedName name="ert" hidden="1">{"Minpmon",#N/A,FALSE,"Monthinput"}</definedName>
    <definedName name="eses" hidden="1">{"Tab1",#N/A,FALSE,"P";"Tab2",#N/A,FALSE,"P"}</definedName>
    <definedName name="esrgwer" localSheetId="13" hidden="1">{#N/A,#N/A,FALSE,"SR1";#N/A,#N/A,FALSE,"SR2";#N/A,#N/A,FALSE,"SR3";#N/A,#N/A,FALSE,"SR4"}</definedName>
    <definedName name="esrgwer" localSheetId="10" hidden="1">{#N/A,#N/A,FALSE,"SR1";#N/A,#N/A,FALSE,"SR2";#N/A,#N/A,FALSE,"SR3";#N/A,#N/A,FALSE,"SR4"}</definedName>
    <definedName name="esrgwer" localSheetId="15" hidden="1">{#N/A,#N/A,FALSE,"SR1";#N/A,#N/A,FALSE,"SR2";#N/A,#N/A,FALSE,"SR3";#N/A,#N/A,FALSE,"SR4"}</definedName>
    <definedName name="esrgwer" hidden="1">{#N/A,#N/A,FALSE,"SR1";#N/A,#N/A,FALSE,"SR2";#N/A,#N/A,FALSE,"SR3";#N/A,#N/A,FALSE,"SR4"}</definedName>
    <definedName name="etwete" localSheetId="13" hidden="1">{"Riqfin97",#N/A,FALSE,"Tran";"Riqfinpro",#N/A,FALSE,"Tran"}</definedName>
    <definedName name="etwete" localSheetId="10" hidden="1">{"Riqfin97",#N/A,FALSE,"Tran";"Riqfinpro",#N/A,FALSE,"Tran"}</definedName>
    <definedName name="etwete" localSheetId="15" hidden="1">{"Riqfin97",#N/A,FALSE,"Tran";"Riqfinpro",#N/A,FALSE,"Tran"}</definedName>
    <definedName name="etwete" hidden="1">{"Riqfin97",#N/A,FALSE,"Tran";"Riqfinpro",#N/A,FALSE,"Tran"}</definedName>
    <definedName name="ewrpoigagoiajflsidj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adfadsf" localSheetId="13" hidden="1">{"Riqfin97",#N/A,FALSE,"Tran";"Riqfinpro",#N/A,FALSE,"Tran"}</definedName>
    <definedName name="fadfadsf" localSheetId="10" hidden="1">{"Riqfin97",#N/A,FALSE,"Tran";"Riqfinpro",#N/A,FALSE,"Tran"}</definedName>
    <definedName name="fadfadsf" localSheetId="15" hidden="1">{"Riqfin97",#N/A,FALSE,"Tran";"Riqfinpro",#N/A,FALSE,"Tran"}</definedName>
    <definedName name="fadfadsf" hidden="1">{"Riqfin97",#N/A,FALSE,"Tran";"Riqfinpro",#N/A,FALSE,"Tran"}</definedName>
    <definedName name="fadfdfa" localSheetId="13" hidden="1">{"Tab1",#N/A,FALSE,"P";"Tab2",#N/A,FALSE,"P"}</definedName>
    <definedName name="fadfdfa" localSheetId="10" hidden="1">{"Tab1",#N/A,FALSE,"P";"Tab2",#N/A,FALSE,"P"}</definedName>
    <definedName name="fadfdfa" localSheetId="15" hidden="1">{"Tab1",#N/A,FALSE,"P";"Tab2",#N/A,FALSE,"P"}</definedName>
    <definedName name="fadfdfa" hidden="1">{"Tab1",#N/A,FALSE,"P";"Tab2",#N/A,FALSE,"P"}</definedName>
    <definedName name="fadfdfad" localSheetId="13" hidden="1">{"Riqfin97",#N/A,FALSE,"Tran";"Riqfinpro",#N/A,FALSE,"Tran"}</definedName>
    <definedName name="fadfdfad" localSheetId="10" hidden="1">{"Riqfin97",#N/A,FALSE,"Tran";"Riqfinpro",#N/A,FALSE,"Tran"}</definedName>
    <definedName name="fadfdfad" localSheetId="15" hidden="1">{"Riqfin97",#N/A,FALSE,"Tran";"Riqfinpro",#N/A,FALSE,"Tran"}</definedName>
    <definedName name="fadfdfad" hidden="1">{"Riqfin97",#N/A,FALSE,"Tran";"Riqfinpro",#N/A,FALSE,"Tran"}</definedName>
    <definedName name="fasf" localSheetId="13" hidden="1">{"Tab1",#N/A,FALSE,"P";"Tab2",#N/A,FALSE,"P"}</definedName>
    <definedName name="fasf" localSheetId="10" hidden="1">{"Tab1",#N/A,FALSE,"P";"Tab2",#N/A,FALSE,"P"}</definedName>
    <definedName name="fasf" localSheetId="15" hidden="1">{"Tab1",#N/A,FALSE,"P";"Tab2",#N/A,FALSE,"P"}</definedName>
    <definedName name="fasf" hidden="1">{"Tab1",#N/A,FALSE,"P";"Tab2",#N/A,FALSE,"P"}</definedName>
    <definedName name="fcfasdf" localSheetId="13" hidden="1">{"Tab1",#N/A,FALSE,"P";"Tab2",#N/A,FALSE,"P"}</definedName>
    <definedName name="fcfasdf" localSheetId="10" hidden="1">{"Tab1",#N/A,FALSE,"P";"Tab2",#N/A,FALSE,"P"}</definedName>
    <definedName name="fcfasdf" localSheetId="15" hidden="1">{"Tab1",#N/A,FALSE,"P";"Tab2",#N/A,FALSE,"P"}</definedName>
    <definedName name="fcfasdf" hidden="1">{"Tab1",#N/A,FALSE,"P";"Tab2",#N/A,FALSE,"P"}</definedName>
    <definedName name="fdsfhjkklljkhhg" localSheetId="13" hidden="1">{"SUNAT_AD_AGO96",#N/A,FALSE,"ADUANAS";"CAJA_AGO96",#N/A,FALSE,"CAJA3";"ING_CORR_AGO96",#N/A,FALSE,"CAJA3"}</definedName>
    <definedName name="fdsfhjkklljkhhg" localSheetId="10" hidden="1">{"SUNAT_AD_AGO96",#N/A,FALSE,"ADUANAS";"CAJA_AGO96",#N/A,FALSE,"CAJA3";"ING_CORR_AGO96",#N/A,FALSE,"CAJA3"}</definedName>
    <definedName name="fdsfhjkklljkhhg" localSheetId="15" hidden="1">{"SUNAT_AD_AGO96",#N/A,FALSE,"ADUANAS";"CAJA_AGO96",#N/A,FALSE,"CAJA3";"ING_CORR_AGO96",#N/A,FALSE,"CAJA3"}</definedName>
    <definedName name="fdsfhjkklljkhhg" hidden="1">{"SUNAT_AD_AGO96",#N/A,FALSE,"ADUANAS";"CAJA_AGO96",#N/A,FALSE,"CAJA3";"ING_CORR_AGO96",#N/A,FALSE,"CAJA3"}</definedName>
    <definedName name="fed" localSheetId="13" hidden="1">{"Riqfin97",#N/A,FALSE,"Tran";"Riqfinpro",#N/A,FALSE,"Tran"}</definedName>
    <definedName name="fed" localSheetId="10" hidden="1">{"Riqfin97",#N/A,FALSE,"Tran";"Riqfinpro",#N/A,FALSE,"Tran"}</definedName>
    <definedName name="fed" localSheetId="15" hidden="1">{"Riqfin97",#N/A,FALSE,"Tran";"Riqfinpro",#N/A,FALSE,"Tran"}</definedName>
    <definedName name="fed" hidden="1">{"Riqfin97",#N/A,FALSE,"Tran";"Riqfinpro",#N/A,FALSE,"Tran"}</definedName>
    <definedName name="fer" localSheetId="13" hidden="1">{"Riqfin97",#N/A,FALSE,"Tran";"Riqfinpro",#N/A,FALSE,"Tran"}</definedName>
    <definedName name="fer" localSheetId="10" hidden="1">{"Riqfin97",#N/A,FALSE,"Tran";"Riqfinpro",#N/A,FALSE,"Tran"}</definedName>
    <definedName name="fer" localSheetId="15" hidden="1">{"Riqfin97",#N/A,FALSE,"Tran";"Riqfinpro",#N/A,FALSE,"Tran"}</definedName>
    <definedName name="fer" hidden="1">{"Riqfin97",#N/A,FALSE,"Tran";"Riqfinpro",#N/A,FALSE,"Tran"}</definedName>
    <definedName name="ff" localSheetId="13" hidden="1">{"Tab1",#N/A,FALSE,"P";"Tab2",#N/A,FALSE,"P"}</definedName>
    <definedName name="ff" localSheetId="10" hidden="1">{"Tab1",#N/A,FALSE,"P";"Tab2",#N/A,FALSE,"P"}</definedName>
    <definedName name="ff" localSheetId="15" hidden="1">{"Tab1",#N/A,FALSE,"P";"Tab2",#N/A,FALSE,"P"}</definedName>
    <definedName name="ff" hidden="1">{"Tab1",#N/A,FALSE,"P";"Tab2",#N/A,FALSE,"P"}</definedName>
    <definedName name="fff" localSheetId="13" hidden="1">{"Tab1",#N/A,FALSE,"P";"Tab2",#N/A,FALSE,"P"}</definedName>
    <definedName name="fff" localSheetId="10" hidden="1">{"Tab1",#N/A,FALSE,"P";"Tab2",#N/A,FALSE,"P"}</definedName>
    <definedName name="fff" localSheetId="15" hidden="1">{"Tab1",#N/A,FALSE,"P";"Tab2",#N/A,FALSE,"P"}</definedName>
    <definedName name="fff" hidden="1">{"Tab1",#N/A,FALSE,"P";"Tab2",#N/A,FALSE,"P"}</definedName>
    <definedName name="ffff" localSheetId="13" hidden="1">{"Riqfin97",#N/A,FALSE,"Tran";"Riqfinpro",#N/A,FALSE,"Tran"}</definedName>
    <definedName name="ffff" localSheetId="10" hidden="1">{"Riqfin97",#N/A,FALSE,"Tran";"Riqfinpro",#N/A,FALSE,"Tran"}</definedName>
    <definedName name="ffff" localSheetId="15" hidden="1">{"Riqfin97",#N/A,FALSE,"Tran";"Riqfinpro",#N/A,FALSE,"Tran"}</definedName>
    <definedName name="ffff" hidden="1">{"Riqfin97",#N/A,FALSE,"Tran";"Riqfinpro",#N/A,FALSE,"Tran"}</definedName>
    <definedName name="ffffff" localSheetId="13" hidden="1">{"Tab1",#N/A,FALSE,"P";"Tab2",#N/A,FALSE,"P"}</definedName>
    <definedName name="ffffff" localSheetId="10" hidden="1">{"Tab1",#N/A,FALSE,"P";"Tab2",#N/A,FALSE,"P"}</definedName>
    <definedName name="ffffff" localSheetId="15" hidden="1">{"Tab1",#N/A,FALSE,"P";"Tab2",#N/A,FALSE,"P"}</definedName>
    <definedName name="ffffff" hidden="1">{"Tab1",#N/A,FALSE,"P";"Tab2",#N/A,FALSE,"P"}</definedName>
    <definedName name="fffffff" localSheetId="13" hidden="1">{"Minpmon",#N/A,FALSE,"Monthinput"}</definedName>
    <definedName name="fffffff" localSheetId="10" hidden="1">{"Minpmon",#N/A,FALSE,"Monthinput"}</definedName>
    <definedName name="fffffff" localSheetId="15" hidden="1">{"Minpmon",#N/A,FALSE,"Monthinput"}</definedName>
    <definedName name="fffffff" hidden="1">{"Minpmon",#N/A,FALSE,"Monthinput"}</definedName>
    <definedName name="ffffffffffffff" localSheetId="13" hidden="1">{"Riqfin97",#N/A,FALSE,"Tran";"Riqfinpro",#N/A,FALSE,"Tran"}</definedName>
    <definedName name="ffffffffffffff" localSheetId="10" hidden="1">{"Riqfin97",#N/A,FALSE,"Tran";"Riqfinpro",#N/A,FALSE,"Tran"}</definedName>
    <definedName name="ffffffffffffff" localSheetId="15" hidden="1">{"Riqfin97",#N/A,FALSE,"Tran";"Riqfinpro",#N/A,FALSE,"Tran"}</definedName>
    <definedName name="ffffffffffffff" hidden="1">{"Riqfin97",#N/A,FALSE,"Tran";"Riqfinpro",#N/A,FALSE,"Tran"}</definedName>
    <definedName name="fg" localSheetId="13" hidden="1">{"TRADE_COMP",#N/A,FALSE,"TAB23APP";"BOP",#N/A,FALSE,"TAB6";"DOT",#N/A,FALSE,"TAB24APP";"EXTDEBT",#N/A,FALSE,"TAB25APP"}</definedName>
    <definedName name="fg" localSheetId="10" hidden="1">{"TRADE_COMP",#N/A,FALSE,"TAB23APP";"BOP",#N/A,FALSE,"TAB6";"DOT",#N/A,FALSE,"TAB24APP";"EXTDEBT",#N/A,FALSE,"TAB25APP"}</definedName>
    <definedName name="fg" localSheetId="15" hidden="1">{"TRADE_COMP",#N/A,FALSE,"TAB23APP";"BOP",#N/A,FALSE,"TAB6";"DOT",#N/A,FALSE,"TAB24APP";"EXTDEBT",#N/A,FALSE,"TAB25APP"}</definedName>
    <definedName name="fg" hidden="1">{"TRADE_COMP",#N/A,FALSE,"TAB23APP";"BOP",#N/A,FALSE,"TAB6";"DOT",#N/A,FALSE,"TAB24APP";"EXTDEBT",#N/A,FALSE,"TAB25APP"}</definedName>
    <definedName name="fgf" localSheetId="13" hidden="1">{"Riqfin97",#N/A,FALSE,"Tran";"Riqfinpro",#N/A,FALSE,"Tran"}</definedName>
    <definedName name="fgf" localSheetId="10" hidden="1">{"Riqfin97",#N/A,FALSE,"Tran";"Riqfinpro",#N/A,FALSE,"Tran"}</definedName>
    <definedName name="fgf" localSheetId="15" hidden="1">{"Riqfin97",#N/A,FALSE,"Tran";"Riqfinpro",#N/A,FALSE,"Tran"}</definedName>
    <definedName name="fgf" hidden="1">{"Riqfin97",#N/A,FALSE,"Tran";"Riqfinpro",#N/A,FALSE,"Tran"}</definedName>
    <definedName name="fghtjfutikgh" localSheetId="4" hidden="1">[22]B!#REF!</definedName>
    <definedName name="fghtjfutikgh" localSheetId="6" hidden="1">[22]B!#REF!</definedName>
    <definedName name="fghtjfutikgh" localSheetId="5" hidden="1">[22]B!#REF!</definedName>
    <definedName name="fghtjfutikgh" localSheetId="3" hidden="1">[22]B!#REF!</definedName>
    <definedName name="fghtjfutikgh" localSheetId="15" hidden="1">[22]B!#REF!</definedName>
    <definedName name="fghtjfutikgh" hidden="1">[22]B!#REF!</definedName>
    <definedName name="Financing" localSheetId="13" hidden="1">{"Tab1",#N/A,FALSE,"P";"Tab2",#N/A,FALSE,"P"}</definedName>
    <definedName name="Financing" localSheetId="10" hidden="1">{"Tab1",#N/A,FALSE,"P";"Tab2",#N/A,FALSE,"P"}</definedName>
    <definedName name="Financing" localSheetId="15" hidden="1">{"Tab1",#N/A,FALSE,"P";"Tab2",#N/A,FALSE,"P"}</definedName>
    <definedName name="Financing" hidden="1">{"Tab1",#N/A,FALSE,"P";"Tab2",#N/A,FALSE,"P"}</definedName>
    <definedName name="find.this2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this" localSheetId="13" hidden="1">{"mt1",#N/A,FALSE,"Debt";"mt2",#N/A,FALSE,"Debt";"mt3",#N/A,FALSE,"Debt";"mt4",#N/A,FALSE,"Debt";"mt5",#N/A,FALSE,"Debt";"mt6",#N/A,FALSE,"Debt";"mt7",#N/A,FALSE,"Debt"}</definedName>
    <definedName name="findthis" localSheetId="10" hidden="1">{"mt1",#N/A,FALSE,"Debt";"mt2",#N/A,FALSE,"Debt";"mt3",#N/A,FALSE,"Debt";"mt4",#N/A,FALSE,"Debt";"mt5",#N/A,FALSE,"Debt";"mt6",#N/A,FALSE,"Debt";"mt7",#N/A,FALSE,"Debt"}</definedName>
    <definedName name="findthis" localSheetId="15" hidden="1">{"mt1",#N/A,FALSE,"Debt";"mt2",#N/A,FALSE,"Debt";"mt3",#N/A,FALSE,"Debt";"mt4",#N/A,FALSE,"Debt";"mt5",#N/A,FALSE,"Debt";"mt6",#N/A,FALSE,"Debt";"mt7",#N/A,FALSE,"Debt"}</definedName>
    <definedName name="findthis" hidden="1">{"mt1",#N/A,FALSE,"Debt";"mt2",#N/A,FALSE,"Debt";"mt3",#N/A,FALSE,"Debt";"mt4",#N/A,FALSE,"Debt";"mt5",#N/A,FALSE,"Debt";"mt6",#N/A,FALSE,"Debt";"mt7",#N/A,FALSE,"Debt"}</definedName>
    <definedName name="frdd" localSheetId="13" hidden="1">{"CAJA_SET96",#N/A,FALSE,"CAJA3";"ING_CORR_SET96",#N/A,FALSE,"CAJA3";"SUNAT_AD_SET96",#N/A,FALSE,"ADUANAS"}</definedName>
    <definedName name="frdd" localSheetId="10" hidden="1">{"CAJA_SET96",#N/A,FALSE,"CAJA3";"ING_CORR_SET96",#N/A,FALSE,"CAJA3";"SUNAT_AD_SET96",#N/A,FALSE,"ADUANAS"}</definedName>
    <definedName name="frdd" localSheetId="15" hidden="1">{"CAJA_SET96",#N/A,FALSE,"CAJA3";"ING_CORR_SET96",#N/A,FALSE,"CAJA3";"SUNAT_AD_SET96",#N/A,FALSE,"ADUANAS"}</definedName>
    <definedName name="frdd" hidden="1">{"CAJA_SET96",#N/A,FALSE,"CAJA3";"ING_CORR_SET96",#N/A,FALSE,"CAJA3";"SUNAT_AD_SET96",#N/A,FALSE,"ADUANAS"}</definedName>
    <definedName name="fre" localSheetId="13" hidden="1">{"Tab1",#N/A,FALSE,"P";"Tab2",#N/A,FALSE,"P"}</definedName>
    <definedName name="fre" localSheetId="10" hidden="1">{"Tab1",#N/A,FALSE,"P";"Tab2",#N/A,FALSE,"P"}</definedName>
    <definedName name="fre" localSheetId="15" hidden="1">{"Tab1",#N/A,FALSE,"P";"Tab2",#N/A,FALSE,"P"}</definedName>
    <definedName name="fre" hidden="1">{"Tab1",#N/A,FALSE,"P";"Tab2",#N/A,FALSE,"P"}</definedName>
    <definedName name="fresne" localSheetId="13" hidden="1">{"CAJA_SET96",#N/A,FALSE,"CAJA3";"ING_CORR_SET96",#N/A,FALSE,"CAJA3";"SUNAT_AD_SET96",#N/A,FALSE,"ADUANAS"}</definedName>
    <definedName name="fresne" localSheetId="10" hidden="1">{"CAJA_SET96",#N/A,FALSE,"CAJA3";"ING_CORR_SET96",#N/A,FALSE,"CAJA3";"SUNAT_AD_SET96",#N/A,FALSE,"ADUANAS"}</definedName>
    <definedName name="fresne" localSheetId="15" hidden="1">{"CAJA_SET96",#N/A,FALSE,"CAJA3";"ING_CORR_SET96",#N/A,FALSE,"CAJA3";"SUNAT_AD_SET96",#N/A,FALSE,"ADUANAS"}</definedName>
    <definedName name="fresne" hidden="1">{"CAJA_SET96",#N/A,FALSE,"CAJA3";"ING_CORR_SET96",#N/A,FALSE,"CAJA3";"SUNAT_AD_SET96",#N/A,FALSE,"ADUANAS"}</definedName>
    <definedName name="frewaq" localSheetId="13" hidden="1">{"SUNAT_AD_AGO96",#N/A,FALSE,"ADUANAS";"CAJA_AGO96",#N/A,FALSE,"CAJA3";"ING_CORR_AGO96",#N/A,FALSE,"CAJA3"}</definedName>
    <definedName name="frewaq" localSheetId="10" hidden="1">{"SUNAT_AD_AGO96",#N/A,FALSE,"ADUANAS";"CAJA_AGO96",#N/A,FALSE,"CAJA3";"ING_CORR_AGO96",#N/A,FALSE,"CAJA3"}</definedName>
    <definedName name="frewaq" localSheetId="15" hidden="1">{"SUNAT_AD_AGO96",#N/A,FALSE,"ADUANAS";"CAJA_AGO96",#N/A,FALSE,"CAJA3";"ING_CORR_AGO96",#N/A,FALSE,"CAJA3"}</definedName>
    <definedName name="frewaq" hidden="1">{"SUNAT_AD_AGO96",#N/A,FALSE,"ADUANAS";"CAJA_AGO96",#N/A,FALSE,"CAJA3";"ING_CORR_AGO96",#N/A,FALSE,"CAJA3"}</definedName>
    <definedName name="fsgwereert" localSheetId="13" hidden="1">{"Tab1",#N/A,FALSE,"P";"Tab2",#N/A,FALSE,"P"}</definedName>
    <definedName name="fsgwereert" localSheetId="10" hidden="1">{"Tab1",#N/A,FALSE,"P";"Tab2",#N/A,FALSE,"P"}</definedName>
    <definedName name="fsgwereert" localSheetId="15" hidden="1">{"Tab1",#N/A,FALSE,"P";"Tab2",#N/A,FALSE,"P"}</definedName>
    <definedName name="fsgwereert" hidden="1">{"Tab1",#N/A,FALSE,"P";"Tab2",#N/A,FALSE,"P"}</definedName>
    <definedName name="ftr" localSheetId="13" hidden="1">{"Riqfin97",#N/A,FALSE,"Tran";"Riqfinpro",#N/A,FALSE,"Tran"}</definedName>
    <definedName name="ftr" localSheetId="10" hidden="1">{"Riqfin97",#N/A,FALSE,"Tran";"Riqfinpro",#N/A,FALSE,"Tran"}</definedName>
    <definedName name="ftr" localSheetId="15" hidden="1">{"Riqfin97",#N/A,FALSE,"Tran";"Riqfinpro",#N/A,FALSE,"Tran"}</definedName>
    <definedName name="ftr" hidden="1">{"Riqfin97",#N/A,FALSE,"Tran";"Riqfinpro",#N/A,FALSE,"Tran"}</definedName>
    <definedName name="fty" localSheetId="13" hidden="1">{"Riqfin97",#N/A,FALSE,"Tran";"Riqfinpro",#N/A,FALSE,"Tran"}</definedName>
    <definedName name="fty" localSheetId="10" hidden="1">{"Riqfin97",#N/A,FALSE,"Tran";"Riqfinpro",#N/A,FALSE,"Tran"}</definedName>
    <definedName name="fty" localSheetId="15" hidden="1">{"Riqfin97",#N/A,FALSE,"Tran";"Riqfinpro",#N/A,FALSE,"Tran"}</definedName>
    <definedName name="fty" hidden="1">{"Riqfin97",#N/A,FALSE,"Tran";"Riqfinpro",#N/A,FALSE,"Tran"}</definedName>
    <definedName name="fx" localSheetId="13" hidden="1">{"Riqfin97",#N/A,FALSE,"Tran";"Riqfinpro",#N/A,FALSE,"Tran"}</definedName>
    <definedName name="fx" localSheetId="10" hidden="1">{"Riqfin97",#N/A,FALSE,"Tran";"Riqfinpro",#N/A,FALSE,"Tran"}</definedName>
    <definedName name="fx" localSheetId="15" hidden="1">{"Riqfin97",#N/A,FALSE,"Tran";"Riqfinpro",#N/A,FALSE,"Tran"}</definedName>
    <definedName name="fx" hidden="1">{"Riqfin97",#N/A,FALSE,"Tran";"Riqfinpro",#N/A,FALSE,"Tran"}</definedName>
    <definedName name="ge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EDFF" localSheetId="13" hidden="1">{"CAJA_SET96",#N/A,FALSE,"CAJA3";"ING_CORR_SET96",#N/A,FALSE,"CAJA3";"SUNAT_AD_SET96",#N/A,FALSE,"ADUANAS"}</definedName>
    <definedName name="GEEDFF" localSheetId="10" hidden="1">{"CAJA_SET96",#N/A,FALSE,"CAJA3";"ING_CORR_SET96",#N/A,FALSE,"CAJA3";"SUNAT_AD_SET96",#N/A,FALSE,"ADUANAS"}</definedName>
    <definedName name="GEEDFF" localSheetId="15" hidden="1">{"CAJA_SET96",#N/A,FALSE,"CAJA3";"ING_CORR_SET96",#N/A,FALSE,"CAJA3";"SUNAT_AD_SET96",#N/A,FALSE,"ADUANAS"}</definedName>
    <definedName name="GEEDFF" hidden="1">{"CAJA_SET96",#N/A,FALSE,"CAJA3";"ING_CORR_SET96",#N/A,FALSE,"CAJA3";"SUNAT_AD_SET96",#N/A,FALSE,"ADUANAS"}</definedName>
    <definedName name="gfd" localSheetId="13" hidden="1">{"mt1",#N/A,FALSE,"Debt";"mt2",#N/A,FALSE,"Debt";"mt3",#N/A,FALSE,"Debt";"mt4",#N/A,FALSE,"Debt";"mt5",#N/A,FALSE,"Debt";"mt6",#N/A,FALSE,"Debt";"mt7",#N/A,FALSE,"Debt"}</definedName>
    <definedName name="gfd" localSheetId="10" hidden="1">{"mt1",#N/A,FALSE,"Debt";"mt2",#N/A,FALSE,"Debt";"mt3",#N/A,FALSE,"Debt";"mt4",#N/A,FALSE,"Debt";"mt5",#N/A,FALSE,"Debt";"mt6",#N/A,FALSE,"Debt";"mt7",#N/A,FALSE,"Debt"}</definedName>
    <definedName name="gfd" localSheetId="15" hidden="1">{"mt1",#N/A,FALSE,"Debt";"mt2",#N/A,FALSE,"Debt";"mt3",#N/A,FALSE,"Debt";"mt4",#N/A,FALSE,"Debt";"mt5",#N/A,FALSE,"Debt";"mt6",#N/A,FALSE,"Debt";"mt7",#N/A,FALSE,"Debt"}</definedName>
    <definedName name="gfd" hidden="1">{"mt1",#N/A,FALSE,"Debt";"mt2",#N/A,FALSE,"Debt";"mt3",#N/A,FALSE,"Debt";"mt4",#N/A,FALSE,"Debt";"mt5",#N/A,FALSE,"Debt";"mt6",#N/A,FALSE,"Debt";"mt7",#N/A,FALSE,"Debt"}</definedName>
    <definedName name="gfh" localSheetId="13" hidden="1">{"Riqfin97",#N/A,FALSE,"Tran";"Riqfinpro",#N/A,FALSE,"Tran"}</definedName>
    <definedName name="gfh" localSheetId="10" hidden="1">{"Riqfin97",#N/A,FALSE,"Tran";"Riqfinpro",#N/A,FALSE,"Tran"}</definedName>
    <definedName name="gfh" localSheetId="15" hidden="1">{"Riqfin97",#N/A,FALSE,"Tran";"Riqfinpro",#N/A,FALSE,"Tran"}</definedName>
    <definedName name="gfh" hidden="1">{"Riqfin97",#N/A,FALSE,"Tran";"Riqfinpro",#N/A,FALSE,"Tran"}</definedName>
    <definedName name="ggfsgf" localSheetId="13" hidden="1">{"Riqfin97",#N/A,FALSE,"Tran";"Riqfinpro",#N/A,FALSE,"Tran"}</definedName>
    <definedName name="ggfsgf" localSheetId="10" hidden="1">{"Riqfin97",#N/A,FALSE,"Tran";"Riqfinpro",#N/A,FALSE,"Tran"}</definedName>
    <definedName name="ggfsgf" localSheetId="15" hidden="1">{"Riqfin97",#N/A,FALSE,"Tran";"Riqfinpro",#N/A,FALSE,"Tran"}</definedName>
    <definedName name="ggfsgf" hidden="1">{"Riqfin97",#N/A,FALSE,"Tran";"Riqfinpro",#N/A,FALSE,"Tran"}</definedName>
    <definedName name="ggg" localSheetId="13" hidden="1">{"Riqfin97",#N/A,FALSE,"Tran";"Riqfinpro",#N/A,FALSE,"Tran"}</definedName>
    <definedName name="ggg" localSheetId="10" hidden="1">{"Riqfin97",#N/A,FALSE,"Tran";"Riqfinpro",#N/A,FALSE,"Tran"}</definedName>
    <definedName name="ggg" localSheetId="15" hidden="1">{"Riqfin97",#N/A,FALSE,"Tran";"Riqfinpro",#N/A,FALSE,"Tran"}</definedName>
    <definedName name="ggg" hidden="1">{"Riqfin97",#N/A,FALSE,"Tran";"Riqfinpro",#N/A,FALSE,"Tran"}</definedName>
    <definedName name="ggg.thj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.thj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.thj" localSheetId="1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.thj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g" localSheetId="13" hidden="1">{"Minpmon",#N/A,FALSE,"Monthinput"}</definedName>
    <definedName name="gggg" localSheetId="10" hidden="1">{"Minpmon",#N/A,FALSE,"Monthinput"}</definedName>
    <definedName name="gggg" localSheetId="15" hidden="1">{"Minpmon",#N/A,FALSE,"Monthinput"}</definedName>
    <definedName name="gggg" hidden="1">{"Minpmon",#N/A,FALSE,"Monthinput"}</definedName>
    <definedName name="ggggg" localSheetId="4" hidden="1">'[51]J(Priv.Cap)'!#REF!</definedName>
    <definedName name="ggggg" localSheetId="6" hidden="1">'[51]J(Priv.Cap)'!#REF!</definedName>
    <definedName name="ggggg" localSheetId="5" hidden="1">'[51]J(Priv.Cap)'!#REF!</definedName>
    <definedName name="ggggg" localSheetId="3" hidden="1">'[51]J(Priv.Cap)'!#REF!</definedName>
    <definedName name="ggggg" localSheetId="15" hidden="1">'[51]J(Priv.Cap)'!#REF!</definedName>
    <definedName name="ggggg" hidden="1">'[51]J(Priv.Cap)'!#REF!</definedName>
    <definedName name="ght" localSheetId="13" hidden="1">{"Tab1",#N/A,FALSE,"P";"Tab2",#N/A,FALSE,"P"}</definedName>
    <definedName name="ght" localSheetId="10" hidden="1">{"Tab1",#N/A,FALSE,"P";"Tab2",#N/A,FALSE,"P"}</definedName>
    <definedName name="ght" localSheetId="15" hidden="1">{"Tab1",#N/A,FALSE,"P";"Tab2",#N/A,FALSE,"P"}</definedName>
    <definedName name="ght" hidden="1">{"Tab1",#N/A,FALSE,"P";"Tab2",#N/A,FALSE,"P"}</definedName>
    <definedName name="giuih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OO" localSheetId="13" hidden="1">{#N/A,#N/A,FALSE,"SimInp1";#N/A,#N/A,FALSE,"SimInp2";#N/A,#N/A,FALSE,"SimOut1";#N/A,#N/A,FALSE,"SimOut2";#N/A,#N/A,FALSE,"SimOut3";#N/A,#N/A,FALSE,"SimOut4";#N/A,#N/A,FALSE,"SimOut5"}</definedName>
    <definedName name="GOO" localSheetId="10" hidden="1">{#N/A,#N/A,FALSE,"SimInp1";#N/A,#N/A,FALSE,"SimInp2";#N/A,#N/A,FALSE,"SimOut1";#N/A,#N/A,FALSE,"SimOut2";#N/A,#N/A,FALSE,"SimOut3";#N/A,#N/A,FALSE,"SimOut4";#N/A,#N/A,FALSE,"SimOut5"}</definedName>
    <definedName name="GOO" localSheetId="15" hidden="1">{#N/A,#N/A,FALSE,"SimInp1";#N/A,#N/A,FALSE,"SimInp2";#N/A,#N/A,FALSE,"SimOut1";#N/A,#N/A,FALSE,"SimOut2";#N/A,#N/A,FALSE,"SimOut3";#N/A,#N/A,FALSE,"SimOut4";#N/A,#N/A,FALSE,"SimOut5"}</definedName>
    <definedName name="GOO" hidden="1">{#N/A,#N/A,FALSE,"SimInp1";#N/A,#N/A,FALSE,"SimInp2";#N/A,#N/A,FALSE,"SimOut1";#N/A,#N/A,FALSE,"SimOut2";#N/A,#N/A,FALSE,"SimOut3";#N/A,#N/A,FALSE,"SimOut4";#N/A,#N/A,FALSE,"SimOut5"}</definedName>
    <definedName name="gre" localSheetId="13" hidden="1">{"Riqfin97",#N/A,FALSE,"Tran";"Riqfinpro",#N/A,FALSE,"Tran"}</definedName>
    <definedName name="gre" localSheetId="10" hidden="1">{"Riqfin97",#N/A,FALSE,"Tran";"Riqfinpro",#N/A,FALSE,"Tran"}</definedName>
    <definedName name="gre" localSheetId="15" hidden="1">{"Riqfin97",#N/A,FALSE,"Tran";"Riqfinpro",#N/A,FALSE,"Tran"}</definedName>
    <definedName name="gre" hidden="1">{"Riqfin97",#N/A,FALSE,"Tran";"Riqfinpro",#N/A,FALSE,"Tran"}</definedName>
    <definedName name="grgwe" localSheetId="13" hidden="1">{"Minpmon",#N/A,FALSE,"Monthinput"}</definedName>
    <definedName name="grgwe" localSheetId="10" hidden="1">{"Minpmon",#N/A,FALSE,"Monthinput"}</definedName>
    <definedName name="grgwe" localSheetId="15" hidden="1">{"Minpmon",#N/A,FALSE,"Monthinput"}</definedName>
    <definedName name="grgwe" hidden="1">{"Minpmon",#N/A,FALSE,"Monthinput"}</definedName>
    <definedName name="GTRESW" localSheetId="13" hidden="1">{"SUNAT_AD_AGO96",#N/A,FALSE,"ADUANAS";"CAJA_AGO96",#N/A,FALSE,"CAJA3";"ING_CORR_AGO96",#N/A,FALSE,"CAJA3"}</definedName>
    <definedName name="GTRESW" localSheetId="10" hidden="1">{"SUNAT_AD_AGO96",#N/A,FALSE,"ADUANAS";"CAJA_AGO96",#N/A,FALSE,"CAJA3";"ING_CORR_AGO96",#N/A,FALSE,"CAJA3"}</definedName>
    <definedName name="GTRESW" localSheetId="15" hidden="1">{"SUNAT_AD_AGO96",#N/A,FALSE,"ADUANAS";"CAJA_AGO96",#N/A,FALSE,"CAJA3";"ING_CORR_AGO96",#N/A,FALSE,"CAJA3"}</definedName>
    <definedName name="GTRESW" hidden="1">{"SUNAT_AD_AGO96",#N/A,FALSE,"ADUANAS";"CAJA_AGO96",#N/A,FALSE,"CAJA3";"ING_CORR_AGO96",#N/A,FALSE,"CAJA3"}</definedName>
    <definedName name="gtrrrrrrr" localSheetId="13" hidden="1">{"CAJA_SET96",#N/A,FALSE,"CAJA3";"ING_CORR_SET96",#N/A,FALSE,"CAJA3";"SUNAT_AD_SET96",#N/A,FALSE,"ADUANAS"}</definedName>
    <definedName name="gtrrrrrrr" localSheetId="10" hidden="1">{"CAJA_SET96",#N/A,FALSE,"CAJA3";"ING_CORR_SET96",#N/A,FALSE,"CAJA3";"SUNAT_AD_SET96",#N/A,FALSE,"ADUANAS"}</definedName>
    <definedName name="gtrrrrrrr" localSheetId="15" hidden="1">{"CAJA_SET96",#N/A,FALSE,"CAJA3";"ING_CORR_SET96",#N/A,FALSE,"CAJA3";"SUNAT_AD_SET96",#N/A,FALSE,"ADUANAS"}</definedName>
    <definedName name="gtrrrrrrr" hidden="1">{"CAJA_SET96",#N/A,FALSE,"CAJA3";"ING_CORR_SET96",#N/A,FALSE,"CAJA3";"SUNAT_AD_SET96",#N/A,FALSE,"ADUANAS"}</definedName>
    <definedName name="gwergwe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y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u" localSheetId="13" hidden="1">{"Tab1",#N/A,FALSE,"P";"Tab2",#N/A,FALSE,"P"}</definedName>
    <definedName name="gyu" localSheetId="10" hidden="1">{"Tab1",#N/A,FALSE,"P";"Tab2",#N/A,FALSE,"P"}</definedName>
    <definedName name="gyu" localSheetId="15" hidden="1">{"Tab1",#N/A,FALSE,"P";"Tab2",#N/A,FALSE,"P"}</definedName>
    <definedName name="gyu" hidden="1">{"Tab1",#N/A,FALSE,"P";"Tab2",#N/A,FALSE,"P"}</definedName>
    <definedName name="hdfd" localSheetId="4" hidden="1">'[19]GDP Const'!#REF!</definedName>
    <definedName name="hdfd" localSheetId="13" hidden="1">'[19]GDP Const'!#REF!</definedName>
    <definedName name="hdfd" localSheetId="6" hidden="1">'[19]GDP Const'!#REF!</definedName>
    <definedName name="hdfd" localSheetId="5" hidden="1">'[19]GDP Const'!#REF!</definedName>
    <definedName name="hdfd" localSheetId="3" hidden="1">'[19]GDP Const'!#REF!</definedName>
    <definedName name="hdfd" localSheetId="15" hidden="1">'[19]GDP Const'!#REF!</definedName>
    <definedName name="hdfd" hidden="1">'[19]GDP Const'!#REF!</definedName>
    <definedName name="hello" localSheetId="13" hidden="1">{#N/A,#N/A,FALSE,"CB";#N/A,#N/A,FALSE,"CMB";#N/A,#N/A,FALSE,"BSYS";#N/A,#N/A,FALSE,"NBFI";#N/A,#N/A,FALSE,"FSYS"}</definedName>
    <definedName name="hello" localSheetId="10" hidden="1">{#N/A,#N/A,FALSE,"CB";#N/A,#N/A,FALSE,"CMB";#N/A,#N/A,FALSE,"BSYS";#N/A,#N/A,FALSE,"NBFI";#N/A,#N/A,FALSE,"FSYS"}</definedName>
    <definedName name="hello" localSheetId="15" hidden="1">{#N/A,#N/A,FALSE,"CB";#N/A,#N/A,FALSE,"CMB";#N/A,#N/A,FALSE,"BSYS";#N/A,#N/A,FALSE,"NBFI";#N/A,#N/A,FALSE,"FSYS"}</definedName>
    <definedName name="hello" hidden="1">{#N/A,#N/A,FALSE,"CB";#N/A,#N/A,FALSE,"CMB";#N/A,#N/A,FALSE,"BSYS";#N/A,#N/A,FALSE,"NBFI";#N/A,#N/A,FALSE,"FSYS"}</definedName>
    <definedName name="hghj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hj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hj" localSheetId="1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hj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hh" localSheetId="13" hidden="1">{"Minpmon",#N/A,FALSE,"Monthinput"}</definedName>
    <definedName name="hhh" localSheetId="10" hidden="1">{"Minpmon",#N/A,FALSE,"Monthinput"}</definedName>
    <definedName name="hhh" localSheetId="15" hidden="1">{"Minpmon",#N/A,FALSE,"Monthinput"}</definedName>
    <definedName name="hhh" hidden="1">{"Minpmon",#N/A,FALSE,"Monthinput"}</definedName>
    <definedName name="hhhhh" localSheetId="13" hidden="1">{"Tab1",#N/A,FALSE,"P";"Tab2",#N/A,FALSE,"P"}</definedName>
    <definedName name="hhhhh" localSheetId="10" hidden="1">{"Tab1",#N/A,FALSE,"P";"Tab2",#N/A,FALSE,"P"}</definedName>
    <definedName name="hhhhh" localSheetId="15" hidden="1">{"Tab1",#N/A,FALSE,"P";"Tab2",#N/A,FALSE,"P"}</definedName>
    <definedName name="hhhhh" hidden="1">{"Tab1",#N/A,FALSE,"P";"Tab2",#N/A,FALSE,"P"}</definedName>
    <definedName name="hhhhhh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hp" localSheetId="13" hidden="1">{"Riqfin97",#N/A,FALSE,"Tran";"Riqfinpro",#N/A,FALSE,"Tran"}</definedName>
    <definedName name="hihp" localSheetId="10" hidden="1">{"Riqfin97",#N/A,FALSE,"Tran";"Riqfinpro",#N/A,FALSE,"Tran"}</definedName>
    <definedName name="hihp" localSheetId="15" hidden="1">{"Riqfin97",#N/A,FALSE,"Tran";"Riqfinpro",#N/A,FALSE,"Tran"}</definedName>
    <definedName name="hihp" hidden="1">{"Riqfin97",#N/A,FALSE,"Tran";"Riqfinpro",#N/A,FALSE,"Tran"}</definedName>
    <definedName name="hio" localSheetId="13" hidden="1">{"Tab1",#N/A,FALSE,"P";"Tab2",#N/A,FALSE,"P"}</definedName>
    <definedName name="hio" localSheetId="10" hidden="1">{"Tab1",#N/A,FALSE,"P";"Tab2",#N/A,FALSE,"P"}</definedName>
    <definedName name="hio" localSheetId="15" hidden="1">{"Tab1",#N/A,FALSE,"P";"Tab2",#N/A,FALSE,"P"}</definedName>
    <definedName name="hio" hidden="1">{"Tab1",#N/A,FALSE,"P";"Tab2",#N/A,FALSE,"P"}</definedName>
    <definedName name="hjk" localSheetId="4" hidden="1">#REF!</definedName>
    <definedName name="hjk" localSheetId="13" hidden="1">#REF!</definedName>
    <definedName name="hjk" localSheetId="10" hidden="1">#REF!</definedName>
    <definedName name="hjk" localSheetId="6" hidden="1">#REF!</definedName>
    <definedName name="hjk" localSheetId="5" hidden="1">#REF!</definedName>
    <definedName name="hjk" localSheetId="3" hidden="1">#REF!</definedName>
    <definedName name="hjk" localSheetId="15" hidden="1">#REF!</definedName>
    <definedName name="hjk" hidden="1">#REF!</definedName>
    <definedName name="hpu" localSheetId="13" hidden="1">{"Tab1",#N/A,FALSE,"P";"Tab2",#N/A,FALSE,"P"}</definedName>
    <definedName name="hpu" localSheetId="10" hidden="1">{"Tab1",#N/A,FALSE,"P";"Tab2",#N/A,FALSE,"P"}</definedName>
    <definedName name="hpu" localSheetId="15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13" hidden="1">{"'Martine Stocks'!$A$1:$J$170","'Martine Stocks'!$A$1:$J$170"}</definedName>
    <definedName name="HTML_Control" localSheetId="10" hidden="1">{"'Martine Stocks'!$A$1:$J$170","'Martine Stocks'!$A$1:$J$170"}</definedName>
    <definedName name="HTML_Control" localSheetId="15" hidden="1">{"'Martine Stocks'!$A$1:$J$170","'Martine Stocks'!$A$1:$J$170"}</definedName>
    <definedName name="HTML_Control" hidden="1">{"'Martine Stocks'!$A$1:$J$170","'Martine Stocks'!$A$1:$J$170"}</definedName>
    <definedName name="HTML_Description" hidden="1">""</definedName>
    <definedName name="HTML_Email" hidden="1">"BMARIC@IMF.ORG"</definedName>
    <definedName name="HTML_Header" hidden="1">""</definedName>
    <definedName name="HTML_LastUpdate" hidden="1">"3/26/99"</definedName>
    <definedName name="HTML_LineAfter" hidden="1">FALSE</definedName>
    <definedName name="HTML_LineBefore" hidden="1">FALSE</definedName>
    <definedName name="HTML_Name" hidden="1">"Branko J. Maric"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"P:\WHD\DATA\Daily Indicators\Latamequity.htm"</definedName>
    <definedName name="HTML_PathTemplate" hidden="1">"C:\WINDOWS\Profiles\heroldan\Desktop\HTML.htm"</definedName>
    <definedName name="HTML_Title" hidden="1">"Equity Prices in Major Latin American Markets"</definedName>
    <definedName name="HTML1_1" hidden="1">"[CUODE.XLS]CUODE!$B$8:$K$98"</definedName>
    <definedName name="HTML1_10" hidden="1">""</definedName>
    <definedName name="HTML1_11" hidden="1">1</definedName>
    <definedName name="HTML1_12" hidden="1">"G:\WORKSE\LUCY\WEB1\FUENTE\Cuoset.htm"</definedName>
    <definedName name="HTML1_2" hidden="1">-4146</definedName>
    <definedName name="HTML1_3" hidden="1">"G:\WORKSE\LUCY\WEB1\cuoago.htm"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"07/11/1996"</definedName>
    <definedName name="HTML1_9" hidden="1">"Julio Maldonado A."</definedName>
    <definedName name="HTML10_1" hidden="1">"'[Boletin Octubre 1996.xls]valorizacion en bolsa de valore'!$K$14:$O$21"</definedName>
    <definedName name="HTML10_10" hidden="1">""</definedName>
    <definedName name="HTML10_11" hidden="1">1</definedName>
    <definedName name="HTML10_12" hidden="1">"E:\INEI\WEB\BOLETIN\tablas\caval2.htm"</definedName>
    <definedName name="HTML10_2" hidden="1">1</definedName>
    <definedName name="HTML10_3" hidden="1">"Boletin Octubre 1996"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"07/11/1996"</definedName>
    <definedName name="HTML10_9" hidden="1">"Julio Maldonado A."</definedName>
    <definedName name="HTML11_1" hidden="1">"'[Boletin Octubre 1996.xls]Bluechip'!$A$5:$I$24"</definedName>
    <definedName name="HTML11_10" hidden="1">""</definedName>
    <definedName name="HTML11_11" hidden="1">1</definedName>
    <definedName name="HTML11_12" hidden="1">"E:\INEI\WEB\BOLETIN\tablas\caval3.htm"</definedName>
    <definedName name="HTML11_2" hidden="1">1</definedName>
    <definedName name="HTML11_3" hidden="1">"Boletin Octubre 1996"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"07/11/1996"</definedName>
    <definedName name="HTML11_9" hidden="1">"Julio Maldonado A."</definedName>
    <definedName name="HTML12_1" hidden="1">"'[Boletin Octubre 1996.xls]caval_pais'!$A$9:$J$46"</definedName>
    <definedName name="HTML12_10" hidden="1">""</definedName>
    <definedName name="HTML12_11" hidden="1">1</definedName>
    <definedName name="HTML12_12" hidden="1">"E:\INEI\WEB\BOLETIN\tablas\caval4.htm"</definedName>
    <definedName name="HTML12_2" hidden="1">1</definedName>
    <definedName name="HTML12_3" hidden="1">"Boletin Octubre 1996"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"07/11/1996"</definedName>
    <definedName name="HTML12_9" hidden="1">"Julio Maldonado A."</definedName>
    <definedName name="HTML13_1" hidden="1">"'[Boletin Octubre 1996.xls]Mercado de Capital'!$B$9:$F$26"</definedName>
    <definedName name="HTML13_10" hidden="1">""</definedName>
    <definedName name="HTML13_11" hidden="1">1</definedName>
    <definedName name="HTML13_12" hidden="1">"E:\INEI\WEB\BOLETIN\tablas\mercado.htm"</definedName>
    <definedName name="HTML13_2" hidden="1">1</definedName>
    <definedName name="HTML13_3" hidden="1">"Boletin Octubre 1996"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"07/11/1996"</definedName>
    <definedName name="HTML13_9" hidden="1">"Julio Maldonado A."</definedName>
    <definedName name="HTML14_1" hidden="1">"'[Boletin Noviembre 1996.xls]Variación Ingles'!$B$6:$F$12"</definedName>
    <definedName name="HTML14_10" hidden="1">""</definedName>
    <definedName name="HTML14_11" hidden="1">1</definedName>
    <definedName name="HTML14_12" hidden="1">"S:\WEB\ingles\BOLETIN\tablas\variacio.htm"</definedName>
    <definedName name="HTML14_2" hidden="1">1</definedName>
    <definedName name="HTML14_3" hidden="1">"Boletin Noviembre 1996"</definedName>
    <definedName name="HTML14_4" hidden="1">"Variación Ingles"</definedName>
    <definedName name="HTML14_5" hidden="1">""</definedName>
    <definedName name="HTML14_6" hidden="1">-4146</definedName>
    <definedName name="HTML14_7" hidden="1">-4146</definedName>
    <definedName name="HTML14_8" hidden="1">"25/12/1996"</definedName>
    <definedName name="HTML14_9" hidden="1">"Julio Maldonado A."</definedName>
    <definedName name="HTML15_1" hidden="1">"'[Boletin Noviembre 1996.xls]Sector % inlges'!$B$8:$F$28"</definedName>
    <definedName name="HTML15_10" hidden="1">""</definedName>
    <definedName name="HTML15_11" hidden="1">1</definedName>
    <definedName name="HTML15_12" hidden="1">"S:\WEB\ingles\BOLETIN\tablas\sec_por.htm"</definedName>
    <definedName name="HTML15_2" hidden="1">1</definedName>
    <definedName name="HTML15_3" hidden="1">"Boletin Noviembre 1996"</definedName>
    <definedName name="HTML15_4" hidden="1">"Sector % inlges"</definedName>
    <definedName name="HTML15_5" hidden="1">""</definedName>
    <definedName name="HTML15_6" hidden="1">-4146</definedName>
    <definedName name="HTML15_7" hidden="1">-4146</definedName>
    <definedName name="HTML15_8" hidden="1">"25/12/1996"</definedName>
    <definedName name="HTML15_9" hidden="1">"Julio Maldonado A."</definedName>
    <definedName name="HTML16_1" hidden="1">"'[Boletin Noviembre 1996.xls]Pais % ingles'!$B$8:$F$28"</definedName>
    <definedName name="HTML16_10" hidden="1">""</definedName>
    <definedName name="HTML16_11" hidden="1">1</definedName>
    <definedName name="HTML16_12" hidden="1">"S:\WEB\ingles\BOLETIN\tablas\pais_por.htm"</definedName>
    <definedName name="HTML16_2" hidden="1">1</definedName>
    <definedName name="HTML16_3" hidden="1">"Boletin Noviembre 1996"</definedName>
    <definedName name="HTML16_4" hidden="1">"Pais % ingles"</definedName>
    <definedName name="HTML16_5" hidden="1">""</definedName>
    <definedName name="HTML16_6" hidden="1">-4146</definedName>
    <definedName name="HTML16_7" hidden="1">-4146</definedName>
    <definedName name="HTML16_8" hidden="1">"25/12/1996"</definedName>
    <definedName name="HTML16_9" hidden="1">"Julio Maldonado A."</definedName>
    <definedName name="HTML17_1" hidden="1">"'[Boletin Noviembre 1996.xls]Futuras Ingles'!$B$4:$D$62"</definedName>
    <definedName name="HTML17_10" hidden="1">""</definedName>
    <definedName name="HTML17_11" hidden="1">1</definedName>
    <definedName name="HTML17_12" hidden="1">"S:\WEB\ingles\BOLETIN\tablas\futuras.htm"</definedName>
    <definedName name="HTML17_2" hidden="1">1</definedName>
    <definedName name="HTML17_3" hidden="1">"Boletin Noviembre 1996"</definedName>
    <definedName name="HTML17_4" hidden="1">"Futuras Ingles"</definedName>
    <definedName name="HTML17_5" hidden="1">""</definedName>
    <definedName name="HTML17_6" hidden="1">-4146</definedName>
    <definedName name="HTML17_7" hidden="1">-4146</definedName>
    <definedName name="HTML17_8" hidden="1">"25/12/1996"</definedName>
    <definedName name="HTML17_9" hidden="1">"Julio Maldonado A."</definedName>
    <definedName name="HTML18_1" hidden="1">"'[Boletin Noviembre 1996.xls]Resumen IED Ingles'!$C$11:$F$20"</definedName>
    <definedName name="HTML18_10" hidden="1">""</definedName>
    <definedName name="HTML18_11" hidden="1">1</definedName>
    <definedName name="HTML18_12" hidden="1">"S:\WEB\ingles\BOLETIN\tablas\resumen.htm"</definedName>
    <definedName name="HTML18_2" hidden="1">1</definedName>
    <definedName name="HTML18_3" hidden="1">"Boletin Noviembre 1996"</definedName>
    <definedName name="HTML18_4" hidden="1">"Resumen IED Ingles"</definedName>
    <definedName name="HTML18_5" hidden="1">""</definedName>
    <definedName name="HTML18_6" hidden="1">-4146</definedName>
    <definedName name="HTML18_7" hidden="1">-4146</definedName>
    <definedName name="HTML18_8" hidden="1">"26/12/1996"</definedName>
    <definedName name="HTML18_9" hidden="1">"Julio Maldonado A."</definedName>
    <definedName name="HTML19_1" hidden="1">"'[Boletin Noviembre 1996.xls]St. Sector Ingles'!$B$10:$J$29"</definedName>
    <definedName name="HTML19_10" hidden="1">""</definedName>
    <definedName name="HTML19_11" hidden="1">1</definedName>
    <definedName name="HTML19_12" hidden="1">"S:\WEB\ingles\BOLETIN\tablas\stock_sect.htm"</definedName>
    <definedName name="HTML19_2" hidden="1">1</definedName>
    <definedName name="HTML19_3" hidden="1">"Boletin Noviembre 1996"</definedName>
    <definedName name="HTML19_4" hidden="1">"St. Sector Ingles"</definedName>
    <definedName name="HTML19_5" hidden="1">""</definedName>
    <definedName name="HTML19_6" hidden="1">-4146</definedName>
    <definedName name="HTML19_7" hidden="1">-4146</definedName>
    <definedName name="HTML19_8" hidden="1">"26/12/1996"</definedName>
    <definedName name="HTML19_9" hidden="1">"Julio Maldonado A."</definedName>
    <definedName name="HTML2" localSheetId="13" hidden="1">{"'Basic'!$A$1:$F$96"}</definedName>
    <definedName name="HTML2" localSheetId="10" hidden="1">{"'Basic'!$A$1:$F$96"}</definedName>
    <definedName name="HTML2" localSheetId="15" hidden="1">{"'Basic'!$A$1:$F$96"}</definedName>
    <definedName name="HTML2" hidden="1">{"'Basic'!$A$1:$F$96"}</definedName>
    <definedName name="HTML2_1" hidden="1">"[CUODE.XLS]CUODE!$B$9:$K$100"</definedName>
    <definedName name="HTML2_10" hidden="1">""</definedName>
    <definedName name="HTML2_11" hidden="1">1</definedName>
    <definedName name="HTML2_12" hidden="1">"G:\PRODES\WWW\WEB1\FUENTE\Cuoset.htm"</definedName>
    <definedName name="HTML2_2" hidden="1">-4146</definedName>
    <definedName name="HTML2_3" hidden="1">"G:\PRODES\WWW\WEB1\CUOAGO.HTM"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"07/11/1996"</definedName>
    <definedName name="HTML2_9" hidden="1">"Julio Maldonado A."</definedName>
    <definedName name="HTML20_1" hidden="1">"'[Boletin Noviembre 1996.xls]St. Pais Ingles'!$B$10:$J$70"</definedName>
    <definedName name="HTML20_10" hidden="1">""</definedName>
    <definedName name="HTML20_11" hidden="1">1</definedName>
    <definedName name="HTML20_12" hidden="1">"S:\WEB\ingles\BOLETIN\tablas\stock_pais.htm"</definedName>
    <definedName name="HTML20_2" hidden="1">1</definedName>
    <definedName name="HTML20_3" hidden="1">"Boletin Noviembre 1996"</definedName>
    <definedName name="HTML20_4" hidden="1">"St. Pais Ingles"</definedName>
    <definedName name="HTML20_5" hidden="1">""</definedName>
    <definedName name="HTML20_6" hidden="1">-4146</definedName>
    <definedName name="HTML20_7" hidden="1">-4146</definedName>
    <definedName name="HTML20_8" hidden="1">"26/12/1996"</definedName>
    <definedName name="HTML20_9" hidden="1">"Julio Maldonado A."</definedName>
    <definedName name="HTML21_1" hidden="1">"'[Boletin Noviembre 1996.xls]Pais Sector  Ingles'!$A$9:$Q$57"</definedName>
    <definedName name="HTML21_10" hidden="1">""</definedName>
    <definedName name="HTML21_11" hidden="1">1</definedName>
    <definedName name="HTML21_12" hidden="1">"S:\WEB\ingles\BOLETIN\tablas\pais_sect.htm"</definedName>
    <definedName name="HTML21_2" hidden="1">1</definedName>
    <definedName name="HTML21_3" hidden="1">"Boletin Noviembre 1996"</definedName>
    <definedName name="HTML21_4" hidden="1">"Pais Sector  Ingles"</definedName>
    <definedName name="HTML21_5" hidden="1">""</definedName>
    <definedName name="HTML21_6" hidden="1">-4146</definedName>
    <definedName name="HTML21_7" hidden="1">-4146</definedName>
    <definedName name="HTML21_8" hidden="1">"26/12/1996"</definedName>
    <definedName name="HTML21_9" hidden="1">"Julio Maldonado A."</definedName>
    <definedName name="HTML22_1" hidden="1">"'[Boletin Noviembre 1996.xls]Caval Ingles'!$C$9:$E$25"</definedName>
    <definedName name="HTML22_10" hidden="1">""</definedName>
    <definedName name="HTML22_11" hidden="1">1</definedName>
    <definedName name="HTML22_12" hidden="1">"S:\WEB\ingles\BOLETIN\tablas\caval1.htm"</definedName>
    <definedName name="HTML22_2" hidden="1">1</definedName>
    <definedName name="HTML22_3" hidden="1">"Boletin Noviembre 1996"</definedName>
    <definedName name="HTML22_4" hidden="1">"Caval Ingles"</definedName>
    <definedName name="HTML22_5" hidden="1">""</definedName>
    <definedName name="HTML22_6" hidden="1">-4146</definedName>
    <definedName name="HTML22_7" hidden="1">-4146</definedName>
    <definedName name="HTML22_8" hidden="1">"26/12/1996"</definedName>
    <definedName name="HTML22_9" hidden="1">"Julio Maldonado A."</definedName>
    <definedName name="HTML23_1" hidden="1">"'[Boletin Noviembre 1996.xls]Caval Ingles'!$L$12:$P$19"</definedName>
    <definedName name="HTML23_10" hidden="1">""</definedName>
    <definedName name="HTML23_11" hidden="1">1</definedName>
    <definedName name="HTML23_12" hidden="1">"S:\WEB\ingles\BOLETIN\tablas\caval2.htm"</definedName>
    <definedName name="HTML23_2" hidden="1">1</definedName>
    <definedName name="HTML23_3" hidden="1">"Boletin Noviembre 1996"</definedName>
    <definedName name="HTML23_4" hidden="1">"Caval Ingles"</definedName>
    <definedName name="HTML23_5" hidden="1">""</definedName>
    <definedName name="HTML23_6" hidden="1">-4146</definedName>
    <definedName name="HTML23_7" hidden="1">-4146</definedName>
    <definedName name="HTML23_8" hidden="1">"26/12/1996"</definedName>
    <definedName name="HTML23_9" hidden="1">"Julio Maldonado A."</definedName>
    <definedName name="HTML24_1" hidden="1">"'[Boletin Noviembre 1996.xls]BLUE SHIP'!$A$5:$I$23"</definedName>
    <definedName name="HTML24_10" hidden="1">""</definedName>
    <definedName name="HTML24_11" hidden="1">1</definedName>
    <definedName name="HTML24_12" hidden="1">"S:\WEB\ingles\BOLETIN\tablas\caval3.htm"</definedName>
    <definedName name="HTML24_2" hidden="1">1</definedName>
    <definedName name="HTML24_3" hidden="1">"Boletin Noviembre 1996"</definedName>
    <definedName name="HTML24_4" hidden="1">"BLUE SHIP"</definedName>
    <definedName name="HTML24_5" hidden="1">""</definedName>
    <definedName name="HTML24_6" hidden="1">-4146</definedName>
    <definedName name="HTML24_7" hidden="1">-4146</definedName>
    <definedName name="HTML24_8" hidden="1">"26/12/1996"</definedName>
    <definedName name="HTML24_9" hidden="1">"Julio Maldonado A."</definedName>
    <definedName name="HTML25_1" hidden="1">"'[Boletin Noviembre 1996.xls]caval_pais_ingles'!$A$9:$J$46"</definedName>
    <definedName name="HTML25_10" hidden="1">""</definedName>
    <definedName name="HTML25_11" hidden="1">1</definedName>
    <definedName name="HTML25_12" hidden="1">"S:\WEB\ingles\BOLETIN\tablas\caval4.htm"</definedName>
    <definedName name="HTML25_2" hidden="1">1</definedName>
    <definedName name="HTML25_3" hidden="1">"Boletin Noviembre 1996"</definedName>
    <definedName name="HTML25_4" hidden="1">"caval_pais_ingles"</definedName>
    <definedName name="HTML25_5" hidden="1">""</definedName>
    <definedName name="HTML25_6" hidden="1">-4146</definedName>
    <definedName name="HTML25_7" hidden="1">-4146</definedName>
    <definedName name="HTML25_8" hidden="1">"26/12/1996"</definedName>
    <definedName name="HTML25_9" hidden="1">"Julio Maldonado A."</definedName>
    <definedName name="HTML26_1" hidden="1">"'[Boletin Noviembre 1996.xls]Bolsa Valores Ingles'!$B$9:$F$27"</definedName>
    <definedName name="HTML26_10" hidden="1">""</definedName>
    <definedName name="HTML26_11" hidden="1">1</definedName>
    <definedName name="HTML26_12" hidden="1">"S:\WEB\ingles\BOLETIN\tablas\mercado.htm"</definedName>
    <definedName name="HTML26_2" hidden="1">1</definedName>
    <definedName name="HTML26_3" hidden="1">"Boletin Noviembre 1996"</definedName>
    <definedName name="HTML26_4" hidden="1">"Bolsa Valores Ingles"</definedName>
    <definedName name="HTML26_5" hidden="1">""</definedName>
    <definedName name="HTML26_6" hidden="1">-4146</definedName>
    <definedName name="HTML26_7" hidden="1">-4146</definedName>
    <definedName name="HTML26_8" hidden="1">"26/12/1996"</definedName>
    <definedName name="HTML26_9" hidden="1">"Julio Maldonado A."</definedName>
    <definedName name="HTML3_1" hidden="1">"[CUODE.XLS]CUODE!$G$13:$I$99"</definedName>
    <definedName name="HTML3_10" hidden="1">""</definedName>
    <definedName name="HTML3_11" hidden="1">1</definedName>
    <definedName name="HTML3_12" hidden="1">"G:\WORKSE\LUCY\WEB\MyHTML.htm"</definedName>
    <definedName name="HTML3_2" hidden="1">-4146</definedName>
    <definedName name="HTML3_3" hidden="1">"G:\WORKSE\LUCY\WEB1\CUOAGO.HTM"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"07/11/1996"</definedName>
    <definedName name="HTML3_9" hidden="1">"Julio Maldonado A."</definedName>
    <definedName name="HTML4_1" hidden="1">"[CUODE.XLS]CUODE!$B$10:$K$100"</definedName>
    <definedName name="HTML4_10" hidden="1">""</definedName>
    <definedName name="HTML4_11" hidden="1">1</definedName>
    <definedName name="HTML4_12" hidden="1">"G:\PRODES\WWW\WEB1\FUENTE\Cuoset.htm"</definedName>
    <definedName name="HTML4_2" hidden="1">-4146</definedName>
    <definedName name="HTML4_3" hidden="1">"G:\PRODES\WWW\WEB1\CUOAGO.HTM"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"07/11/1996"</definedName>
    <definedName name="HTML4_9" hidden="1">"Julio Maldonado A."</definedName>
    <definedName name="HTML5_1" hidden="1">"[CUODE.XLS]CUODE!$B$10:$I$100"</definedName>
    <definedName name="HTML5_10" hidden="1">""</definedName>
    <definedName name="HTML5_11" hidden="1">1</definedName>
    <definedName name="HTML5_12" hidden="1">"G:\PRODES\WWW\WEB1\FUENTE\Cuoset.htm"</definedName>
    <definedName name="HTML5_2" hidden="1">-4146</definedName>
    <definedName name="HTML5_3" hidden="1">"G:\PRODES\WWW\WEB1\CUOAGO.HTM"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"07/11/1996"</definedName>
    <definedName name="HTML5_9" hidden="1">"Julio Maldonado A."</definedName>
    <definedName name="HTML6_1" hidden="1">"[CUODE.XLS]CUODE!$B$10:$H$100"</definedName>
    <definedName name="HTML6_10" hidden="1">""</definedName>
    <definedName name="HTML6_11" hidden="1">1</definedName>
    <definedName name="HTML6_12" hidden="1">"G:\PRODES\WWW\WEB1\FUENTE\JULIO\Cuoset.htm"</definedName>
    <definedName name="HTML6_2" hidden="1">-4146</definedName>
    <definedName name="HTML6_3" hidden="1">"G:\PRODES\WWW\WEB1\CUOAGO.HTM"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"07/11/1996"</definedName>
    <definedName name="HTML6_9" hidden="1">"Julio Maldonado A."</definedName>
    <definedName name="HTML7_1" hidden="1">"[MESCUO.XLS]CUODE!$B$11:$M$100"</definedName>
    <definedName name="HTML7_10" hidden="1">""</definedName>
    <definedName name="HTML7_11" hidden="1">1</definedName>
    <definedName name="HTML7_12" hidden="1">"G:\PRODES\WWW\WEB1\FUENTE\JULIO\MESCUO.htm"</definedName>
    <definedName name="HTML7_2" hidden="1">-4146</definedName>
    <definedName name="HTML7_3" hidden="1">"G:\PRODES\WWW\WEB1\MESCUO.HTM"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"07/11/1996"</definedName>
    <definedName name="HTML7_9" hidden="1">"Julio Maldonado A."</definedName>
    <definedName name="HTML8_1" hidden="1">"[MESCUO.XLS]CUODE!$B$11:$K$99"</definedName>
    <definedName name="HTML8_10" hidden="1">""</definedName>
    <definedName name="HTML8_11" hidden="1">1</definedName>
    <definedName name="HTML8_12" hidden="1">"G:\PRODES\WWW\WEB1\FUENTE\AGO\MESCUO.htm"</definedName>
    <definedName name="HTML8_2" hidden="1">-4146</definedName>
    <definedName name="HTML8_3" hidden="1">"G:\PRODES\WWW\WEB1\MESCUO.HTM"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"07/11/1996"</definedName>
    <definedName name="HTML8_9" hidden="1">"Julio Maldonado A."</definedName>
    <definedName name="HTML9_1" hidden="1">"[MESCUO.XLS]CUODE!$B$11:$J$99"</definedName>
    <definedName name="HTML9_10" hidden="1">""</definedName>
    <definedName name="HTML9_11" hidden="1">1</definedName>
    <definedName name="HTML9_12" hidden="1">"G:\PRODES\WWW\WEB1\FUENTE\JULIO\Mescuo.htm"</definedName>
    <definedName name="HTML9_2" hidden="1">-4146</definedName>
    <definedName name="HTML9_3" hidden="1">"G:\PRODES\WWW\WEB1\MESCUO.HTM"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"07/11/1996"</definedName>
    <definedName name="HTML9_9" hidden="1">"Julio Maldonado A."</definedName>
    <definedName name="HTMLCount" hidden="1">9</definedName>
    <definedName name="htrfb" localSheetId="13" hidden="1">{"CAJA_SET96",#N/A,FALSE,"CAJA3";"ING_CORR_SET96",#N/A,FALSE,"CAJA3";"SUNAT_AD_SET96",#N/A,FALSE,"ADUANAS"}</definedName>
    <definedName name="htrfb" localSheetId="10" hidden="1">{"CAJA_SET96",#N/A,FALSE,"CAJA3";"ING_CORR_SET96",#N/A,FALSE,"CAJA3";"SUNAT_AD_SET96",#N/A,FALSE,"ADUANAS"}</definedName>
    <definedName name="htrfb" localSheetId="15" hidden="1">{"CAJA_SET96",#N/A,FALSE,"CAJA3";"ING_CORR_SET96",#N/A,FALSE,"CAJA3";"SUNAT_AD_SET96",#N/A,FALSE,"ADUANAS"}</definedName>
    <definedName name="htrfb" hidden="1">{"CAJA_SET96",#N/A,FALSE,"CAJA3";"ING_CORR_SET96",#N/A,FALSE,"CAJA3";"SUNAT_AD_SET96",#N/A,FALSE,"ADUANAS"}</definedName>
    <definedName name="huh" localSheetId="13" hidden="1">{"'Basic'!$A$1:$F$96"}</definedName>
    <definedName name="huh" localSheetId="10" hidden="1">{"'Basic'!$A$1:$F$96"}</definedName>
    <definedName name="huh" localSheetId="15" hidden="1">{"'Basic'!$A$1:$F$96"}</definedName>
    <definedName name="huh" hidden="1">{"'Basic'!$A$1:$F$96"}</definedName>
    <definedName name="hui" localSheetId="13" hidden="1">{"Tab1",#N/A,FALSE,"P";"Tab2",#N/A,FALSE,"P"}</definedName>
    <definedName name="hui" localSheetId="10" hidden="1">{"Tab1",#N/A,FALSE,"P";"Tab2",#N/A,FALSE,"P"}</definedName>
    <definedName name="hui" localSheetId="15" hidden="1">{"Tab1",#N/A,FALSE,"P";"Tab2",#N/A,FALSE,"P"}</definedName>
    <definedName name="hui" hidden="1">{"Tab1",#N/A,FALSE,"P";"Tab2",#N/A,FALSE,"P"}</definedName>
    <definedName name="huo" localSheetId="13" hidden="1">{"Tab1",#N/A,FALSE,"P";"Tab2",#N/A,FALSE,"P"}</definedName>
    <definedName name="huo" localSheetId="10" hidden="1">{"Tab1",#N/A,FALSE,"P";"Tab2",#N/A,FALSE,"P"}</definedName>
    <definedName name="huo" localSheetId="15" hidden="1">{"Tab1",#N/A,FALSE,"P";"Tab2",#N/A,FALSE,"P"}</definedName>
    <definedName name="huo" hidden="1">{"Tab1",#N/A,FALSE,"P";"Tab2",#N/A,FALSE,"P"}</definedName>
    <definedName name="hyui" localSheetId="13" hidden="1">{"SUNAT_AD_AGO96",#N/A,FALSE,"ADUANAS";"CAJA_AGO96",#N/A,FALSE,"CAJA3";"ING_CORR_AGO96",#N/A,FALSE,"CAJA3"}</definedName>
    <definedName name="hyui" localSheetId="10" hidden="1">{"SUNAT_AD_AGO96",#N/A,FALSE,"ADUANAS";"CAJA_AGO96",#N/A,FALSE,"CAJA3";"ING_CORR_AGO96",#N/A,FALSE,"CAJA3"}</definedName>
    <definedName name="hyui" localSheetId="15" hidden="1">{"SUNAT_AD_AGO96",#N/A,FALSE,"ADUANAS";"CAJA_AGO96",#N/A,FALSE,"CAJA3";"ING_CORR_AGO96",#N/A,FALSE,"CAJA3"}</definedName>
    <definedName name="hyui" hidden="1">{"SUNAT_AD_AGO96",#N/A,FALSE,"ADUANAS";"CAJA_AGO96",#N/A,FALSE,"CAJA3";"ING_CORR_AGO96",#N/A,FALSE,"CAJA3"}</definedName>
    <definedName name="I_I020" localSheetId="4" hidden="1">[48]InterAdjustRanges!#REF!</definedName>
    <definedName name="I_I020" localSheetId="6" hidden="1">[48]InterAdjustRanges!#REF!</definedName>
    <definedName name="I_I020" localSheetId="5" hidden="1">[48]InterAdjustRanges!#REF!</definedName>
    <definedName name="I_I020" localSheetId="3" hidden="1">[48]InterAdjustRanges!#REF!</definedName>
    <definedName name="I_I020" localSheetId="15" hidden="1">[48]InterAdjustRanges!#REF!</definedName>
    <definedName name="I_I020" hidden="1">[48]InterAdjustRanges!#REF!</definedName>
    <definedName name="I_I021" localSheetId="4" hidden="1">[48]InterAdjustRanges!#REF!</definedName>
    <definedName name="I_I021" localSheetId="6" hidden="1">[48]InterAdjustRanges!#REF!</definedName>
    <definedName name="I_I021" localSheetId="5" hidden="1">[48]InterAdjustRanges!#REF!</definedName>
    <definedName name="I_I021" localSheetId="3" hidden="1">[48]InterAdjustRanges!#REF!</definedName>
    <definedName name="I_I021" localSheetId="15" hidden="1">[48]InterAdjustRanges!#REF!</definedName>
    <definedName name="I_I021" hidden="1">[48]InterAdjustRanges!#REF!</definedName>
    <definedName name="I_I032" localSheetId="4" hidden="1">[48]InterAdjustRanges!#REF!</definedName>
    <definedName name="I_I032" localSheetId="6" hidden="1">[48]InterAdjustRanges!#REF!</definedName>
    <definedName name="I_I032" localSheetId="5" hidden="1">[48]InterAdjustRanges!#REF!</definedName>
    <definedName name="I_I032" localSheetId="3" hidden="1">[48]InterAdjustRanges!#REF!</definedName>
    <definedName name="I_I032" localSheetId="15" hidden="1">[48]InterAdjustRanges!#REF!</definedName>
    <definedName name="I_I032" hidden="1">[48]InterAdjustRanges!#REF!</definedName>
    <definedName name="I_I035" localSheetId="4" hidden="1">[48]InterAdjustRanges!#REF!</definedName>
    <definedName name="I_I035" localSheetId="6" hidden="1">[48]InterAdjustRanges!#REF!</definedName>
    <definedName name="I_I035" localSheetId="5" hidden="1">[48]InterAdjustRanges!#REF!</definedName>
    <definedName name="I_I035" localSheetId="3" hidden="1">[48]InterAdjustRanges!#REF!</definedName>
    <definedName name="I_I035" localSheetId="15" hidden="1">[48]InterAdjustRanges!#REF!</definedName>
    <definedName name="I_I035" hidden="1">[48]InterAdjustRanges!#REF!</definedName>
    <definedName name="I_I036" localSheetId="4" hidden="1">[48]InterAdjustRanges!#REF!</definedName>
    <definedName name="I_I036" localSheetId="6" hidden="1">[48]InterAdjustRanges!#REF!</definedName>
    <definedName name="I_I036" localSheetId="5" hidden="1">[48]InterAdjustRanges!#REF!</definedName>
    <definedName name="I_I036" localSheetId="3" hidden="1">[48]InterAdjustRanges!#REF!</definedName>
    <definedName name="I_I036" localSheetId="15" hidden="1">[48]InterAdjustRanges!#REF!</definedName>
    <definedName name="I_I036" hidden="1">[48]InterAdjustRanges!#REF!</definedName>
    <definedName name="I_I037" localSheetId="4" hidden="1">[48]InterAdjustRanges!#REF!</definedName>
    <definedName name="I_I037" localSheetId="6" hidden="1">[48]InterAdjustRanges!#REF!</definedName>
    <definedName name="I_I037" localSheetId="5" hidden="1">[48]InterAdjustRanges!#REF!</definedName>
    <definedName name="I_I037" localSheetId="3" hidden="1">[48]InterAdjustRanges!#REF!</definedName>
    <definedName name="I_I037" localSheetId="15" hidden="1">[48]InterAdjustRanges!#REF!</definedName>
    <definedName name="I_I037" hidden="1">[48]InterAdjustRanges!#REF!</definedName>
    <definedName name="I_I038" localSheetId="4" hidden="1">[48]InterAdjustRanges!#REF!</definedName>
    <definedName name="I_I038" localSheetId="6" hidden="1">[48]InterAdjustRanges!#REF!</definedName>
    <definedName name="I_I038" localSheetId="5" hidden="1">[48]InterAdjustRanges!#REF!</definedName>
    <definedName name="I_I038" localSheetId="3" hidden="1">[48]InterAdjustRanges!#REF!</definedName>
    <definedName name="I_I038" localSheetId="15" hidden="1">[48]InterAdjustRanges!#REF!</definedName>
    <definedName name="I_I038" hidden="1">[48]InterAdjustRanges!#REF!</definedName>
    <definedName name="I_S070" localSheetId="4" hidden="1">[48]InterAdjustRanges!#REF!</definedName>
    <definedName name="I_S070" localSheetId="6" hidden="1">[48]InterAdjustRanges!#REF!</definedName>
    <definedName name="I_S070" localSheetId="5" hidden="1">[48]InterAdjustRanges!#REF!</definedName>
    <definedName name="I_S070" localSheetId="3" hidden="1">[48]InterAdjustRanges!#REF!</definedName>
    <definedName name="I_S070" localSheetId="15" hidden="1">[48]InterAdjustRanges!#REF!</definedName>
    <definedName name="I_S070" hidden="1">[48]InterAdjustRanges!#REF!</definedName>
    <definedName name="I_S080" localSheetId="4" hidden="1">[48]InterAdjustRanges!#REF!</definedName>
    <definedName name="I_S080" localSheetId="6" hidden="1">[48]InterAdjustRanges!#REF!</definedName>
    <definedName name="I_S080" localSheetId="5" hidden="1">[48]InterAdjustRanges!#REF!</definedName>
    <definedName name="I_S080" localSheetId="3" hidden="1">[48]InterAdjustRanges!#REF!</definedName>
    <definedName name="I_S080" localSheetId="15" hidden="1">[48]InterAdjustRanges!#REF!</definedName>
    <definedName name="I_S080" hidden="1">[48]InterAdjustRanges!#REF!</definedName>
    <definedName name="I_S090" localSheetId="4" hidden="1">[48]InterAdjustRanges!#REF!</definedName>
    <definedName name="I_S090" localSheetId="6" hidden="1">[48]InterAdjustRanges!#REF!</definedName>
    <definedName name="I_S090" localSheetId="5" hidden="1">[48]InterAdjustRanges!#REF!</definedName>
    <definedName name="I_S090" localSheetId="3" hidden="1">[48]InterAdjustRanges!#REF!</definedName>
    <definedName name="I_S090" localSheetId="15" hidden="1">[48]InterAdjustRanges!#REF!</definedName>
    <definedName name="I_S090" hidden="1">[48]InterAdjustRanges!#REF!</definedName>
    <definedName name="I_S100" localSheetId="4" hidden="1">[48]InterAdjustRanges!#REF!</definedName>
    <definedName name="I_S100" localSheetId="6" hidden="1">[48]InterAdjustRanges!#REF!</definedName>
    <definedName name="I_S100" localSheetId="5" hidden="1">[48]InterAdjustRanges!#REF!</definedName>
    <definedName name="I_S100" localSheetId="3" hidden="1">[48]InterAdjustRanges!#REF!</definedName>
    <definedName name="I_S100" localSheetId="15" hidden="1">[48]InterAdjustRanges!#REF!</definedName>
    <definedName name="I_S100" hidden="1">[48]InterAdjustRanges!#REF!</definedName>
    <definedName name="I_S191" localSheetId="4" hidden="1">[48]InterAdjustRanges!#REF!</definedName>
    <definedName name="I_S191" localSheetId="6" hidden="1">[48]InterAdjustRanges!#REF!</definedName>
    <definedName name="I_S191" localSheetId="5" hidden="1">[48]InterAdjustRanges!#REF!</definedName>
    <definedName name="I_S191" localSheetId="3" hidden="1">[48]InterAdjustRanges!#REF!</definedName>
    <definedName name="I_S191" localSheetId="15" hidden="1">[48]InterAdjustRanges!#REF!</definedName>
    <definedName name="I_S191" hidden="1">[48]InterAdjustRanges!#REF!</definedName>
    <definedName name="I_S192" localSheetId="4" hidden="1">[48]InterAdjustRanges!#REF!</definedName>
    <definedName name="I_S192" localSheetId="6" hidden="1">[48]InterAdjustRanges!#REF!</definedName>
    <definedName name="I_S192" localSheetId="5" hidden="1">[48]InterAdjustRanges!#REF!</definedName>
    <definedName name="I_S192" localSheetId="3" hidden="1">[48]InterAdjustRanges!#REF!</definedName>
    <definedName name="I_S192" localSheetId="15" hidden="1">[48]InterAdjustRanges!#REF!</definedName>
    <definedName name="I_S192" hidden="1">[48]InterAdjustRanges!#REF!</definedName>
    <definedName name="I_S211" localSheetId="4" hidden="1">[48]InterAdjustRanges!#REF!</definedName>
    <definedName name="I_S211" localSheetId="6" hidden="1">[48]InterAdjustRanges!#REF!</definedName>
    <definedName name="I_S211" localSheetId="5" hidden="1">[48]InterAdjustRanges!#REF!</definedName>
    <definedName name="I_S211" localSheetId="3" hidden="1">[48]InterAdjustRanges!#REF!</definedName>
    <definedName name="I_S211" localSheetId="15" hidden="1">[48]InterAdjustRanges!#REF!</definedName>
    <definedName name="I_S211" hidden="1">[48]InterAdjustRanges!#REF!</definedName>
    <definedName name="I_S212" localSheetId="4" hidden="1">[48]InterAdjustRanges!#REF!</definedName>
    <definedName name="I_S212" localSheetId="6" hidden="1">[48]InterAdjustRanges!#REF!</definedName>
    <definedName name="I_S212" localSheetId="5" hidden="1">[48]InterAdjustRanges!#REF!</definedName>
    <definedName name="I_S212" localSheetId="3" hidden="1">[48]InterAdjustRanges!#REF!</definedName>
    <definedName name="I_S212" localSheetId="15" hidden="1">[48]InterAdjustRanges!#REF!</definedName>
    <definedName name="I_S212" hidden="1">[48]InterAdjustRanges!#REF!</definedName>
    <definedName name="I_S220" localSheetId="4" hidden="1">[48]InterAdjustRanges!#REF!</definedName>
    <definedName name="I_S220" localSheetId="6" hidden="1">[48]InterAdjustRanges!#REF!</definedName>
    <definedName name="I_S220" localSheetId="5" hidden="1">[48]InterAdjustRanges!#REF!</definedName>
    <definedName name="I_S220" localSheetId="3" hidden="1">[48]InterAdjustRanges!#REF!</definedName>
    <definedName name="I_S220" localSheetId="15" hidden="1">[48]InterAdjustRanges!#REF!</definedName>
    <definedName name="I_S220" hidden="1">[48]InterAdjustRanges!#REF!</definedName>
    <definedName name="I_S230" localSheetId="4" hidden="1">[48]InterAdjustRanges!#REF!</definedName>
    <definedName name="I_S230" localSheetId="6" hidden="1">[48]InterAdjustRanges!#REF!</definedName>
    <definedName name="I_S230" localSheetId="5" hidden="1">[48]InterAdjustRanges!#REF!</definedName>
    <definedName name="I_S230" localSheetId="3" hidden="1">[48]InterAdjustRanges!#REF!</definedName>
    <definedName name="I_S230" localSheetId="15" hidden="1">[48]InterAdjustRanges!#REF!</definedName>
    <definedName name="I_S230" hidden="1">[48]InterAdjustRanges!#REF!</definedName>
    <definedName name="I_S270" localSheetId="4" hidden="1">[48]InterAdjustRanges!#REF!</definedName>
    <definedName name="I_S270" localSheetId="6" hidden="1">[48]InterAdjustRanges!#REF!</definedName>
    <definedName name="I_S270" localSheetId="5" hidden="1">[48]InterAdjustRanges!#REF!</definedName>
    <definedName name="I_S270" localSheetId="3" hidden="1">[48]InterAdjustRanges!#REF!</definedName>
    <definedName name="I_S270" localSheetId="15" hidden="1">[48]InterAdjustRanges!#REF!</definedName>
    <definedName name="I_S270" hidden="1">[48]InterAdjustRanges!#REF!</definedName>
    <definedName name="I_S290" localSheetId="4" hidden="1">[48]InterAdjustRanges!#REF!</definedName>
    <definedName name="I_S290" localSheetId="6" hidden="1">[48]InterAdjustRanges!#REF!</definedName>
    <definedName name="I_S290" localSheetId="5" hidden="1">[48]InterAdjustRanges!#REF!</definedName>
    <definedName name="I_S290" localSheetId="3" hidden="1">[48]InterAdjustRanges!#REF!</definedName>
    <definedName name="I_S290" localSheetId="15" hidden="1">[48]InterAdjustRanges!#REF!</definedName>
    <definedName name="I_S290" hidden="1">[48]InterAdjustRanges!#REF!</definedName>
    <definedName name="I_S300" localSheetId="4" hidden="1">[48]InterAdjustRanges!#REF!</definedName>
    <definedName name="I_S300" localSheetId="6" hidden="1">[48]InterAdjustRanges!#REF!</definedName>
    <definedName name="I_S300" localSheetId="5" hidden="1">[48]InterAdjustRanges!#REF!</definedName>
    <definedName name="I_S300" localSheetId="3" hidden="1">[48]InterAdjustRanges!#REF!</definedName>
    <definedName name="I_S300" localSheetId="15" hidden="1">[48]InterAdjustRanges!#REF!</definedName>
    <definedName name="I_S300" hidden="1">[48]InterAdjustRanges!#REF!</definedName>
    <definedName name="I_S310" localSheetId="4" hidden="1">[48]InterAdjustRanges!#REF!</definedName>
    <definedName name="I_S310" localSheetId="6" hidden="1">[48]InterAdjustRanges!#REF!</definedName>
    <definedName name="I_S310" localSheetId="5" hidden="1">[48]InterAdjustRanges!#REF!</definedName>
    <definedName name="I_S310" localSheetId="3" hidden="1">[48]InterAdjustRanges!#REF!</definedName>
    <definedName name="I_S310" localSheetId="15" hidden="1">[48]InterAdjustRanges!#REF!</definedName>
    <definedName name="I_S310" hidden="1">[48]InterAdjustRanges!#REF!</definedName>
    <definedName name="I_S330" localSheetId="4" hidden="1">[48]InterAdjustRanges!#REF!</definedName>
    <definedName name="I_S330" localSheetId="6" hidden="1">[48]InterAdjustRanges!#REF!</definedName>
    <definedName name="I_S330" localSheetId="5" hidden="1">[48]InterAdjustRanges!#REF!</definedName>
    <definedName name="I_S330" localSheetId="3" hidden="1">[48]InterAdjustRanges!#REF!</definedName>
    <definedName name="I_S330" localSheetId="15" hidden="1">[48]InterAdjustRanges!#REF!</definedName>
    <definedName name="I_S330" hidden="1">[48]InterAdjustRanges!#REF!</definedName>
    <definedName name="I_S370" localSheetId="4" hidden="1">[48]InterAdjustRanges!#REF!</definedName>
    <definedName name="I_S370" localSheetId="6" hidden="1">[48]InterAdjustRanges!#REF!</definedName>
    <definedName name="I_S370" localSheetId="5" hidden="1">[48]InterAdjustRanges!#REF!</definedName>
    <definedName name="I_S370" localSheetId="3" hidden="1">[48]InterAdjustRanges!#REF!</definedName>
    <definedName name="I_S370" localSheetId="15" hidden="1">[48]InterAdjustRanges!#REF!</definedName>
    <definedName name="I_S370" hidden="1">[48]InterAdjustRanges!#REF!</definedName>
    <definedName name="I_S390" localSheetId="4" hidden="1">[48]InterAdjustRanges!#REF!</definedName>
    <definedName name="I_S390" localSheetId="6" hidden="1">[48]InterAdjustRanges!#REF!</definedName>
    <definedName name="I_S390" localSheetId="5" hidden="1">[48]InterAdjustRanges!#REF!</definedName>
    <definedName name="I_S390" localSheetId="3" hidden="1">[48]InterAdjustRanges!#REF!</definedName>
    <definedName name="I_S390" localSheetId="15" hidden="1">[48]InterAdjustRanges!#REF!</definedName>
    <definedName name="I_S390" hidden="1">[48]InterAdjustRanges!#REF!</definedName>
    <definedName name="I_S400" localSheetId="4" hidden="1">[48]InterAdjustRanges!#REF!</definedName>
    <definedName name="I_S400" localSheetId="6" hidden="1">[48]InterAdjustRanges!#REF!</definedName>
    <definedName name="I_S400" localSheetId="5" hidden="1">[48]InterAdjustRanges!#REF!</definedName>
    <definedName name="I_S400" localSheetId="3" hidden="1">[48]InterAdjustRanges!#REF!</definedName>
    <definedName name="I_S400" localSheetId="15" hidden="1">[48]InterAdjustRanges!#REF!</definedName>
    <definedName name="I_S400" hidden="1">[48]InterAdjustRanges!#REF!</definedName>
    <definedName name="I_S410" localSheetId="4" hidden="1">[48]InterAdjustRanges!#REF!</definedName>
    <definedName name="I_S410" localSheetId="6" hidden="1">[48]InterAdjustRanges!#REF!</definedName>
    <definedName name="I_S410" localSheetId="5" hidden="1">[48]InterAdjustRanges!#REF!</definedName>
    <definedName name="I_S410" localSheetId="3" hidden="1">[48]InterAdjustRanges!#REF!</definedName>
    <definedName name="I_S410" localSheetId="15" hidden="1">[48]InterAdjustRanges!#REF!</definedName>
    <definedName name="I_S410" hidden="1">[48]InterAdjustRanges!#REF!</definedName>
    <definedName name="I_S420" localSheetId="4" hidden="1">[48]InterAdjustRanges!#REF!</definedName>
    <definedName name="I_S420" localSheetId="6" hidden="1">[48]InterAdjustRanges!#REF!</definedName>
    <definedName name="I_S420" localSheetId="5" hidden="1">[48]InterAdjustRanges!#REF!</definedName>
    <definedName name="I_S420" localSheetId="3" hidden="1">[48]InterAdjustRanges!#REF!</definedName>
    <definedName name="I_S420" localSheetId="15" hidden="1">[48]InterAdjustRanges!#REF!</definedName>
    <definedName name="I_S420" hidden="1">[48]InterAdjustRanges!#REF!</definedName>
    <definedName name="I_S430" localSheetId="4" hidden="1">[48]InterAdjustRanges!#REF!</definedName>
    <definedName name="I_S430" localSheetId="6" hidden="1">[48]InterAdjustRanges!#REF!</definedName>
    <definedName name="I_S430" localSheetId="5" hidden="1">[48]InterAdjustRanges!#REF!</definedName>
    <definedName name="I_S430" localSheetId="3" hidden="1">[48]InterAdjustRanges!#REF!</definedName>
    <definedName name="I_S430" localSheetId="15" hidden="1">[48]InterAdjustRanges!#REF!</definedName>
    <definedName name="I_S430" hidden="1">[48]InterAdjustRanges!#REF!</definedName>
    <definedName name="I_S440" localSheetId="4" hidden="1">[48]InterAdjustRanges!#REF!</definedName>
    <definedName name="I_S440" localSheetId="6" hidden="1">[48]InterAdjustRanges!#REF!</definedName>
    <definedName name="I_S440" localSheetId="5" hidden="1">[48]InterAdjustRanges!#REF!</definedName>
    <definedName name="I_S440" localSheetId="3" hidden="1">[48]InterAdjustRanges!#REF!</definedName>
    <definedName name="I_S440" localSheetId="15" hidden="1">[48]InterAdjustRanges!#REF!</definedName>
    <definedName name="I_S440" hidden="1">[48]InterAdjustRanges!#REF!</definedName>
    <definedName name="I_S500" localSheetId="4" hidden="1">[48]InterAdjustRanges!#REF!</definedName>
    <definedName name="I_S500" localSheetId="6" hidden="1">[48]InterAdjustRanges!#REF!</definedName>
    <definedName name="I_S500" localSheetId="5" hidden="1">[48]InterAdjustRanges!#REF!</definedName>
    <definedName name="I_S500" localSheetId="3" hidden="1">[48]InterAdjustRanges!#REF!</definedName>
    <definedName name="I_S500" localSheetId="15" hidden="1">[48]InterAdjustRanges!#REF!</definedName>
    <definedName name="I_S500" hidden="1">[48]InterAdjustRanges!#REF!</definedName>
    <definedName name="I_S510" localSheetId="4" hidden="1">[48]InterAdjustRanges!#REF!</definedName>
    <definedName name="I_S510" localSheetId="6" hidden="1">[48]InterAdjustRanges!#REF!</definedName>
    <definedName name="I_S510" localSheetId="5" hidden="1">[48]InterAdjustRanges!#REF!</definedName>
    <definedName name="I_S510" localSheetId="3" hidden="1">[48]InterAdjustRanges!#REF!</definedName>
    <definedName name="I_S510" localSheetId="15" hidden="1">[48]InterAdjustRanges!#REF!</definedName>
    <definedName name="I_S510" hidden="1">[48]InterAdjustRanges!#REF!</definedName>
    <definedName name="I_S560" localSheetId="4" hidden="1">[48]InterAdjustRanges!#REF!</definedName>
    <definedName name="I_S560" localSheetId="6" hidden="1">[48]InterAdjustRanges!#REF!</definedName>
    <definedName name="I_S560" localSheetId="5" hidden="1">[48]InterAdjustRanges!#REF!</definedName>
    <definedName name="I_S560" localSheetId="3" hidden="1">[48]InterAdjustRanges!#REF!</definedName>
    <definedName name="I_S560" localSheetId="15" hidden="1">[48]InterAdjustRanges!#REF!</definedName>
    <definedName name="I_S560" hidden="1">[48]InterAdjustRanges!#REF!</definedName>
    <definedName name="I_S570" localSheetId="4" hidden="1">[48]InterAdjustRanges!#REF!</definedName>
    <definedName name="I_S570" localSheetId="6" hidden="1">[48]InterAdjustRanges!#REF!</definedName>
    <definedName name="I_S570" localSheetId="5" hidden="1">[48]InterAdjustRanges!#REF!</definedName>
    <definedName name="I_S570" localSheetId="3" hidden="1">[48]InterAdjustRanges!#REF!</definedName>
    <definedName name="I_S570" localSheetId="15" hidden="1">[48]InterAdjustRanges!#REF!</definedName>
    <definedName name="I_S570" hidden="1">[48]InterAdjustRanges!#REF!</definedName>
    <definedName name="I_S590" localSheetId="4" hidden="1">[48]InterAdjustRanges!#REF!</definedName>
    <definedName name="I_S590" localSheetId="6" hidden="1">[48]InterAdjustRanges!#REF!</definedName>
    <definedName name="I_S590" localSheetId="5" hidden="1">[48]InterAdjustRanges!#REF!</definedName>
    <definedName name="I_S590" localSheetId="3" hidden="1">[48]InterAdjustRanges!#REF!</definedName>
    <definedName name="I_S590" localSheetId="15" hidden="1">[48]InterAdjustRanges!#REF!</definedName>
    <definedName name="I_S590" hidden="1">[48]InterAdjustRanges!#REF!</definedName>
    <definedName name="I_S600" localSheetId="4" hidden="1">[48]InterAdjustRanges!#REF!</definedName>
    <definedName name="I_S600" localSheetId="6" hidden="1">[48]InterAdjustRanges!#REF!</definedName>
    <definedName name="I_S600" localSheetId="5" hidden="1">[48]InterAdjustRanges!#REF!</definedName>
    <definedName name="I_S600" localSheetId="3" hidden="1">[48]InterAdjustRanges!#REF!</definedName>
    <definedName name="I_S600" localSheetId="15" hidden="1">[48]InterAdjustRanges!#REF!</definedName>
    <definedName name="I_S600" hidden="1">[48]InterAdjustRanges!#REF!</definedName>
    <definedName name="I_S610" localSheetId="4" hidden="1">[48]InterAdjustRanges!#REF!</definedName>
    <definedName name="I_S610" localSheetId="6" hidden="1">[48]InterAdjustRanges!#REF!</definedName>
    <definedName name="I_S610" localSheetId="5" hidden="1">[48]InterAdjustRanges!#REF!</definedName>
    <definedName name="I_S610" localSheetId="3" hidden="1">[48]InterAdjustRanges!#REF!</definedName>
    <definedName name="I_S610" localSheetId="15" hidden="1">[48]InterAdjustRanges!#REF!</definedName>
    <definedName name="I_S610" hidden="1">[48]InterAdjustRanges!#REF!</definedName>
    <definedName name="I_S620" localSheetId="4" hidden="1">[48]InterAdjustRanges!#REF!</definedName>
    <definedName name="I_S620" localSheetId="6" hidden="1">[48]InterAdjustRanges!#REF!</definedName>
    <definedName name="I_S620" localSheetId="5" hidden="1">[48]InterAdjustRanges!#REF!</definedName>
    <definedName name="I_S620" localSheetId="3" hidden="1">[48]InterAdjustRanges!#REF!</definedName>
    <definedName name="I_S620" localSheetId="15" hidden="1">[48]InterAdjustRanges!#REF!</definedName>
    <definedName name="I_S620" hidden="1">[48]InterAdjustRanges!#REF!</definedName>
    <definedName name="I_S630" localSheetId="4" hidden="1">[48]InterAdjustRanges!#REF!</definedName>
    <definedName name="I_S630" localSheetId="6" hidden="1">[48]InterAdjustRanges!#REF!</definedName>
    <definedName name="I_S630" localSheetId="5" hidden="1">[48]InterAdjustRanges!#REF!</definedName>
    <definedName name="I_S630" localSheetId="3" hidden="1">[48]InterAdjustRanges!#REF!</definedName>
    <definedName name="I_S630" localSheetId="15" hidden="1">[48]InterAdjustRanges!#REF!</definedName>
    <definedName name="I_S630" hidden="1">[48]InterAdjustRanges!#REF!</definedName>
    <definedName name="I_S640" localSheetId="4" hidden="1">[48]InterAdjustRanges!#REF!</definedName>
    <definedName name="I_S640" localSheetId="6" hidden="1">[48]InterAdjustRanges!#REF!</definedName>
    <definedName name="I_S640" localSheetId="5" hidden="1">[48]InterAdjustRanges!#REF!</definedName>
    <definedName name="I_S640" localSheetId="3" hidden="1">[48]InterAdjustRanges!#REF!</definedName>
    <definedName name="I_S640" localSheetId="15" hidden="1">[48]InterAdjustRanges!#REF!</definedName>
    <definedName name="I_S640" hidden="1">[48]InterAdjustRanges!#REF!</definedName>
    <definedName name="I_S650" localSheetId="4" hidden="1">[48]InterAdjustRanges!#REF!</definedName>
    <definedName name="I_S650" localSheetId="6" hidden="1">[48]InterAdjustRanges!#REF!</definedName>
    <definedName name="I_S650" localSheetId="5" hidden="1">[48]InterAdjustRanges!#REF!</definedName>
    <definedName name="I_S650" localSheetId="3" hidden="1">[48]InterAdjustRanges!#REF!</definedName>
    <definedName name="I_S650" localSheetId="15" hidden="1">[48]InterAdjustRanges!#REF!</definedName>
    <definedName name="I_S650" hidden="1">[48]InterAdjustRanges!#REF!</definedName>
    <definedName name="ii" localSheetId="13" hidden="1">{"Tab1",#N/A,FALSE,"P";"Tab2",#N/A,FALSE,"P"}</definedName>
    <definedName name="ii" localSheetId="10" hidden="1">{"Tab1",#N/A,FALSE,"P";"Tab2",#N/A,FALSE,"P"}</definedName>
    <definedName name="ii" localSheetId="15" hidden="1">{"Tab1",#N/A,FALSE,"P";"Tab2",#N/A,FALSE,"P"}</definedName>
    <definedName name="ii" hidden="1">{"Tab1",#N/A,FALSE,"P";"Tab2",#N/A,FALSE,"P"}</definedName>
    <definedName name="iii" localSheetId="13" hidden="1">{"Riqfin97",#N/A,FALSE,"Tran";"Riqfinpro",#N/A,FALSE,"Tran"}</definedName>
    <definedName name="iii" localSheetId="10" hidden="1">{"Riqfin97",#N/A,FALSE,"Tran";"Riqfinpro",#N/A,FALSE,"Tran"}</definedName>
    <definedName name="iii" localSheetId="15" hidden="1">{"Riqfin97",#N/A,FALSE,"Tran";"Riqfinpro",#N/A,FALSE,"Tran"}</definedName>
    <definedName name="iii" hidden="1">{"Riqfin97",#N/A,FALSE,"Tran";"Riqfinpro",#N/A,FALSE,"Tran"}</definedName>
    <definedName name="ijh" localSheetId="13" hidden="1">{"mt1",#N/A,FALSE,"Debt";"mt2",#N/A,FALSE,"Debt";"mt3",#N/A,FALSE,"Debt";"mt4",#N/A,FALSE,"Debt";"mt5",#N/A,FALSE,"Debt";"mt6",#N/A,FALSE,"Debt";"mt7",#N/A,FALSE,"Debt"}</definedName>
    <definedName name="ijh" localSheetId="10" hidden="1">{"mt1",#N/A,FALSE,"Debt";"mt2",#N/A,FALSE,"Debt";"mt3",#N/A,FALSE,"Debt";"mt4",#N/A,FALSE,"Debt";"mt5",#N/A,FALSE,"Debt";"mt6",#N/A,FALSE,"Debt";"mt7",#N/A,FALSE,"Debt"}</definedName>
    <definedName name="ijh" localSheetId="15" hidden="1">{"mt1",#N/A,FALSE,"Debt";"mt2",#N/A,FALSE,"Debt";"mt3",#N/A,FALSE,"Debt";"mt4",#N/A,FALSE,"Debt";"mt5",#N/A,FALSE,"Debt";"mt6",#N/A,FALSE,"Debt";"mt7",#N/A,FALSE,"Debt"}</definedName>
    <definedName name="ijh" hidden="1">{"mt1",#N/A,FALSE,"Debt";"mt2",#N/A,FALSE,"Debt";"mt3",#N/A,FALSE,"Debt";"mt4",#N/A,FALSE,"Debt";"mt5",#N/A,FALSE,"Debt";"mt6",#N/A,FALSE,"Debt";"mt7",#N/A,FALSE,"Debt"}</definedName>
    <definedName name="ilo" localSheetId="13" hidden="1">{"Riqfin97",#N/A,FALSE,"Tran";"Riqfinpro",#N/A,FALSE,"Tran"}</definedName>
    <definedName name="ilo" localSheetId="10" hidden="1">{"Riqfin97",#N/A,FALSE,"Tran";"Riqfinpro",#N/A,FALSE,"Tran"}</definedName>
    <definedName name="ilo" localSheetId="15" hidden="1">{"Riqfin97",#N/A,FALSE,"Tran";"Riqfinpro",#N/A,FALSE,"Tran"}</definedName>
    <definedName name="ilo" hidden="1">{"Riqfin97",#N/A,FALSE,"Tran";"Riqfinpro",#N/A,FALSE,"Tran"}</definedName>
    <definedName name="ilu" localSheetId="13" hidden="1">{"Riqfin97",#N/A,FALSE,"Tran";"Riqfinpro",#N/A,FALSE,"Tran"}</definedName>
    <definedName name="ilu" localSheetId="10" hidden="1">{"Riqfin97",#N/A,FALSE,"Tran";"Riqfinpro",#N/A,FALSE,"Tran"}</definedName>
    <definedName name="ilu" localSheetId="15" hidden="1">{"Riqfin97",#N/A,FALSE,"Tran";"Riqfinpro",#N/A,FALSE,"Tran"}</definedName>
    <definedName name="ilu" hidden="1">{"Riqfin97",#N/A,FALSE,"Tran";"Riqfinpro",#N/A,FALSE,"Tran"}</definedName>
    <definedName name="iouiuopo" localSheetId="13" hidden="1">{"Tab1",#N/A,FALSE,"P";"Tab2",#N/A,FALSE,"P"}</definedName>
    <definedName name="iouiuopo" localSheetId="10" hidden="1">{"Tab1",#N/A,FALSE,"P";"Tab2",#N/A,FALSE,"P"}</definedName>
    <definedName name="iouiuopo" localSheetId="15" hidden="1">{"Tab1",#N/A,FALSE,"P";"Tab2",#N/A,FALSE,"P"}</definedName>
    <definedName name="iouiuopo" hidden="1">{"Tab1",#N/A,FALSE,"P";"Tab2",#N/A,FALSE,"P"}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39926.455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39239.5718865741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vh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a" localSheetId="4" hidden="1">#REF!</definedName>
    <definedName name="ja" localSheetId="13" hidden="1">#REF!</definedName>
    <definedName name="ja" localSheetId="10" hidden="1">#REF!</definedName>
    <definedName name="ja" localSheetId="6" hidden="1">#REF!</definedName>
    <definedName name="ja" localSheetId="5" hidden="1">#REF!</definedName>
    <definedName name="ja" localSheetId="3" hidden="1">#REF!</definedName>
    <definedName name="ja" localSheetId="15" hidden="1">#REF!</definedName>
    <definedName name="ja" hidden="1">#REF!</definedName>
    <definedName name="jan" localSheetId="13" hidden="1">{#N/A,#N/A,FALSE,"CB";#N/A,#N/A,FALSE,"CMB";#N/A,#N/A,FALSE,"NBFI"}</definedName>
    <definedName name="jan" localSheetId="10" hidden="1">{#N/A,#N/A,FALSE,"CB";#N/A,#N/A,FALSE,"CMB";#N/A,#N/A,FALSE,"NBFI"}</definedName>
    <definedName name="jan" localSheetId="15" hidden="1">{#N/A,#N/A,FALSE,"CB";#N/A,#N/A,FALSE,"CMB";#N/A,#N/A,FALSE,"NBFI"}</definedName>
    <definedName name="jan" hidden="1">{#N/A,#N/A,FALSE,"CB";#N/A,#N/A,FALSE,"CMB";#N/A,#N/A,FALSE,"NBFI"}</definedName>
    <definedName name="Janet" hidden="1">'[52]SNF Córd'!$A$18:$A$19</definedName>
    <definedName name="jdfhgghg" localSheetId="13" hidden="1">{"Riqfin97",#N/A,FALSE,"Tran";"Riqfinpro",#N/A,FALSE,"Tran"}</definedName>
    <definedName name="jdfhgghg" localSheetId="10" hidden="1">{"Riqfin97",#N/A,FALSE,"Tran";"Riqfinpro",#N/A,FALSE,"Tran"}</definedName>
    <definedName name="jdfhgghg" localSheetId="15" hidden="1">{"Riqfin97",#N/A,FALSE,"Tran";"Riqfinpro",#N/A,FALSE,"Tran"}</definedName>
    <definedName name="jdfhgghg" hidden="1">{"Riqfin97",#N/A,FALSE,"Tran";"Riqfinpro",#N/A,FALSE,"Tran"}</definedName>
    <definedName name="jgh" localSheetId="13" hidden="1">{"'Basic'!$A$1:$F$96"}</definedName>
    <definedName name="jgh" localSheetId="10" hidden="1">{"'Basic'!$A$1:$F$96"}</definedName>
    <definedName name="jgh" localSheetId="15" hidden="1">{"'Basic'!$A$1:$F$96"}</definedName>
    <definedName name="jgh" hidden="1">{"'Basic'!$A$1:$F$96"}</definedName>
    <definedName name="jhgttfd" localSheetId="13" hidden="1">{"CAJA_SET96",#N/A,FALSE,"CAJA3";"ING_CORR_SET96",#N/A,FALSE,"CAJA3";"SUNAT_AD_SET96",#N/A,FALSE,"ADUANAS"}</definedName>
    <definedName name="jhgttfd" localSheetId="10" hidden="1">{"CAJA_SET96",#N/A,FALSE,"CAJA3";"ING_CORR_SET96",#N/A,FALSE,"CAJA3";"SUNAT_AD_SET96",#N/A,FALSE,"ADUANAS"}</definedName>
    <definedName name="jhgttfd" localSheetId="15" hidden="1">{"CAJA_SET96",#N/A,FALSE,"CAJA3";"ING_CORR_SET96",#N/A,FALSE,"CAJA3";"SUNAT_AD_SET96",#N/A,FALSE,"ADUANAS"}</definedName>
    <definedName name="jhgttfd" hidden="1">{"CAJA_SET96",#N/A,FALSE,"CAJA3";"ING_CORR_SET96",#N/A,FALSE,"CAJA3";"SUNAT_AD_SET96",#N/A,FALSE,"ADUANAS"}</definedName>
    <definedName name="jhhj" localSheetId="13" hidden="1">{#N/A,#N/A,FALSE,"DEBTSVC"}</definedName>
    <definedName name="jhhj" localSheetId="10" hidden="1">{#N/A,#N/A,FALSE,"DEBTSVC"}</definedName>
    <definedName name="jhhj" localSheetId="15" hidden="1">{#N/A,#N/A,FALSE,"DEBTSVC"}</definedName>
    <definedName name="jhhj" hidden="1">{#N/A,#N/A,FALSE,"DEBTSVC"}</definedName>
    <definedName name="jiuig" localSheetId="13" hidden="1">{"CAJA_SET96",#N/A,FALSE,"CAJA3";"ING_CORR_SET96",#N/A,FALSE,"CAJA3";"SUNAT_AD_SET96",#N/A,FALSE,"ADUANAS"}</definedName>
    <definedName name="jiuig" localSheetId="10" hidden="1">{"CAJA_SET96",#N/A,FALSE,"CAJA3";"ING_CORR_SET96",#N/A,FALSE,"CAJA3";"SUNAT_AD_SET96",#N/A,FALSE,"ADUANAS"}</definedName>
    <definedName name="jiuig" localSheetId="15" hidden="1">{"CAJA_SET96",#N/A,FALSE,"CAJA3";"ING_CORR_SET96",#N/A,FALSE,"CAJA3";"SUNAT_AD_SET96",#N/A,FALSE,"ADUANAS"}</definedName>
    <definedName name="jiuig" hidden="1">{"CAJA_SET96",#N/A,FALSE,"CAJA3";"ING_CORR_SET96",#N/A,FALSE,"CAJA3";"SUNAT_AD_SET96",#N/A,FALSE,"ADUANAS"}</definedName>
    <definedName name="jj" localSheetId="13" hidden="1">{"Riqfin97",#N/A,FALSE,"Tran";"Riqfinpro",#N/A,FALSE,"Tran"}</definedName>
    <definedName name="jj" localSheetId="10" hidden="1">{"Riqfin97",#N/A,FALSE,"Tran";"Riqfinpro",#N/A,FALSE,"Tran"}</definedName>
    <definedName name="jj" localSheetId="15" hidden="1">{"Riqfin97",#N/A,FALSE,"Tran";"Riqfinpro",#N/A,FALSE,"Tran"}</definedName>
    <definedName name="jj" hidden="1">{"Riqfin97",#N/A,FALSE,"Tran";"Riqfinpro",#N/A,FALSE,"Tran"}</definedName>
    <definedName name="jjflkjhkj" localSheetId="13" hidden="1">{"Tab1",#N/A,FALSE,"P";"Tab2",#N/A,FALSE,"P"}</definedName>
    <definedName name="jjflkjhkj" localSheetId="10" hidden="1">{"Tab1",#N/A,FALSE,"P";"Tab2",#N/A,FALSE,"P"}</definedName>
    <definedName name="jjflkjhkj" localSheetId="15" hidden="1">{"Tab1",#N/A,FALSE,"P";"Tab2",#N/A,FALSE,"P"}</definedName>
    <definedName name="jjflkjhkj" hidden="1">{"Tab1",#N/A,FALSE,"P";"Tab2",#N/A,FALSE,"P"}</definedName>
    <definedName name="jjj" localSheetId="13" hidden="1">{"Riqfin97",#N/A,FALSE,"Tran";"Riqfinpro",#N/A,FALSE,"Tran"}</definedName>
    <definedName name="jjj" localSheetId="10" hidden="1">{"Riqfin97",#N/A,FALSE,"Tran";"Riqfinpro",#N/A,FALSE,"Tran"}</definedName>
    <definedName name="jjj" localSheetId="15" hidden="1">{"Riqfin97",#N/A,FALSE,"Tran";"Riqfinpro",#N/A,FALSE,"Tran"}</definedName>
    <definedName name="jjj" hidden="1">{"Riqfin97",#N/A,FALSE,"Tran";"Riqfinpro",#N/A,FALSE,"Tran"}</definedName>
    <definedName name="jjjj" localSheetId="13" hidden="1">{"Tab1",#N/A,FALSE,"P";"Tab2",#N/A,FALSE,"P"}</definedName>
    <definedName name="jjjj" localSheetId="10" hidden="1">{"Tab1",#N/A,FALSE,"P";"Tab2",#N/A,FALSE,"P"}</definedName>
    <definedName name="jjjj" localSheetId="15" hidden="1">{"Tab1",#N/A,FALSE,"P";"Tab2",#N/A,FALSE,"P"}</definedName>
    <definedName name="jjjj" hidden="1">{"Tab1",#N/A,FALSE,"P";"Tab2",#N/A,FALSE,"P"}</definedName>
    <definedName name="jjjjjj" localSheetId="4" hidden="1">'[51]J(Priv.Cap)'!#REF!</definedName>
    <definedName name="jjjjjj" localSheetId="6" hidden="1">'[51]J(Priv.Cap)'!#REF!</definedName>
    <definedName name="jjjjjj" localSheetId="5" hidden="1">'[51]J(Priv.Cap)'!#REF!</definedName>
    <definedName name="jjjjjj" localSheetId="3" hidden="1">'[51]J(Priv.Cap)'!#REF!</definedName>
    <definedName name="jjjjjj" localSheetId="15" hidden="1">'[51]J(Priv.Cap)'!#REF!</definedName>
    <definedName name="jjjjjj" hidden="1">'[51]J(Priv.Cap)'!#REF!</definedName>
    <definedName name="jjjjjjjjjjjjjjjjjj" localSheetId="13" hidden="1">{"Tab1",#N/A,FALSE,"P";"Tab2",#N/A,FALSE,"P"}</definedName>
    <definedName name="jjjjjjjjjjjjjjjjjj" localSheetId="10" hidden="1">{"Tab1",#N/A,FALSE,"P";"Tab2",#N/A,FALSE,"P"}</definedName>
    <definedName name="jjjjjjjjjjjjjjjjjj" localSheetId="15" hidden="1">{"Tab1",#N/A,FALSE,"P";"Tab2",#N/A,FALSE,"P"}</definedName>
    <definedName name="jjjjjjjjjjjjjjjjjj" hidden="1">{"Tab1",#N/A,FALSE,"P";"Tab2",#N/A,FALSE,"P"}</definedName>
    <definedName name="JKL" localSheetId="13" hidden="1">{"Tab1",#N/A,FALSE,"P";"Tab2",#N/A,FALSE,"P"}</definedName>
    <definedName name="JKL" localSheetId="10" hidden="1">{"Tab1",#N/A,FALSE,"P";"Tab2",#N/A,FALSE,"P"}</definedName>
    <definedName name="JKL" localSheetId="15" hidden="1">{"Tab1",#N/A,FALSE,"P";"Tab2",#N/A,FALSE,"P"}</definedName>
    <definedName name="JKL" hidden="1">{"Tab1",#N/A,FALSE,"P";"Tab2",#N/A,FALSE,"P"}</definedName>
    <definedName name="jlajl" localSheetId="13" hidden="1">{"Riqfin97",#N/A,FALSE,"Tran";"Riqfinpro",#N/A,FALSE,"Tran"}</definedName>
    <definedName name="jlajl" localSheetId="10" hidden="1">{"Riqfin97",#N/A,FALSE,"Tran";"Riqfinpro",#N/A,FALSE,"Tran"}</definedName>
    <definedName name="jlajl" localSheetId="15" hidden="1">{"Riqfin97",#N/A,FALSE,"Tran";"Riqfinpro",#N/A,FALSE,"Tran"}</definedName>
    <definedName name="jlajl" hidden="1">{"Riqfin97",#N/A,FALSE,"Tran";"Riqfinpro",#N/A,FALSE,"Tran"}</definedName>
    <definedName name="jui" localSheetId="13" hidden="1">{"Riqfin97",#N/A,FALSE,"Tran";"Riqfinpro",#N/A,FALSE,"Tran"}</definedName>
    <definedName name="jui" localSheetId="10" hidden="1">{"Riqfin97",#N/A,FALSE,"Tran";"Riqfinpro",#N/A,FALSE,"Tran"}</definedName>
    <definedName name="jui" localSheetId="15" hidden="1">{"Riqfin97",#N/A,FALSE,"Tran";"Riqfinpro",#N/A,FALSE,"Tran"}</definedName>
    <definedName name="jui" hidden="1">{"Riqfin97",#N/A,FALSE,"Tran";"Riqfinpro",#N/A,FALSE,"Tran"}</definedName>
    <definedName name="junk" localSheetId="4" hidden="1">#REF!</definedName>
    <definedName name="junk" localSheetId="13" hidden="1">#REF!</definedName>
    <definedName name="junk" localSheetId="10" hidden="1">#REF!</definedName>
    <definedName name="junk" localSheetId="6" hidden="1">#REF!</definedName>
    <definedName name="junk" localSheetId="5" hidden="1">#REF!</definedName>
    <definedName name="junk" localSheetId="3" hidden="1">#REF!</definedName>
    <definedName name="junk" localSheetId="15" hidden="1">#REF!</definedName>
    <definedName name="junk" hidden="1">#REF!</definedName>
    <definedName name="junk1" localSheetId="4" hidden="1">#REF!</definedName>
    <definedName name="junk1" localSheetId="13" hidden="1">#REF!</definedName>
    <definedName name="junk1" localSheetId="10" hidden="1">#REF!</definedName>
    <definedName name="junk1" localSheetId="6" hidden="1">#REF!</definedName>
    <definedName name="junk1" localSheetId="5" hidden="1">#REF!</definedName>
    <definedName name="junk1" localSheetId="3" hidden="1">#REF!</definedName>
    <definedName name="junk1" localSheetId="15" hidden="1">#REF!</definedName>
    <definedName name="junk1" hidden="1">#REF!</definedName>
    <definedName name="junk2" localSheetId="4" hidden="1">#REF!</definedName>
    <definedName name="junk2" localSheetId="13" hidden="1">#REF!</definedName>
    <definedName name="junk2" localSheetId="10" hidden="1">#REF!</definedName>
    <definedName name="junk2" localSheetId="6" hidden="1">#REF!</definedName>
    <definedName name="junk2" localSheetId="5" hidden="1">#REF!</definedName>
    <definedName name="junk2" localSheetId="3" hidden="1">#REF!</definedName>
    <definedName name="junk2" localSheetId="15" hidden="1">#REF!</definedName>
    <definedName name="junk2" hidden="1">#REF!</definedName>
    <definedName name="junk3" localSheetId="4" hidden="1">#REF!</definedName>
    <definedName name="junk3" localSheetId="13" hidden="1">#REF!</definedName>
    <definedName name="junk3" localSheetId="10" hidden="1">#REF!</definedName>
    <definedName name="junk3" localSheetId="6" hidden="1">#REF!</definedName>
    <definedName name="junk3" localSheetId="5" hidden="1">#REF!</definedName>
    <definedName name="junk3" localSheetId="3" hidden="1">#REF!</definedName>
    <definedName name="junk3" localSheetId="15" hidden="1">#REF!</definedName>
    <definedName name="junk3" hidden="1">#REF!</definedName>
    <definedName name="juy" localSheetId="13" hidden="1">{"Tab1",#N/A,FALSE,"P";"Tab2",#N/A,FALSE,"P"}</definedName>
    <definedName name="juy" localSheetId="10" hidden="1">{"Tab1",#N/A,FALSE,"P";"Tab2",#N/A,FALSE,"P"}</definedName>
    <definedName name="juy" localSheetId="15" hidden="1">{"Tab1",#N/A,FALSE,"P";"Tab2",#N/A,FALSE,"P"}</definedName>
    <definedName name="juy" hidden="1">{"Tab1",#N/A,FALSE,"P";"Tab2",#N/A,FALSE,"P"}</definedName>
    <definedName name="juyfres" localSheetId="13" hidden="1">{"SUNAT_AD_AGO96",#N/A,FALSE,"ADUANAS";"CAJA_AGO96",#N/A,FALSE,"CAJA3";"ING_CORR_AGO96",#N/A,FALSE,"CAJA3"}</definedName>
    <definedName name="juyfres" localSheetId="10" hidden="1">{"SUNAT_AD_AGO96",#N/A,FALSE,"ADUANAS";"CAJA_AGO96",#N/A,FALSE,"CAJA3";"ING_CORR_AGO96",#N/A,FALSE,"CAJA3"}</definedName>
    <definedName name="juyfres" localSheetId="15" hidden="1">{"SUNAT_AD_AGO96",#N/A,FALSE,"ADUANAS";"CAJA_AGO96",#N/A,FALSE,"CAJA3";"ING_CORR_AGO96",#N/A,FALSE,"CAJA3"}</definedName>
    <definedName name="juyfres" hidden="1">{"SUNAT_AD_AGO96",#N/A,FALSE,"ADUANAS";"CAJA_AGO96",#N/A,FALSE,"CAJA3";"ING_CORR_AGO96",#N/A,FALSE,"CAJA3"}</definedName>
    <definedName name="k" localSheetId="13" hidden="1">{"Riqfin97",#N/A,FALSE,"Tran";"Riqfinpro",#N/A,FALSE,"Tran"}</definedName>
    <definedName name="k" localSheetId="10" hidden="1">{"Riqfin97",#N/A,FALSE,"Tran";"Riqfinpro",#N/A,FALSE,"Tran"}</definedName>
    <definedName name="k" localSheetId="15" hidden="1">{"Riqfin97",#N/A,FALSE,"Tran";"Riqfinpro",#N/A,FALSE,"Tran"}</definedName>
    <definedName name="k" hidden="1">{"Riqfin97",#N/A,FALSE,"Tran";"Riqfinpro",#N/A,FALSE,"Tran"}</definedName>
    <definedName name="Kamil" hidden="1">[53]sez_očist!$F$15:$AG$15</definedName>
    <definedName name="kh" localSheetId="13" hidden="1">{"Minpmon",#N/A,FALSE,"Monthinput"}</definedName>
    <definedName name="kh" localSheetId="10" hidden="1">{"Minpmon",#N/A,FALSE,"Monthinput"}</definedName>
    <definedName name="kh" localSheetId="15" hidden="1">{"Minpmon",#N/A,FALSE,"Monthinput"}</definedName>
    <definedName name="kh" hidden="1">{"Minpmon",#N/A,FALSE,"Monthinput"}</definedName>
    <definedName name="kio" localSheetId="13" hidden="1">{"Tab1",#N/A,FALSE,"P";"Tab2",#N/A,FALSE,"P"}</definedName>
    <definedName name="kio" localSheetId="10" hidden="1">{"Tab1",#N/A,FALSE,"P";"Tab2",#N/A,FALSE,"P"}</definedName>
    <definedName name="kio" localSheetId="15" hidden="1">{"Tab1",#N/A,FALSE,"P";"Tab2",#N/A,FALSE,"P"}</definedName>
    <definedName name="kio" hidden="1">{"Tab1",#N/A,FALSE,"P";"Tab2",#N/A,FALSE,"P"}</definedName>
    <definedName name="kiu" localSheetId="13" hidden="1">{"Riqfin97",#N/A,FALSE,"Tran";"Riqfinpro",#N/A,FALSE,"Tran"}</definedName>
    <definedName name="kiu" localSheetId="10" hidden="1">{"Riqfin97",#N/A,FALSE,"Tran";"Riqfinpro",#N/A,FALSE,"Tran"}</definedName>
    <definedName name="kiu" localSheetId="15" hidden="1">{"Riqfin97",#N/A,FALSE,"Tran";"Riqfinpro",#N/A,FALSE,"Tran"}</definedName>
    <definedName name="kiu" hidden="1">{"Riqfin97",#N/A,FALSE,"Tran";"Riqfinpro",#N/A,FALSE,"Tran"}</definedName>
    <definedName name="kjhklfhlasd" localSheetId="13" hidden="1">{"Riqfin97",#N/A,FALSE,"Tran";"Riqfinpro",#N/A,FALSE,"Tran"}</definedName>
    <definedName name="kjhklfhlasd" localSheetId="10" hidden="1">{"Riqfin97",#N/A,FALSE,"Tran";"Riqfinpro",#N/A,FALSE,"Tran"}</definedName>
    <definedName name="kjhklfhlasd" localSheetId="15" hidden="1">{"Riqfin97",#N/A,FALSE,"Tran";"Riqfinpro",#N/A,FALSE,"Tran"}</definedName>
    <definedName name="kjhklfhlasd" hidden="1">{"Riqfin97",#N/A,FALSE,"Tran";"Riqfinpro",#N/A,FALSE,"Tran"}</definedName>
    <definedName name="KJJ" localSheetId="4" hidden="1">'[54]Overall Balance'!#REF!</definedName>
    <definedName name="KJJ" localSheetId="6" hidden="1">'[54]Overall Balance'!#REF!</definedName>
    <definedName name="KJJ" localSheetId="5" hidden="1">'[54]Overall Balance'!#REF!</definedName>
    <definedName name="KJJ" localSheetId="3" hidden="1">'[54]Overall Balance'!#REF!</definedName>
    <definedName name="KJJ" localSheetId="15" hidden="1">'[54]Overall Balance'!#REF!</definedName>
    <definedName name="KJJ" hidden="1">'[54]Overall Balance'!#REF!</definedName>
    <definedName name="kk" localSheetId="13" hidden="1">{"Tab1",#N/A,FALSE,"P";"Tab2",#N/A,FALSE,"P"}</definedName>
    <definedName name="kk" localSheetId="10" hidden="1">{"Tab1",#N/A,FALSE,"P";"Tab2",#N/A,FALSE,"P"}</definedName>
    <definedName name="kk" localSheetId="15" hidden="1">{"Tab1",#N/A,FALSE,"P";"Tab2",#N/A,FALSE,"P"}</definedName>
    <definedName name="kk" hidden="1">{"Tab1",#N/A,FALSE,"P";"Tab2",#N/A,FALSE,"P"}</definedName>
    <definedName name="kkj" localSheetId="13" hidden="1">{"Riqfin97",#N/A,FALSE,"Tran";"Riqfinpro",#N/A,FALSE,"Tran"}</definedName>
    <definedName name="kkj" localSheetId="10" hidden="1">{"Riqfin97",#N/A,FALSE,"Tran";"Riqfinpro",#N/A,FALSE,"Tran"}</definedName>
    <definedName name="kkj" localSheetId="15" hidden="1">{"Riqfin97",#N/A,FALSE,"Tran";"Riqfinpro",#N/A,FALSE,"Tran"}</definedName>
    <definedName name="kkj" hidden="1">{"Riqfin97",#N/A,FALSE,"Tran";"Riqfinpro",#N/A,FALSE,"Tran"}</definedName>
    <definedName name="kkk" localSheetId="13" hidden="1">{"Tab1",#N/A,FALSE,"P";"Tab2",#N/A,FALSE,"P"}</definedName>
    <definedName name="kkk" localSheetId="10" hidden="1">{"Tab1",#N/A,FALSE,"P";"Tab2",#N/A,FALSE,"P"}</definedName>
    <definedName name="kkk" localSheetId="15" hidden="1">{"Tab1",#N/A,FALSE,"P";"Tab2",#N/A,FALSE,"P"}</definedName>
    <definedName name="kkk" hidden="1">{"Tab1",#N/A,FALSE,"P";"Tab2",#N/A,FALSE,"P"}</definedName>
    <definedName name="kkkk" localSheetId="4" hidden="1">[55]M!#REF!</definedName>
    <definedName name="kkkk" localSheetId="6" hidden="1">[55]M!#REF!</definedName>
    <definedName name="kkkk" localSheetId="5" hidden="1">[55]M!#REF!</definedName>
    <definedName name="kkkk" localSheetId="3" hidden="1">[55]M!#REF!</definedName>
    <definedName name="kkkk" localSheetId="15" hidden="1">[55]M!#REF!</definedName>
    <definedName name="kkkk" hidden="1">[55]M!#REF!</definedName>
    <definedName name="kkkkk" localSheetId="4" hidden="1">'[51]J(Priv.Cap)'!#REF!</definedName>
    <definedName name="kkkkk" localSheetId="6" hidden="1">'[51]J(Priv.Cap)'!#REF!</definedName>
    <definedName name="kkkkk" localSheetId="5" hidden="1">'[51]J(Priv.Cap)'!#REF!</definedName>
    <definedName name="kkkkk" localSheetId="3" hidden="1">'[51]J(Priv.Cap)'!#REF!</definedName>
    <definedName name="kkkkk" localSheetId="15" hidden="1">'[51]J(Priv.Cap)'!#REF!</definedName>
    <definedName name="kkkkk" hidden="1">'[51]J(Priv.Cap)'!#REF!</definedName>
    <definedName name="kkkkkk" localSheetId="13" hidden="1">{#N/A,#N/A,FALSE,"EXTDEBT"}</definedName>
    <definedName name="kkkkkk" localSheetId="10" hidden="1">{#N/A,#N/A,FALSE,"EXTDEBT"}</definedName>
    <definedName name="kkkkkk" localSheetId="15" hidden="1">{#N/A,#N/A,FALSE,"EXTDEBT"}</definedName>
    <definedName name="kkkkkk" hidden="1">{#N/A,#N/A,FALSE,"EXTDEBT"}</definedName>
    <definedName name="kkkkkkkk" localSheetId="13" hidden="1">{"Riqfin97",#N/A,FALSE,"Tran";"Riqfinpro",#N/A,FALSE,"Tran"}</definedName>
    <definedName name="kkkkkkkk" localSheetId="10" hidden="1">{"Riqfin97",#N/A,FALSE,"Tran";"Riqfinpro",#N/A,FALSE,"Tran"}</definedName>
    <definedName name="kkkkkkkk" localSheetId="15" hidden="1">{"Riqfin97",#N/A,FALSE,"Tran";"Riqfinpro",#N/A,FALSE,"Tran"}</definedName>
    <definedName name="kkkkkkkk" hidden="1">{"Riqfin97",#N/A,FALSE,"Tran";"Riqfinpro",#N/A,FALSE,"Tran"}</definedName>
    <definedName name="kl" localSheetId="13" hidden="1">{"mt1",#N/A,FALSE,"Debt";"mt2",#N/A,FALSE,"Debt";"mt3",#N/A,FALSE,"Debt";"mt4",#N/A,FALSE,"Debt";"mt5",#N/A,FALSE,"Debt";"mt6",#N/A,FALSE,"Debt";"mt7",#N/A,FALSE,"Debt"}</definedName>
    <definedName name="kl" localSheetId="10" hidden="1">{"mt1",#N/A,FALSE,"Debt";"mt2",#N/A,FALSE,"Debt";"mt3",#N/A,FALSE,"Debt";"mt4",#N/A,FALSE,"Debt";"mt5",#N/A,FALSE,"Debt";"mt6",#N/A,FALSE,"Debt";"mt7",#N/A,FALSE,"Debt"}</definedName>
    <definedName name="kl" localSheetId="15" hidden="1">{"mt1",#N/A,FALSE,"Debt";"mt2",#N/A,FALSE,"Debt";"mt3",#N/A,FALSE,"Debt";"mt4",#N/A,FALSE,"Debt";"mt5",#N/A,FALSE,"Debt";"mt6",#N/A,FALSE,"Debt";"mt7",#N/A,FALSE,"Debt"}</definedName>
    <definedName name="kl" hidden="1">{"mt1",#N/A,FALSE,"Debt";"mt2",#N/A,FALSE,"Debt";"mt3",#N/A,FALSE,"Debt";"mt4",#N/A,FALSE,"Debt";"mt5",#N/A,FALSE,"Debt";"mt6",#N/A,FALSE,"Debt";"mt7",#N/A,FALSE,"Debt"}</definedName>
    <definedName name="KSJSYYEHNFJDKD5822" localSheetId="13" hidden="1">{"SUNAT_AD_AGO96",#N/A,FALSE,"ADUANAS";"CAJA_AGO96",#N/A,FALSE,"CAJA3";"ING_CORR_AGO96",#N/A,FALSE,"CAJA3"}</definedName>
    <definedName name="KSJSYYEHNFJDKD5822" localSheetId="10" hidden="1">{"SUNAT_AD_AGO96",#N/A,FALSE,"ADUANAS";"CAJA_AGO96",#N/A,FALSE,"CAJA3";"ING_CORR_AGO96",#N/A,FALSE,"CAJA3"}</definedName>
    <definedName name="KSJSYYEHNFJDKD5822" localSheetId="15" hidden="1">{"SUNAT_AD_AGO96",#N/A,FALSE,"ADUANAS";"CAJA_AGO96",#N/A,FALSE,"CAJA3";"ING_CORR_AGO96",#N/A,FALSE,"CAJA3"}</definedName>
    <definedName name="KSJSYYEHNFJDKD5822" hidden="1">{"SUNAT_AD_AGO96",#N/A,FALSE,"ADUANAS";"CAJA_AGO96",#N/A,FALSE,"CAJA3";"ING_CORR_AGO96",#N/A,FALSE,"CAJA3"}</definedName>
    <definedName name="ku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hidden="1">{"macro",#N/A,FALSE,"Macro";"smq2",#N/A,FALSE,"Data";"smq3",#N/A,FALSE,"Data";"smq4",#N/A,FALSE,"Data";"smq5",#N/A,FALSE,"Data";"smq6",#N/A,FALSE,"Data";"smq7",#N/A,FALSE,"Data";"smq8",#N/A,FALSE,"Data";"smq9",#N/A,FALSE,"Data"}</definedName>
    <definedName name="limcount" hidden="1">1</definedName>
    <definedName name="ll" localSheetId="13" hidden="1">{"Tab1",#N/A,FALSE,"P";"Tab2",#N/A,FALSE,"P"}</definedName>
    <definedName name="ll" localSheetId="10" hidden="1">{"Tab1",#N/A,FALSE,"P";"Tab2",#N/A,FALSE,"P"}</definedName>
    <definedName name="ll" localSheetId="15" hidden="1">{"Tab1",#N/A,FALSE,"P";"Tab2",#N/A,FALSE,"P"}</definedName>
    <definedName name="ll" hidden="1">{"Tab1",#N/A,FALSE,"P";"Tab2",#N/A,FALSE,"P"}</definedName>
    <definedName name="lll" localSheetId="13" hidden="1">{"Riqfin97",#N/A,FALSE,"Tran";"Riqfinpro",#N/A,FALSE,"Tran"}</definedName>
    <definedName name="lll" localSheetId="10" hidden="1">{"Riqfin97",#N/A,FALSE,"Tran";"Riqfinpro",#N/A,FALSE,"Tran"}</definedName>
    <definedName name="lll" localSheetId="15" hidden="1">{"Riqfin97",#N/A,FALSE,"Tran";"Riqfinpro",#N/A,FALSE,"Tran"}</definedName>
    <definedName name="lll" hidden="1">{"Riqfin97",#N/A,FALSE,"Tran";"Riqfinpro",#N/A,FALSE,"Tran"}</definedName>
    <definedName name="llll" localSheetId="13" hidden="1">{"Minpmon",#N/A,FALSE,"Monthinput"}</definedName>
    <definedName name="llll" localSheetId="10" hidden="1">{"Minpmon",#N/A,FALSE,"Monthinput"}</definedName>
    <definedName name="llll" localSheetId="15" hidden="1">{"Minpmon",#N/A,FALSE,"Monthinput"}</definedName>
    <definedName name="llll" hidden="1">{"Minpmon",#N/A,FALSE,"Monthinput"}</definedName>
    <definedName name="lllll" localSheetId="13" hidden="1">{"Tab1",#N/A,FALSE,"P";"Tab2",#N/A,FALSE,"P"}</definedName>
    <definedName name="lllll" localSheetId="10" hidden="1">{"Tab1",#N/A,FALSE,"P";"Tab2",#N/A,FALSE,"P"}</definedName>
    <definedName name="lllll" localSheetId="15" hidden="1">{"Tab1",#N/A,FALSE,"P";"Tab2",#N/A,FALSE,"P"}</definedName>
    <definedName name="lllll" hidden="1">{"Tab1",#N/A,FALSE,"P";"Tab2",#N/A,FALSE,"P"}</definedName>
    <definedName name="llllll" localSheetId="13" hidden="1">{"Minpmon",#N/A,FALSE,"Monthinput"}</definedName>
    <definedName name="llllll" localSheetId="10" hidden="1">{"Minpmon",#N/A,FALSE,"Monthinput"}</definedName>
    <definedName name="llllll" localSheetId="15" hidden="1">{"Minpmon",#N/A,FALSE,"Monthinput"}</definedName>
    <definedName name="llllll" hidden="1">{"Minpmon",#N/A,FALSE,"Monthinput"}</definedName>
    <definedName name="lllllll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13" hidden="1">{"Minpmon",#N/A,FALSE,"Monthinput"}</definedName>
    <definedName name="lllllllllllllllll" localSheetId="10" hidden="1">{"Minpmon",#N/A,FALSE,"Monthinput"}</definedName>
    <definedName name="lllllllllllllllll" localSheetId="15" hidden="1">{"Minpmon",#N/A,FALSE,"Monthinput"}</definedName>
    <definedName name="lllllllllllllllll" hidden="1">{"Minpmon",#N/A,FALSE,"Monthinput"}</definedName>
    <definedName name="lpopoiuo" localSheetId="13" hidden="1">{"Tab1",#N/A,FALSE,"P";"Tab2",#N/A,FALSE,"P"}</definedName>
    <definedName name="lpopoiuo" localSheetId="10" hidden="1">{"Tab1",#N/A,FALSE,"P";"Tab2",#N/A,FALSE,"P"}</definedName>
    <definedName name="lpopoiuo" localSheetId="15" hidden="1">{"Tab1",#N/A,FALSE,"P";"Tab2",#N/A,FALSE,"P"}</definedName>
    <definedName name="lpopoiuo" hidden="1">{"Tab1",#N/A,FALSE,"P";"Tab2",#N/A,FALSE,"P"}</definedName>
    <definedName name="MIVIVIENDA" hidden="1">[56]Asfalto!$T$7:$U$8</definedName>
    <definedName name="ml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mfkjfj" localSheetId="13" hidden="1">{"Tab1",#N/A,FALSE,"P";"Tab2",#N/A,FALSE,"P"}</definedName>
    <definedName name="mmfkjfj" localSheetId="10" hidden="1">{"Tab1",#N/A,FALSE,"P";"Tab2",#N/A,FALSE,"P"}</definedName>
    <definedName name="mmfkjfj" localSheetId="15" hidden="1">{"Tab1",#N/A,FALSE,"P";"Tab2",#N/A,FALSE,"P"}</definedName>
    <definedName name="mmfkjfj" hidden="1">{"Tab1",#N/A,FALSE,"P";"Tab2",#N/A,FALSE,"P"}</definedName>
    <definedName name="mmm" localSheetId="13" hidden="1">{"Riqfin97",#N/A,FALSE,"Tran";"Riqfinpro",#N/A,FALSE,"Tran"}</definedName>
    <definedName name="mmm" localSheetId="10" hidden="1">{"Riqfin97",#N/A,FALSE,"Tran";"Riqfinpro",#N/A,FALSE,"Tran"}</definedName>
    <definedName name="mmm" localSheetId="15" hidden="1">{"Riqfin97",#N/A,FALSE,"Tran";"Riqfinpro",#N/A,FALSE,"Tran"}</definedName>
    <definedName name="mmm" hidden="1">{"Riqfin97",#N/A,FALSE,"Tran";"Riqfinpro",#N/A,FALSE,"Tran"}</definedName>
    <definedName name="mmmm" localSheetId="13" hidden="1">{"Tab1",#N/A,FALSE,"P";"Tab2",#N/A,FALSE,"P"}</definedName>
    <definedName name="mmmm" localSheetId="10" hidden="1">{"Tab1",#N/A,FALSE,"P";"Tab2",#N/A,FALSE,"P"}</definedName>
    <definedName name="mmmm" localSheetId="15" hidden="1">{"Tab1",#N/A,FALSE,"P";"Tab2",#N/A,FALSE,"P"}</definedName>
    <definedName name="mmmm" hidden="1">{"Tab1",#N/A,FALSE,"P";"Tab2",#N/A,FALSE,"P"}</definedName>
    <definedName name="mmmmm" localSheetId="13" hidden="1">{"Riqfin97",#N/A,FALSE,"Tran";"Riqfinpro",#N/A,FALSE,"Tran"}</definedName>
    <definedName name="mmmmm" localSheetId="10" hidden="1">{"Riqfin97",#N/A,FALSE,"Tran";"Riqfinpro",#N/A,FALSE,"Tran"}</definedName>
    <definedName name="mmmmm" localSheetId="15" hidden="1">{"Riqfin97",#N/A,FALSE,"Tran";"Riqfinpro",#N/A,FALSE,"Tran"}</definedName>
    <definedName name="mmmmm" hidden="1">{"Riqfin97",#N/A,FALSE,"Tran";"Riqfinpro",#N/A,FALSE,"Tran"}</definedName>
    <definedName name="mmmmmmmmm" localSheetId="13" hidden="1">{"Riqfin97",#N/A,FALSE,"Tran";"Riqfinpro",#N/A,FALSE,"Tran"}</definedName>
    <definedName name="mmmmmmmmm" localSheetId="10" hidden="1">{"Riqfin97",#N/A,FALSE,"Tran";"Riqfinpro",#N/A,FALSE,"Tran"}</definedName>
    <definedName name="mmmmmmmmm" localSheetId="15" hidden="1">{"Riqfin97",#N/A,FALSE,"Tran";"Riqfinpro",#N/A,FALSE,"Tran"}</definedName>
    <definedName name="mmmmmmmmm" hidden="1">{"Riqfin97",#N/A,FALSE,"Tran";"Riqfinpro",#N/A,FALSE,"Tran"}</definedName>
    <definedName name="mncncn" localSheetId="13" hidden="1">{"Tab1",#N/A,FALSE,"P";"Tab2",#N/A,FALSE,"P"}</definedName>
    <definedName name="mncncn" localSheetId="10" hidden="1">{"Tab1",#N/A,FALSE,"P";"Tab2",#N/A,FALSE,"P"}</definedName>
    <definedName name="mncncn" localSheetId="15" hidden="1">{"Tab1",#N/A,FALSE,"P";"Tab2",#N/A,FALSE,"P"}</definedName>
    <definedName name="mncncn" hidden="1">{"Tab1",#N/A,FALSE,"P";"Tab2",#N/A,FALSE,"P"}</definedName>
    <definedName name="mte" localSheetId="13" hidden="1">{"Riqfin97",#N/A,FALSE,"Tran";"Riqfinpro",#N/A,FALSE,"Tran"}</definedName>
    <definedName name="mte" localSheetId="10" hidden="1">{"Riqfin97",#N/A,FALSE,"Tran";"Riqfinpro",#N/A,FALSE,"Tran"}</definedName>
    <definedName name="mte" localSheetId="15" hidden="1">{"Riqfin97",#N/A,FALSE,"Tran";"Riqfinpro",#N/A,FALSE,"Tran"}</definedName>
    <definedName name="mte" hidden="1">{"Riqfin97",#N/A,FALSE,"Tran";"Riqfinpro",#N/A,FALSE,"Tran"}</definedName>
    <definedName name="n" localSheetId="13" hidden="1">{"Minpmon",#N/A,FALSE,"Monthinput"}</definedName>
    <definedName name="n" localSheetId="10" hidden="1">{"Minpmon",#N/A,FALSE,"Monthinput"}</definedName>
    <definedName name="n" localSheetId="15" hidden="1">{"Minpmon",#N/A,FALSE,"Monthinput"}</definedName>
    <definedName name="n" hidden="1">{"Minpmon",#N/A,FALSE,"Monthinput"}</definedName>
    <definedName name="NADA" localSheetId="13" hidden="1">{"CAJA_SET96",#N/A,FALSE,"CAJA3";"ING_CORR_SET96",#N/A,FALSE,"CAJA3";"SUNAT_AD_SET96",#N/A,FALSE,"ADUANAS"}</definedName>
    <definedName name="NADA" localSheetId="10" hidden="1">{"CAJA_SET96",#N/A,FALSE,"CAJA3";"ING_CORR_SET96",#N/A,FALSE,"CAJA3";"SUNAT_AD_SET96",#N/A,FALSE,"ADUANAS"}</definedName>
    <definedName name="NADA" localSheetId="15" hidden="1">{"CAJA_SET96",#N/A,FALSE,"CAJA3";"ING_CORR_SET96",#N/A,FALSE,"CAJA3";"SUNAT_AD_SET96",#N/A,FALSE,"ADUANAS"}</definedName>
    <definedName name="NADA" hidden="1">{"CAJA_SET96",#N/A,FALSE,"CAJA3";"ING_CORR_SET96",#N/A,FALSE,"CAJA3";"SUNAT_AD_SET96",#N/A,FALSE,"ADUANAS"}</definedName>
    <definedName name="new" localSheetId="13" hidden="1">{"TBILLS_ALL",#N/A,FALSE,"FITB_all"}</definedName>
    <definedName name="new" localSheetId="10" hidden="1">{"TBILLS_ALL",#N/A,FALSE,"FITB_all"}</definedName>
    <definedName name="new" localSheetId="15" hidden="1">{"TBILLS_ALL",#N/A,FALSE,"FITB_all"}</definedName>
    <definedName name="new" hidden="1">{"TBILLS_ALL",#N/A,FALSE,"FITB_all"}</definedName>
    <definedName name="nknlkjn" localSheetId="13" hidden="1">{"Tab1",#N/A,FALSE,"P";"Tab2",#N/A,FALSE,"P"}</definedName>
    <definedName name="nknlkjn" localSheetId="10" hidden="1">{"Tab1",#N/A,FALSE,"P";"Tab2",#N/A,FALSE,"P"}</definedName>
    <definedName name="nknlkjn" localSheetId="15" hidden="1">{"Tab1",#N/A,FALSE,"P";"Tab2",#N/A,FALSE,"P"}</definedName>
    <definedName name="nknlkjn" hidden="1">{"Tab1",#N/A,FALSE,"P";"Tab2",#N/A,FALSE,"P"}</definedName>
    <definedName name="nn" localSheetId="13" hidden="1">{"Riqfin97",#N/A,FALSE,"Tran";"Riqfinpro",#N/A,FALSE,"Tran"}</definedName>
    <definedName name="nn" localSheetId="10" hidden="1">{"Riqfin97",#N/A,FALSE,"Tran";"Riqfinpro",#N/A,FALSE,"Tran"}</definedName>
    <definedName name="nn" localSheetId="15" hidden="1">{"Riqfin97",#N/A,FALSE,"Tran";"Riqfinpro",#N/A,FALSE,"Tran"}</definedName>
    <definedName name="nn" hidden="1">{"Riqfin97",#N/A,FALSE,"Tran";"Riqfinpro",#N/A,FALSE,"Tran"}</definedName>
    <definedName name="nnj" localSheetId="13" hidden="1">{"Main Economic Indicators",#N/A,FALSE,"C"}</definedName>
    <definedName name="nnj" localSheetId="10" hidden="1">{"Main Economic Indicators",#N/A,FALSE,"C"}</definedName>
    <definedName name="nnj" localSheetId="15" hidden="1">{"Main Economic Indicators",#N/A,FALSE,"C"}</definedName>
    <definedName name="nnj" hidden="1">{"Main Economic Indicators",#N/A,FALSE,"C"}</definedName>
    <definedName name="nnn" localSheetId="13" hidden="1">{"Tab1",#N/A,FALSE,"P";"Tab2",#N/A,FALSE,"P"}</definedName>
    <definedName name="nnn" localSheetId="10" hidden="1">{"Tab1",#N/A,FALSE,"P";"Tab2",#N/A,FALSE,"P"}</definedName>
    <definedName name="nnn" localSheetId="15" hidden="1">{"Tab1",#N/A,FALSE,"P";"Tab2",#N/A,FALSE,"P"}</definedName>
    <definedName name="nnn" hidden="1">{"Tab1",#N/A,FALSE,"P";"Tab2",#N/A,FALSE,"P"}</definedName>
    <definedName name="nnnnnnnnnn" localSheetId="13" hidden="1">{"Minpmon",#N/A,FALSE,"Monthinput"}</definedName>
    <definedName name="nnnnnnnnnn" localSheetId="10" hidden="1">{"Minpmon",#N/A,FALSE,"Monthinput"}</definedName>
    <definedName name="nnnnnnnnnn" localSheetId="15" hidden="1">{"Minpmon",#N/A,FALSE,"Monthinput"}</definedName>
    <definedName name="nnnnnnnnnn" hidden="1">{"Minpmon",#N/A,FALSE,"Monthinput"}</definedName>
    <definedName name="nnnnnnnnnnnn" localSheetId="13" hidden="1">{"Riqfin97",#N/A,FALSE,"Tran";"Riqfinpro",#N/A,FALSE,"Tran"}</definedName>
    <definedName name="nnnnnnnnnnnn" localSheetId="10" hidden="1">{"Riqfin97",#N/A,FALSE,"Tran";"Riqfinpro",#N/A,FALSE,"Tran"}</definedName>
    <definedName name="nnnnnnnnnnnn" localSheetId="15" hidden="1">{"Riqfin97",#N/A,FALSE,"Tran";"Riqfinpro",#N/A,FALSE,"Tran"}</definedName>
    <definedName name="nnnnnnnnnnnn" hidden="1">{"Riqfin97",#N/A,FALSE,"Tran";"Riqfinpro",#N/A,FALSE,"Tran"}</definedName>
    <definedName name="Novo" localSheetId="4" hidden="1">#REF!</definedName>
    <definedName name="Novo" localSheetId="13" hidden="1">#REF!</definedName>
    <definedName name="Novo" localSheetId="10" hidden="1">#REF!</definedName>
    <definedName name="Novo" localSheetId="6" hidden="1">#REF!</definedName>
    <definedName name="Novo" localSheetId="5" hidden="1">#REF!</definedName>
    <definedName name="Novo" localSheetId="3" hidden="1">#REF!</definedName>
    <definedName name="Novo" localSheetId="15" hidden="1">#REF!</definedName>
    <definedName name="Novo" hidden="1">#REF!</definedName>
    <definedName name="nvy" localSheetId="13" hidden="1">{"Tab1",#N/A,FALSE,"P";"Tab2",#N/A,FALSE,"P"}</definedName>
    <definedName name="nvy" localSheetId="10" hidden="1">{"Tab1",#N/A,FALSE,"P";"Tab2",#N/A,FALSE,"P"}</definedName>
    <definedName name="nvy" localSheetId="15" hidden="1">{"Tab1",#N/A,FALSE,"P";"Tab2",#N/A,FALSE,"P"}</definedName>
    <definedName name="nvy" hidden="1">{"Tab1",#N/A,FALSE,"P";"Tab2",#N/A,FALSE,"P"}</definedName>
    <definedName name="oo" localSheetId="13" hidden="1">{"Riqfin97",#N/A,FALSE,"Tran";"Riqfinpro",#N/A,FALSE,"Tran"}</definedName>
    <definedName name="oo" localSheetId="10" hidden="1">{"Riqfin97",#N/A,FALSE,"Tran";"Riqfinpro",#N/A,FALSE,"Tran"}</definedName>
    <definedName name="oo" localSheetId="15" hidden="1">{"Riqfin97",#N/A,FALSE,"Tran";"Riqfinpro",#N/A,FALSE,"Tran"}</definedName>
    <definedName name="oo" hidden="1">{"Riqfin97",#N/A,FALSE,"Tran";"Riqfinpro",#N/A,FALSE,"Tran"}</definedName>
    <definedName name="ooo" localSheetId="13" hidden="1">{"Tab1",#N/A,FALSE,"P";"Tab2",#N/A,FALSE,"P"}</definedName>
    <definedName name="ooo" localSheetId="10" hidden="1">{"Tab1",#N/A,FALSE,"P";"Tab2",#N/A,FALSE,"P"}</definedName>
    <definedName name="ooo" localSheetId="15" hidden="1">{"Tab1",#N/A,FALSE,"P";"Tab2",#N/A,FALSE,"P"}</definedName>
    <definedName name="ooo" hidden="1">{"Tab1",#N/A,FALSE,"P";"Tab2",#N/A,FALSE,"P"}</definedName>
    <definedName name="oooo" localSheetId="13" hidden="1">{"Tab1",#N/A,FALSE,"P";"Tab2",#N/A,FALSE,"P"}</definedName>
    <definedName name="oooo" localSheetId="10" hidden="1">{"Tab1",#N/A,FALSE,"P";"Tab2",#N/A,FALSE,"P"}</definedName>
    <definedName name="oooo" localSheetId="15" hidden="1">{"Tab1",#N/A,FALSE,"P";"Tab2",#N/A,FALSE,"P"}</definedName>
    <definedName name="oooo" hidden="1">{"Tab1",#N/A,FALSE,"P";"Tab2",#N/A,FALSE,"P"}</definedName>
    <definedName name="opu" localSheetId="13" hidden="1">{"Riqfin97",#N/A,FALSE,"Tran";"Riqfinpro",#N/A,FALSE,"Tran"}</definedName>
    <definedName name="opu" localSheetId="10" hidden="1">{"Riqfin97",#N/A,FALSE,"Tran";"Riqfinpro",#N/A,FALSE,"Tran"}</definedName>
    <definedName name="opu" localSheetId="15" hidden="1">{"Riqfin97",#N/A,FALSE,"Tran";"Riqfinpro",#N/A,FALSE,"Tran"}</definedName>
    <definedName name="opu" hidden="1">{"Riqfin97",#N/A,FALSE,"Tran";"Riqfinpro",#N/A,FALSE,"Tran"}</definedName>
    <definedName name="OSCAR" hidden="1">#N/A</definedName>
    <definedName name="outputgapnew" localSheetId="13" hidden="1">{"Riqfin97",#N/A,FALSE,"Tran";"Riqfinpro",#N/A,FALSE,"Tran"}</definedName>
    <definedName name="outputgapnew" localSheetId="10" hidden="1">{"Riqfin97",#N/A,FALSE,"Tran";"Riqfinpro",#N/A,FALSE,"Tran"}</definedName>
    <definedName name="outputgapnew" localSheetId="15" hidden="1">{"Riqfin97",#N/A,FALSE,"Tran";"Riqfinpro",#N/A,FALSE,"Tran"}</definedName>
    <definedName name="outputgapnew" hidden="1">{"Riqfin97",#N/A,FALSE,"Tran";"Riqfinpro",#N/A,FALSE,"Tran"}</definedName>
    <definedName name="p" localSheetId="13" hidden="1">{"Riqfin97",#N/A,FALSE,"Tran";"Riqfinpro",#N/A,FALSE,"Tran"}</definedName>
    <definedName name="p" localSheetId="10" hidden="1">{"Riqfin97",#N/A,FALSE,"Tran";"Riqfinpro",#N/A,FALSE,"Tran"}</definedName>
    <definedName name="p" localSheetId="15" hidden="1">{"Riqfin97",#N/A,FALSE,"Tran";"Riqfinpro",#N/A,FALSE,"Tran"}</definedName>
    <definedName name="p" hidden="1">{"Riqfin97",#N/A,FALSE,"Tran";"Riqfinpro",#N/A,FALSE,"Tran"}</definedName>
    <definedName name="Pal_Workbook_GUID" hidden="1">"ETW6S16AAE94882UCIZZEYGK"</definedName>
    <definedName name="Pal_Workbook_GUID_1" hidden="1">"5FTIEA8M8CC65MYSIEJU1N3B"</definedName>
    <definedName name="pbi" localSheetId="13" hidden="1">{"CAJA_SET96",#N/A,FALSE,"CAJA3";"ING_CORR_SET96",#N/A,FALSE,"CAJA3";"SUNAT_AD_SET96",#N/A,FALSE,"ADUANAS"}</definedName>
    <definedName name="pbi" localSheetId="10" hidden="1">{"CAJA_SET96",#N/A,FALSE,"CAJA3";"ING_CORR_SET96",#N/A,FALSE,"CAJA3";"SUNAT_AD_SET96",#N/A,FALSE,"ADUANAS"}</definedName>
    <definedName name="pbi" localSheetId="15" hidden="1">{"CAJA_SET96",#N/A,FALSE,"CAJA3";"ING_CORR_SET96",#N/A,FALSE,"CAJA3";"SUNAT_AD_SET96",#N/A,FALSE,"ADUANAS"}</definedName>
    <definedName name="pbi" hidden="1">{"CAJA_SET96",#N/A,FALSE,"CAJA3";"ING_CORR_SET96",#N/A,FALSE,"CAJA3";"SUNAT_AD_SET96",#N/A,FALSE,"ADUANAS"}</definedName>
    <definedName name="pit" localSheetId="13" hidden="1">{"Riqfin97",#N/A,FALSE,"Tran";"Riqfinpro",#N/A,FALSE,"Tran"}</definedName>
    <definedName name="pit" localSheetId="10" hidden="1">{"Riqfin97",#N/A,FALSE,"Tran";"Riqfinpro",#N/A,FALSE,"Tran"}</definedName>
    <definedName name="pit" localSheetId="15" hidden="1">{"Riqfin97",#N/A,FALSE,"Tran";"Riqfinpro",#N/A,FALSE,"Tran"}</definedName>
    <definedName name="pit" hidden="1">{"Riqfin97",#N/A,FALSE,"Tran";"Riqfinpro",#N/A,FALSE,"Tran"}</definedName>
    <definedName name="POIU" localSheetId="13" hidden="1">{"CAJA_SET96",#N/A,FALSE,"CAJA3";"ING_CORR_SET96",#N/A,FALSE,"CAJA3";"SUNAT_AD_SET96",#N/A,FALSE,"ADUANAS"}</definedName>
    <definedName name="POIU" localSheetId="10" hidden="1">{"CAJA_SET96",#N/A,FALSE,"CAJA3";"ING_CORR_SET96",#N/A,FALSE,"CAJA3";"SUNAT_AD_SET96",#N/A,FALSE,"ADUANAS"}</definedName>
    <definedName name="POIU" localSheetId="15" hidden="1">{"CAJA_SET96",#N/A,FALSE,"CAJA3";"ING_CORR_SET96",#N/A,FALSE,"CAJA3";"SUNAT_AD_SET96",#N/A,FALSE,"ADUANAS"}</definedName>
    <definedName name="POIU" hidden="1">{"CAJA_SET96",#N/A,FALSE,"CAJA3";"ING_CORR_SET96",#N/A,FALSE,"CAJA3";"SUNAT_AD_SET96",#N/A,FALSE,"ADUANAS"}</definedName>
    <definedName name="pp" localSheetId="13" hidden="1">{"Riqfin97",#N/A,FALSE,"Tran";"Riqfinpro",#N/A,FALSE,"Tran"}</definedName>
    <definedName name="pp" localSheetId="10" hidden="1">{"Riqfin97",#N/A,FALSE,"Tran";"Riqfinpro",#N/A,FALSE,"Tran"}</definedName>
    <definedName name="pp" localSheetId="15" hidden="1">{"Riqfin97",#N/A,FALSE,"Tran";"Riqfinpro",#N/A,FALSE,"Tran"}</definedName>
    <definedName name="pp" hidden="1">{"Riqfin97",#N/A,FALSE,"Tran";"Riqfinpro",#N/A,FALSE,"Tran"}</definedName>
    <definedName name="ppp" localSheetId="13" hidden="1">{"Riqfin97",#N/A,FALSE,"Tran";"Riqfinpro",#N/A,FALSE,"Tran"}</definedName>
    <definedName name="ppp" localSheetId="10" hidden="1">{"Riqfin97",#N/A,FALSE,"Tran";"Riqfinpro",#N/A,FALSE,"Tran"}</definedName>
    <definedName name="ppp" localSheetId="15" hidden="1">{"Riqfin97",#N/A,FALSE,"Tran";"Riqfinpro",#N/A,FALSE,"Tran"}</definedName>
    <definedName name="ppp" hidden="1">{"Riqfin97",#N/A,FALSE,"Tran";"Riqfinpro",#N/A,FALSE,"Tran"}</definedName>
    <definedName name="pppppp" localSheetId="13" hidden="1">{"Riqfin97",#N/A,FALSE,"Tran";"Riqfinpro",#N/A,FALSE,"Tran"}</definedName>
    <definedName name="pppppp" localSheetId="10" hidden="1">{"Riqfin97",#N/A,FALSE,"Tran";"Riqfinpro",#N/A,FALSE,"Tran"}</definedName>
    <definedName name="pppppp" localSheetId="15" hidden="1">{"Riqfin97",#N/A,FALSE,"Tran";"Riqfinpro",#N/A,FALSE,"Tran"}</definedName>
    <definedName name="pppppp" hidden="1">{"Riqfin97",#N/A,FALSE,"Tran";"Riqfinpro",#N/A,FALSE,"Tran"}</definedName>
    <definedName name="qaz" localSheetId="13" hidden="1">{"Tab1",#N/A,FALSE,"P";"Tab2",#N/A,FALSE,"P"}</definedName>
    <definedName name="qaz" localSheetId="10" hidden="1">{"Tab1",#N/A,FALSE,"P";"Tab2",#N/A,FALSE,"P"}</definedName>
    <definedName name="qaz" localSheetId="15" hidden="1">{"Tab1",#N/A,FALSE,"P";"Tab2",#N/A,FALSE,"P"}</definedName>
    <definedName name="qaz" hidden="1">{"Tab1",#N/A,FALSE,"P";"Tab2",#N/A,FALSE,"P"}</definedName>
    <definedName name="qer" localSheetId="13" hidden="1">{"Tab1",#N/A,FALSE,"P";"Tab2",#N/A,FALSE,"P"}</definedName>
    <definedName name="qer" localSheetId="10" hidden="1">{"Tab1",#N/A,FALSE,"P";"Tab2",#N/A,FALSE,"P"}</definedName>
    <definedName name="qer" localSheetId="15" hidden="1">{"Tab1",#N/A,FALSE,"P";"Tab2",#N/A,FALSE,"P"}</definedName>
    <definedName name="qer" hidden="1">{"Tab1",#N/A,FALSE,"P";"Tab2",#N/A,FALSE,"P"}</definedName>
    <definedName name="qq" localSheetId="4" hidden="1">'[51]J(Priv.Cap)'!#REF!</definedName>
    <definedName name="qq" localSheetId="6" hidden="1">'[51]J(Priv.Cap)'!#REF!</definedName>
    <definedName name="qq" localSheetId="5" hidden="1">'[51]J(Priv.Cap)'!#REF!</definedName>
    <definedName name="qq" localSheetId="3" hidden="1">'[51]J(Priv.Cap)'!#REF!</definedName>
    <definedName name="qq" localSheetId="15" hidden="1">'[51]J(Priv.Cap)'!#REF!</definedName>
    <definedName name="qq" hidden="1">'[51]J(Priv.Cap)'!#REF!</definedName>
    <definedName name="qqq" localSheetId="13" hidden="1">{#N/A,#N/A,FALSE,"EXTRABUDGT"}</definedName>
    <definedName name="qqq" localSheetId="10" hidden="1">{#N/A,#N/A,FALSE,"EXTRABUDGT"}</definedName>
    <definedName name="qqq" localSheetId="15" hidden="1">{#N/A,#N/A,FALSE,"EXTRABUDGT"}</definedName>
    <definedName name="qqq" hidden="1">{#N/A,#N/A,FALSE,"EXTRABUDGT"}</definedName>
    <definedName name="qqqqq" localSheetId="13" hidden="1">{"Minpmon",#N/A,FALSE,"Monthinput"}</definedName>
    <definedName name="qqqqq" localSheetId="10" hidden="1">{"Minpmon",#N/A,FALSE,"Monthinput"}</definedName>
    <definedName name="qqqqq" localSheetId="15" hidden="1">{"Minpmon",#N/A,FALSE,"Monthinput"}</definedName>
    <definedName name="qqqqq" hidden="1">{"Minpmon",#N/A,FALSE,"Monthinput"}</definedName>
    <definedName name="qqqqqqqqqqqqq" localSheetId="13" hidden="1">{"Tab1",#N/A,FALSE,"P";"Tab2",#N/A,FALSE,"P"}</definedName>
    <definedName name="qqqqqqqqqqqqq" localSheetId="10" hidden="1">{"Tab1",#N/A,FALSE,"P";"Tab2",#N/A,FALSE,"P"}</definedName>
    <definedName name="qqqqqqqqqqqqq" localSheetId="15" hidden="1">{"Tab1",#N/A,FALSE,"P";"Tab2",#N/A,FALSE,"P"}</definedName>
    <definedName name="qqqqqqqqqqqqq" hidden="1">{"Tab1",#N/A,FALSE,"P";"Tab2",#N/A,FALSE,"P"}</definedName>
    <definedName name="qw" localSheetId="13" hidden="1">{"Riqfin97",#N/A,FALSE,"Tran";"Riqfinpro",#N/A,FALSE,"Tran"}</definedName>
    <definedName name="qw" localSheetId="10" hidden="1">{"Riqfin97",#N/A,FALSE,"Tran";"Riqfinpro",#N/A,FALSE,"Tran"}</definedName>
    <definedName name="qw" localSheetId="15" hidden="1">{"Riqfin97",#N/A,FALSE,"Tran";"Riqfinpro",#N/A,FALSE,"Tran"}</definedName>
    <definedName name="qw" hidden="1">{"Riqfin97",#N/A,FALSE,"Tran";"Riqfinpro",#N/A,FALSE,"Tran"}</definedName>
    <definedName name="qwereq" localSheetId="13" hidden="1">{"Tab1",#N/A,FALSE,"P";"Tab2",#N/A,FALSE,"P"}</definedName>
    <definedName name="qwereq" localSheetId="10" hidden="1">{"Tab1",#N/A,FALSE,"P";"Tab2",#N/A,FALSE,"P"}</definedName>
    <definedName name="qwereq" localSheetId="15" hidden="1">{"Tab1",#N/A,FALSE,"P";"Tab2",#N/A,FALSE,"P"}</definedName>
    <definedName name="qwereq" hidden="1">{"Tab1",#N/A,FALSE,"P";"Tab2",#N/A,FALSE,"P"}</definedName>
    <definedName name="qwqewqw" hidden="1">{#N/A,#N/A,FALSE,"INCOMETX"}</definedName>
    <definedName name="Reiny" hidden="1">{#N/A,#N/A,TRUE,"rplib"}</definedName>
    <definedName name="Reiny_" hidden="1">{#N/A,#N/A,TRUE,"rplib"}</definedName>
    <definedName name="rerer2" localSheetId="13" hidden="1">{"Tab1",#N/A,FALSE,"P";"Tab2",#N/A,FALSE,"P"}</definedName>
    <definedName name="rerer2" localSheetId="10" hidden="1">{"Tab1",#N/A,FALSE,"P";"Tab2",#N/A,FALSE,"P"}</definedName>
    <definedName name="rerer2" localSheetId="15" hidden="1">{"Tab1",#N/A,FALSE,"P";"Tab2",#N/A,FALSE,"P"}</definedName>
    <definedName name="rerer2" hidden="1">{"Tab1",#N/A,FALSE,"P";"Tab2",#N/A,FALSE,"P"}</definedName>
    <definedName name="rft" localSheetId="13" hidden="1">{"Riqfin97",#N/A,FALSE,"Tran";"Riqfinpro",#N/A,FALSE,"Tran"}</definedName>
    <definedName name="rft" localSheetId="10" hidden="1">{"Riqfin97",#N/A,FALSE,"Tran";"Riqfinpro",#N/A,FALSE,"Tran"}</definedName>
    <definedName name="rft" localSheetId="15" hidden="1">{"Riqfin97",#N/A,FALSE,"Tran";"Riqfinpro",#N/A,FALSE,"Tran"}</definedName>
    <definedName name="rft" hidden="1">{"Riqfin97",#N/A,FALSE,"Tran";"Riqfinpro",#N/A,FALSE,"Tran"}</definedName>
    <definedName name="rfv" localSheetId="13" hidden="1">{"Tab1",#N/A,FALSE,"P";"Tab2",#N/A,FALSE,"P"}</definedName>
    <definedName name="rfv" localSheetId="10" hidden="1">{"Tab1",#N/A,FALSE,"P";"Tab2",#N/A,FALSE,"P"}</definedName>
    <definedName name="rfv" localSheetId="15" hidden="1">{"Tab1",#N/A,FALSE,"P";"Tab2",#N/A,FALSE,"P"}</definedName>
    <definedName name="rfv" hidden="1">{"Tab1",#N/A,FALSE,"P";"Tab2",#N/A,FALSE,"P"}</definedName>
    <definedName name="rgwerg" localSheetId="13" hidden="1">{"Minpmon",#N/A,FALSE,"Monthinput"}</definedName>
    <definedName name="rgwerg" localSheetId="10" hidden="1">{"Minpmon",#N/A,FALSE,"Monthinput"}</definedName>
    <definedName name="rgwerg" localSheetId="15" hidden="1">{"Minpmon",#N/A,FALSE,"Monthinput"}</definedName>
    <definedName name="rgwerg" hidden="1">{"Minpmon",#N/A,FALSE,"Monthinput"}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Iterations_1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StandardRecalc_1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plib" hidden="1">{#N/A,#N/A,TRUE,"rplib"}</definedName>
    <definedName name="rplib_" hidden="1">{#N/A,#N/A,TRUE,"rplib"}</definedName>
    <definedName name="rr" localSheetId="13" hidden="1">{"Riqfin97",#N/A,FALSE,"Tran";"Riqfinpro",#N/A,FALSE,"Tran"}</definedName>
    <definedName name="rr" localSheetId="10" hidden="1">{"Riqfin97",#N/A,FALSE,"Tran";"Riqfinpro",#N/A,FALSE,"Tran"}</definedName>
    <definedName name="rr" localSheetId="15" hidden="1">{"Riqfin97",#N/A,FALSE,"Tran";"Riqfinpro",#N/A,FALSE,"Tran"}</definedName>
    <definedName name="rr" hidden="1">{"Riqfin97",#N/A,FALSE,"Tran";"Riqfinpro",#N/A,FALSE,"Tran"}</definedName>
    <definedName name="rrr" localSheetId="13" hidden="1">{"Riqfin97",#N/A,FALSE,"Tran";"Riqfinpro",#N/A,FALSE,"Tran"}</definedName>
    <definedName name="rrr" localSheetId="10" hidden="1">{"Riqfin97",#N/A,FALSE,"Tran";"Riqfinpro",#N/A,FALSE,"Tran"}</definedName>
    <definedName name="rrr" localSheetId="15" hidden="1">{"Riqfin97",#N/A,FALSE,"Tran";"Riqfinpro",#N/A,FALSE,"Tran"}</definedName>
    <definedName name="rrr" hidden="1">{"Riqfin97",#N/A,FALSE,"Tran";"Riqfinpro",#N/A,FALSE,"Tran"}</definedName>
    <definedName name="rrrr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13" hidden="1">{"Tab1",#N/A,FALSE,"P";"Tab2",#N/A,FALSE,"P"}</definedName>
    <definedName name="rrrrrr" localSheetId="10" hidden="1">{"Tab1",#N/A,FALSE,"P";"Tab2",#N/A,FALSE,"P"}</definedName>
    <definedName name="rrrrrr" localSheetId="15" hidden="1">{"Tab1",#N/A,FALSE,"P";"Tab2",#N/A,FALSE,"P"}</definedName>
    <definedName name="rrrrrr" hidden="1">{"Tab1",#N/A,FALSE,"P";"Tab2",#N/A,FALSE,"P"}</definedName>
    <definedName name="rrrrrrr" localSheetId="13" hidden="1">{"Tab1",#N/A,FALSE,"P";"Tab2",#N/A,FALSE,"P"}</definedName>
    <definedName name="rrrrrrr" localSheetId="10" hidden="1">{"Tab1",#N/A,FALSE,"P";"Tab2",#N/A,FALSE,"P"}</definedName>
    <definedName name="rrrrrrr" localSheetId="15" hidden="1">{"Tab1",#N/A,FALSE,"P";"Tab2",#N/A,FALSE,"P"}</definedName>
    <definedName name="rrrrrrr" hidden="1">{"Tab1",#N/A,FALSE,"P";"Tab2",#N/A,FALSE,"P"}</definedName>
    <definedName name="rrrrrrrrrrr" localSheetId="4" hidden="1">[41]Bloomberg!#REF!</definedName>
    <definedName name="rrrrrrrrrrr" localSheetId="6" hidden="1">[41]Bloomberg!#REF!</definedName>
    <definedName name="rrrrrrrrrrr" localSheetId="5" hidden="1">[41]Bloomberg!#REF!</definedName>
    <definedName name="rrrrrrrrrrr" localSheetId="3" hidden="1">[41]Bloomberg!#REF!</definedName>
    <definedName name="rrrrrrrrrrr" localSheetId="15" hidden="1">[41]Bloomberg!#REF!</definedName>
    <definedName name="rrrrrrrrrrr" hidden="1">[41]Bloomberg!#REF!</definedName>
    <definedName name="rrrrrrrrrrrrr" localSheetId="13" hidden="1">{"Tab1",#N/A,FALSE,"P";"Tab2",#N/A,FALSE,"P"}</definedName>
    <definedName name="rrrrrrrrrrrrr" localSheetId="10" hidden="1">{"Tab1",#N/A,FALSE,"P";"Tab2",#N/A,FALSE,"P"}</definedName>
    <definedName name="rrrrrrrrrrrrr" localSheetId="15" hidden="1">{"Tab1",#N/A,FALSE,"P";"Tab2",#N/A,FALSE,"P"}</definedName>
    <definedName name="rrrrrrrrrrrrr" hidden="1">{"Tab1",#N/A,FALSE,"P";"Tab2",#N/A,FALSE,"P"}</definedName>
    <definedName name="rs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sy" localSheetId="13" hidden="1">{"Tab1",#N/A,FALSE,"P";"Tab2",#N/A,FALSE,"P"}</definedName>
    <definedName name="rsy" localSheetId="10" hidden="1">{"Tab1",#N/A,FALSE,"P";"Tab2",#N/A,FALSE,"P"}</definedName>
    <definedName name="rsy" localSheetId="15" hidden="1">{"Tab1",#N/A,FALSE,"P";"Tab2",#N/A,FALSE,"P"}</definedName>
    <definedName name="rsy" hidden="1">{"Tab1",#N/A,FALSE,"P";"Tab2",#N/A,FALSE,"P"}</definedName>
    <definedName name="rt" localSheetId="13" hidden="1">{"Minpmon",#N/A,FALSE,"Monthinput"}</definedName>
    <definedName name="rt" localSheetId="10" hidden="1">{"Minpmon",#N/A,FALSE,"Monthinput"}</definedName>
    <definedName name="rt" localSheetId="15" hidden="1">{"Minpmon",#N/A,FALSE,"Monthinput"}</definedName>
    <definedName name="rt" hidden="1">{"Minpmon",#N/A,FALSE,"Monthinput"}</definedName>
    <definedName name="rte" localSheetId="13" hidden="1">{"Riqfin97",#N/A,FALSE,"Tran";"Riqfinpro",#N/A,FALSE,"Tran"}</definedName>
    <definedName name="rte" localSheetId="10" hidden="1">{"Riqfin97",#N/A,FALSE,"Tran";"Riqfinpro",#N/A,FALSE,"Tran"}</definedName>
    <definedName name="rte" localSheetId="15" hidden="1">{"Riqfin97",#N/A,FALSE,"Tran";"Riqfinpro",#N/A,FALSE,"Tran"}</definedName>
    <definedName name="rte" hidden="1">{"Riqfin97",#N/A,FALSE,"Tran";"Riqfinpro",#N/A,FALSE,"Tran"}</definedName>
    <definedName name="rtr" localSheetId="13" hidden="1">{"Main Economic Indicators",#N/A,FALSE,"C"}</definedName>
    <definedName name="rtr" localSheetId="10" hidden="1">{"Main Economic Indicators",#N/A,FALSE,"C"}</definedName>
    <definedName name="rtr" localSheetId="15" hidden="1">{"Main Economic Indicators",#N/A,FALSE,"C"}</definedName>
    <definedName name="rtr" hidden="1">{"Main Economic Indicators",#N/A,FALSE,"C"}</definedName>
    <definedName name="rtre" localSheetId="13" hidden="1">{"Main Economic Indicators",#N/A,FALSE,"C"}</definedName>
    <definedName name="rtre" localSheetId="10" hidden="1">{"Main Economic Indicators",#N/A,FALSE,"C"}</definedName>
    <definedName name="rtre" localSheetId="15" hidden="1">{"Main Economic Indicators",#N/A,FALSE,"C"}</definedName>
    <definedName name="rtre" hidden="1">{"Main Economic Indicators",#N/A,FALSE,"C"}</definedName>
    <definedName name="rty" localSheetId="13" hidden="1">{"Riqfin97",#N/A,FALSE,"Tran";"Riqfinpro",#N/A,FALSE,"Tran"}</definedName>
    <definedName name="rty" localSheetId="10" hidden="1">{"Riqfin97",#N/A,FALSE,"Tran";"Riqfinpro",#N/A,FALSE,"Tran"}</definedName>
    <definedName name="rty" localSheetId="15" hidden="1">{"Riqfin97",#N/A,FALSE,"Tran";"Riqfinpro",#N/A,FALSE,"Tran"}</definedName>
    <definedName name="rty" hidden="1">{"Riqfin97",#N/A,FALSE,"Tran";"Riqfinpro",#N/A,FALSE,"Tran"}</definedName>
    <definedName name="rwrwr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vu.PLA2." localSheetId="4" hidden="1">'[36]COP FED'!#REF!</definedName>
    <definedName name="Rwvu.PLA2." localSheetId="6" hidden="1">'[36]COP FED'!#REF!</definedName>
    <definedName name="Rwvu.PLA2." localSheetId="5" hidden="1">'[36]COP FED'!#REF!</definedName>
    <definedName name="Rwvu.PLA2." localSheetId="3" hidden="1">'[36]COP FED'!#REF!</definedName>
    <definedName name="Rwvu.PLA2." localSheetId="15" hidden="1">'[36]COP FED'!#REF!</definedName>
    <definedName name="Rwvu.PLA2." hidden="1">'[36]COP FED'!#REF!</definedName>
    <definedName name="Rwvu.Print." hidden="1">#N/A</definedName>
    <definedName name="Rwvu.sa97." hidden="1">[47]Rev!$B$1:$B$65536,[47]Rev!$C$1:$D$65536,[47]Rev!$Z$1:$Z$65536,[47]Rev!$L$1:$Q$65536</definedName>
    <definedName name="s" localSheetId="13" hidden="1">{"Tab1",#N/A,FALSE,"P";"Tab2",#N/A,FALSE,"P"}</definedName>
    <definedName name="s" localSheetId="10" hidden="1">{"Tab1",#N/A,FALSE,"P";"Tab2",#N/A,FALSE,"P"}</definedName>
    <definedName name="s" localSheetId="15" hidden="1">{"Tab1",#N/A,FALSE,"P";"Tab2",#N/A,FALSE,"P"}</definedName>
    <definedName name="s" hidden="1">{"Tab1",#N/A,FALSE,"P";"Tab2",#N/A,FALSE,"P"}</definedName>
    <definedName name="sad" localSheetId="13" hidden="1">{"Riqfin97",#N/A,FALSE,"Tran";"Riqfinpro",#N/A,FALSE,"Tran"}</definedName>
    <definedName name="sad" localSheetId="10" hidden="1">{"Riqfin97",#N/A,FALSE,"Tran";"Riqfinpro",#N/A,FALSE,"Tran"}</definedName>
    <definedName name="sad" localSheetId="15" hidden="1">{"Riqfin97",#N/A,FALSE,"Tran";"Riqfinpro",#N/A,FALSE,"Tran"}</definedName>
    <definedName name="sad" hidden="1">{"Riqfin97",#N/A,FALSE,"Tran";"Riqfinpro",#N/A,FALSE,"Tran"}</definedName>
    <definedName name="sbdfgbvsdg" localSheetId="13" hidden="1">{"Riqfin97",#N/A,FALSE,"Tran";"Riqfinpro",#N/A,FALSE,"Tran"}</definedName>
    <definedName name="sbdfgbvsdg" localSheetId="10" hidden="1">{"Riqfin97",#N/A,FALSE,"Tran";"Riqfinpro",#N/A,FALSE,"Tran"}</definedName>
    <definedName name="sbdfgbvsdg" localSheetId="15" hidden="1">{"Riqfin97",#N/A,FALSE,"Tran";"Riqfinpro",#N/A,FALSE,"Tran"}</definedName>
    <definedName name="sbdfgbvsdg" hidden="1">{"Riqfin97",#N/A,FALSE,"Tran";"Riqfinpro",#N/A,FALSE,"Tran"}</definedName>
    <definedName name="sdasdsd" hidden="1">0</definedName>
    <definedName name="sdfasdf" localSheetId="13" hidden="1">{"Tab1",#N/A,FALSE,"P";"Tab2",#N/A,FALSE,"P"}</definedName>
    <definedName name="sdfasdf" localSheetId="10" hidden="1">{"Tab1",#N/A,FALSE,"P";"Tab2",#N/A,FALSE,"P"}</definedName>
    <definedName name="sdfasdf" localSheetId="15" hidden="1">{"Tab1",#N/A,FALSE,"P";"Tab2",#N/A,FALSE,"P"}</definedName>
    <definedName name="sdfasdf" hidden="1">{"Tab1",#N/A,FALSE,"P";"Tab2",#N/A,FALSE,"P"}</definedName>
    <definedName name="sdfgdsgsdf" localSheetId="13" hidden="1">{"Riqfin97",#N/A,FALSE,"Tran";"Riqfinpro",#N/A,FALSE,"Tran"}</definedName>
    <definedName name="sdfgdsgsdf" localSheetId="10" hidden="1">{"Riqfin97",#N/A,FALSE,"Tran";"Riqfinpro",#N/A,FALSE,"Tran"}</definedName>
    <definedName name="sdfgdsgsdf" localSheetId="15" hidden="1">{"Riqfin97",#N/A,FALSE,"Tran";"Riqfinpro",#N/A,FALSE,"Tran"}</definedName>
    <definedName name="sdfgdsgsdf" hidden="1">{"Riqfin97",#N/A,FALSE,"Tran";"Riqfinpro",#N/A,FALSE,"Tran"}</definedName>
    <definedName name="sdfgsdg" localSheetId="13" hidden="1">{"Riqfin97",#N/A,FALSE,"Tran";"Riqfinpro",#N/A,FALSE,"Tran"}</definedName>
    <definedName name="sdfgsdg" localSheetId="10" hidden="1">{"Riqfin97",#N/A,FALSE,"Tran";"Riqfinpro",#N/A,FALSE,"Tran"}</definedName>
    <definedName name="sdfgsdg" localSheetId="15" hidden="1">{"Riqfin97",#N/A,FALSE,"Tran";"Riqfinpro",#N/A,FALSE,"Tran"}</definedName>
    <definedName name="sdfgsdg" hidden="1">{"Riqfin97",#N/A,FALSE,"Tran";"Riqfinpro",#N/A,FALSE,"Tran"}</definedName>
    <definedName name="sdfgtwetw" localSheetId="13" hidden="1">{"Tab1",#N/A,FALSE,"P";"Tab2",#N/A,FALSE,"P"}</definedName>
    <definedName name="sdfgtwetw" localSheetId="10" hidden="1">{"Tab1",#N/A,FALSE,"P";"Tab2",#N/A,FALSE,"P"}</definedName>
    <definedName name="sdfgtwetw" localSheetId="15" hidden="1">{"Tab1",#N/A,FALSE,"P";"Tab2",#N/A,FALSE,"P"}</definedName>
    <definedName name="sdfgtwetw" hidden="1">{"Tab1",#N/A,FALSE,"P";"Tab2",#N/A,FALSE,"P"}</definedName>
    <definedName name="sdfgwegtrwert" localSheetId="13" hidden="1">{"Tab1",#N/A,FALSE,"P";"Tab2",#N/A,FALSE,"P"}</definedName>
    <definedName name="sdfgwegtrwert" localSheetId="10" hidden="1">{"Tab1",#N/A,FALSE,"P";"Tab2",#N/A,FALSE,"P"}</definedName>
    <definedName name="sdfgwegtrwert" localSheetId="15" hidden="1">{"Tab1",#N/A,FALSE,"P";"Tab2",#N/A,FALSE,"P"}</definedName>
    <definedName name="sdfgwegtrwert" hidden="1">{"Tab1",#N/A,FALSE,"P";"Tab2",#N/A,FALSE,"P"}</definedName>
    <definedName name="sdfgwergtswdgfsdr" localSheetId="13" hidden="1">{"Tab1",#N/A,FALSE,"P";"Tab2",#N/A,FALSE,"P"}</definedName>
    <definedName name="sdfgwergtswdgfsdr" localSheetId="10" hidden="1">{"Tab1",#N/A,FALSE,"P";"Tab2",#N/A,FALSE,"P"}</definedName>
    <definedName name="sdfgwergtswdgfsdr" localSheetId="15" hidden="1">{"Tab1",#N/A,FALSE,"P";"Tab2",#N/A,FALSE,"P"}</definedName>
    <definedName name="sdfgwergtswdgfsdr" hidden="1">{"Tab1",#N/A,FALSE,"P";"Tab2",#N/A,FALSE,"P"}</definedName>
    <definedName name="sdfgwtrwe" localSheetId="13" hidden="1">{"Minpmon",#N/A,FALSE,"Monthinput"}</definedName>
    <definedName name="sdfgwtrwe" localSheetId="10" hidden="1">{"Minpmon",#N/A,FALSE,"Monthinput"}</definedName>
    <definedName name="sdfgwtrwe" localSheetId="15" hidden="1">{"Minpmon",#N/A,FALSE,"Monthinput"}</definedName>
    <definedName name="sdfgwtrwe" hidden="1">{"Minpmon",#N/A,FALSE,"Monthinput"}</definedName>
    <definedName name="sdfvadf" localSheetId="13" hidden="1">{"Riqfin97",#N/A,FALSE,"Tran";"Riqfinpro",#N/A,FALSE,"Tran"}</definedName>
    <definedName name="sdfvadf" localSheetId="10" hidden="1">{"Riqfin97",#N/A,FALSE,"Tran";"Riqfinpro",#N/A,FALSE,"Tran"}</definedName>
    <definedName name="sdfvadf" localSheetId="15" hidden="1">{"Riqfin97",#N/A,FALSE,"Tran";"Riqfinpro",#N/A,FALSE,"Tran"}</definedName>
    <definedName name="sdfvadf" hidden="1">{"Riqfin97",#N/A,FALSE,"Tran";"Riqfinpro",#N/A,FALSE,"Tran"}</definedName>
    <definedName name="sdhighaoidfj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r" localSheetId="13" hidden="1">{"Riqfin97",#N/A,FALSE,"Tran";"Riqfinpro",#N/A,FALSE,"Tran"}</definedName>
    <definedName name="sdr" localSheetId="10" hidden="1">{"Riqfin97",#N/A,FALSE,"Tran";"Riqfinpro",#N/A,FALSE,"Tran"}</definedName>
    <definedName name="sdr" localSheetId="15" hidden="1">{"Riqfin97",#N/A,FALSE,"Tran";"Riqfinpro",#N/A,FALSE,"Tran"}</definedName>
    <definedName name="sdr" hidden="1">{"Riqfin97",#N/A,FALSE,"Tran";"Riqfinpro",#N/A,FALSE,"Tran"}</definedName>
    <definedName name="sdrdgd" localSheetId="1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" localSheetId="1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" localSheetId="1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y" localSheetId="13" hidden="1">{"Riqfin97",#N/A,FALSE,"Tran";"Riqfinpro",#N/A,FALSE,"Tran"}</definedName>
    <definedName name="sdry" localSheetId="10" hidden="1">{"Riqfin97",#N/A,FALSE,"Tran";"Riqfinpro",#N/A,FALSE,"Tran"}</definedName>
    <definedName name="sdry" localSheetId="15" hidden="1">{"Riqfin97",#N/A,FALSE,"Tran";"Riqfinpro",#N/A,FALSE,"Tran"}</definedName>
    <definedName name="sdry" hidden="1">{"Riqfin97",#N/A,FALSE,"Tran";"Riqfinpro",#N/A,FALSE,"Tran"}</definedName>
    <definedName name="sdsd" localSheetId="13" hidden="1">{"Riqfin97",#N/A,FALSE,"Tran";"Riqfinpro",#N/A,FALSE,"Tran"}</definedName>
    <definedName name="sdsd" localSheetId="10" hidden="1">{"Riqfin97",#N/A,FALSE,"Tran";"Riqfinpro",#N/A,FALSE,"Tran"}</definedName>
    <definedName name="sdsd" localSheetId="15" hidden="1">{"Riqfin97",#N/A,FALSE,"Tran";"Riqfinpro",#N/A,FALSE,"Tran"}</definedName>
    <definedName name="sdsd" hidden="1">{"Riqfin97",#N/A,FALSE,"Tran";"Riqfinpro",#N/A,FALSE,"Tran"}</definedName>
    <definedName name="sencount" hidden="1">2</definedName>
    <definedName name="ser" localSheetId="13" hidden="1">{"Riqfin97",#N/A,FALSE,"Tran";"Riqfinpro",#N/A,FALSE,"Tran"}</definedName>
    <definedName name="ser" localSheetId="10" hidden="1">{"Riqfin97",#N/A,FALSE,"Tran";"Riqfinpro",#N/A,FALSE,"Tran"}</definedName>
    <definedName name="ser" localSheetId="15" hidden="1">{"Riqfin97",#N/A,FALSE,"Tran";"Riqfinpro",#N/A,FALSE,"Tran"}</definedName>
    <definedName name="ser" hidden="1">{"Riqfin97",#N/A,FALSE,"Tran";"Riqfinpro",#N/A,FALSE,"Tran"}</definedName>
    <definedName name="sergferg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twre" localSheetId="1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" localSheetId="1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" localSheetId="1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fad" localSheetId="13" hidden="1">{"SUNAT_AD_AGO96",#N/A,FALSE,"ADUANAS";"CAJA_AGO96",#N/A,FALSE,"CAJA3";"ING_CORR_AGO96",#N/A,FALSE,"CAJA3"}</definedName>
    <definedName name="sfad" localSheetId="10" hidden="1">{"SUNAT_AD_AGO96",#N/A,FALSE,"ADUANAS";"CAJA_AGO96",#N/A,FALSE,"CAJA3";"ING_CORR_AGO96",#N/A,FALSE,"CAJA3"}</definedName>
    <definedName name="sfad" localSheetId="15" hidden="1">{"SUNAT_AD_AGO96",#N/A,FALSE,"ADUANAS";"CAJA_AGO96",#N/A,FALSE,"CAJA3";"ING_CORR_AGO96",#N/A,FALSE,"CAJA3"}</definedName>
    <definedName name="sfad" hidden="1">{"SUNAT_AD_AGO96",#N/A,FALSE,"ADUANAS";"CAJA_AGO96",#N/A,FALSE,"CAJA3";"ING_CORR_AGO96",#N/A,FALSE,"CAJA3"}</definedName>
    <definedName name="sfgwe" localSheetId="13" hidden="1">{"Riqfin97",#N/A,FALSE,"Tran";"Riqfinpro",#N/A,FALSE,"Tran"}</definedName>
    <definedName name="sfgwe" localSheetId="10" hidden="1">{"Riqfin97",#N/A,FALSE,"Tran";"Riqfinpro",#N/A,FALSE,"Tran"}</definedName>
    <definedName name="sfgwe" localSheetId="15" hidden="1">{"Riqfin97",#N/A,FALSE,"Tran";"Riqfinpro",#N/A,FALSE,"Tran"}</definedName>
    <definedName name="sfgwe" hidden="1">{"Riqfin97",#N/A,FALSE,"Tran";"Riqfinpro",#N/A,FALSE,"Tran"}</definedName>
    <definedName name="SFRWIOEONDTXRSWWA" localSheetId="13" hidden="1">{"CAJA_SET96",#N/A,FALSE,"CAJA3";"ING_CORR_SET96",#N/A,FALSE,"CAJA3";"SUNAT_AD_SET96",#N/A,FALSE,"ADUANAS"}</definedName>
    <definedName name="SFRWIOEONDTXRSWWA" localSheetId="10" hidden="1">{"CAJA_SET96",#N/A,FALSE,"CAJA3";"ING_CORR_SET96",#N/A,FALSE,"CAJA3";"SUNAT_AD_SET96",#N/A,FALSE,"ADUANAS"}</definedName>
    <definedName name="SFRWIOEONDTXRSWWA" localSheetId="15" hidden="1">{"CAJA_SET96",#N/A,FALSE,"CAJA3";"ING_CORR_SET96",#N/A,FALSE,"CAJA3";"SUNAT_AD_SET96",#N/A,FALSE,"ADUANAS"}</definedName>
    <definedName name="SFRWIOEONDTXRSWWA" hidden="1">{"CAJA_SET96",#N/A,FALSE,"CAJA3";"ING_CORR_SET96",#N/A,FALSE,"CAJA3";"SUNAT_AD_SET96",#N/A,FALSE,"ADUANAS"}</definedName>
    <definedName name="sgewrgwer" localSheetId="13" hidden="1">{"Minpmon",#N/A,FALSE,"Monthinput"}</definedName>
    <definedName name="sgewrgwer" localSheetId="10" hidden="1">{"Minpmon",#N/A,FALSE,"Monthinput"}</definedName>
    <definedName name="sgewrgwer" localSheetId="15" hidden="1">{"Minpmon",#N/A,FALSE,"Monthinput"}</definedName>
    <definedName name="sgewrgwer" hidden="1">{"Minpmon",#N/A,FALSE,"Monthinput"}</definedName>
    <definedName name="sgffhg" localSheetId="13" hidden="1">{"CAJA_SET96",#N/A,FALSE,"CAJA3";"ING_CORR_SET96",#N/A,FALSE,"CAJA3";"SUNAT_AD_SET96",#N/A,FALSE,"ADUANAS"}</definedName>
    <definedName name="sgffhg" localSheetId="10" hidden="1">{"CAJA_SET96",#N/A,FALSE,"CAJA3";"ING_CORR_SET96",#N/A,FALSE,"CAJA3";"SUNAT_AD_SET96",#N/A,FALSE,"ADUANAS"}</definedName>
    <definedName name="sgffhg" localSheetId="15" hidden="1">{"CAJA_SET96",#N/A,FALSE,"CAJA3";"ING_CORR_SET96",#N/A,FALSE,"CAJA3";"SUNAT_AD_SET96",#N/A,FALSE,"ADUANAS"}</definedName>
    <definedName name="sgffhg" hidden="1">{"CAJA_SET96",#N/A,FALSE,"CAJA3";"ING_CORR_SET96",#N/A,FALSE,"CAJA3";"SUNAT_AD_SET96",#N/A,FALSE,"ADUANAS"}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rwertwerg" localSheetId="13" hidden="1">{"Riqfin97",#N/A,FALSE,"Tran";"Riqfinpro",#N/A,FALSE,"Tran"}</definedName>
    <definedName name="srwertwerg" localSheetId="10" hidden="1">{"Riqfin97",#N/A,FALSE,"Tran";"Riqfinpro",#N/A,FALSE,"Tran"}</definedName>
    <definedName name="srwertwerg" localSheetId="15" hidden="1">{"Riqfin97",#N/A,FALSE,"Tran";"Riqfinpro",#N/A,FALSE,"Tran"}</definedName>
    <definedName name="srwertwerg" hidden="1">{"Riqfin97",#N/A,FALSE,"Tran";"Riqfinpro",#N/A,FALSE,"Tran"}</definedName>
    <definedName name="ss" localSheetId="4" hidden="1">#REF!</definedName>
    <definedName name="ss" localSheetId="6" hidden="1">#REF!</definedName>
    <definedName name="ss" localSheetId="5" hidden="1">#REF!</definedName>
    <definedName name="ss" localSheetId="3" hidden="1">#REF!</definedName>
    <definedName name="ss" hidden="1">#REF!</definedName>
    <definedName name="ssbvb" localSheetId="13" hidden="1">{"Minpmon",#N/A,FALSE,"Monthinput"}</definedName>
    <definedName name="ssbvb" localSheetId="10" hidden="1">{"Minpmon",#N/A,FALSE,"Monthinput"}</definedName>
    <definedName name="ssbvb" localSheetId="15" hidden="1">{"Minpmon",#N/A,FALSE,"Monthinput"}</definedName>
    <definedName name="ssbvb" hidden="1">{"Minpmon",#N/A,FALSE,"Monthinput"}</definedName>
    <definedName name="ssss" localSheetId="13" hidden="1">{"Riqfin97",#N/A,FALSE,"Tran";"Riqfinpro",#N/A,FALSE,"Tran"}</definedName>
    <definedName name="ssss" localSheetId="10" hidden="1">{"Riqfin97",#N/A,FALSE,"Tran";"Riqfinpro",#N/A,FALSE,"Tran"}</definedName>
    <definedName name="ssss" localSheetId="15" hidden="1">{"Riqfin97",#N/A,FALSE,"Tran";"Riqfinpro",#N/A,FALSE,"Tran"}</definedName>
    <definedName name="ssss" hidden="1">{"Riqfin97",#N/A,FALSE,"Tran";"Riqfinpro",#N/A,FALSE,"Tran"}</definedName>
    <definedName name="swe" localSheetId="13" hidden="1">{"Tab1",#N/A,FALSE,"P";"Tab2",#N/A,FALSE,"P"}</definedName>
    <definedName name="swe" localSheetId="10" hidden="1">{"Tab1",#N/A,FALSE,"P";"Tab2",#N/A,FALSE,"P"}</definedName>
    <definedName name="swe" localSheetId="15" hidden="1">{"Tab1",#N/A,FALSE,"P";"Tab2",#N/A,FALSE,"P"}</definedName>
    <definedName name="swe" hidden="1">{"Tab1",#N/A,FALSE,"P";"Tab2",#N/A,FALSE,"P"}</definedName>
    <definedName name="swqghykii" localSheetId="13" hidden="1">{"SUNAT_AD_AGO96",#N/A,FALSE,"ADUANAS";"CAJA_AGO96",#N/A,FALSE,"CAJA3";"ING_CORR_AGO96",#N/A,FALSE,"CAJA3"}</definedName>
    <definedName name="swqghykii" localSheetId="10" hidden="1">{"SUNAT_AD_AGO96",#N/A,FALSE,"ADUANAS";"CAJA_AGO96",#N/A,FALSE,"CAJA3";"ING_CORR_AGO96",#N/A,FALSE,"CAJA3"}</definedName>
    <definedName name="swqghykii" localSheetId="15" hidden="1">{"SUNAT_AD_AGO96",#N/A,FALSE,"ADUANAS";"CAJA_AGO96",#N/A,FALSE,"CAJA3";"ING_CORR_AGO96",#N/A,FALSE,"CAJA3"}</definedName>
    <definedName name="swqghykii" hidden="1">{"SUNAT_AD_AGO96",#N/A,FALSE,"ADUANAS";"CAJA_AGO96",#N/A,FALSE,"CAJA3";"ING_CORR_AGO96",#N/A,FALSE,"CAJA3"}</definedName>
    <definedName name="Swvu.PLA1." localSheetId="4" hidden="1">'[36]COP FED'!#REF!</definedName>
    <definedName name="Swvu.PLA1." localSheetId="6" hidden="1">'[36]COP FED'!#REF!</definedName>
    <definedName name="Swvu.PLA1." localSheetId="5" hidden="1">'[36]COP FED'!#REF!</definedName>
    <definedName name="Swvu.PLA1." localSheetId="3" hidden="1">'[36]COP FED'!#REF!</definedName>
    <definedName name="Swvu.PLA1." localSheetId="15" hidden="1">'[36]COP FED'!#REF!</definedName>
    <definedName name="Swvu.PLA1." hidden="1">'[36]COP FED'!#REF!</definedName>
    <definedName name="Swvu.PLA2." hidden="1">'[36]COP FED'!$A$1:$N$49</definedName>
    <definedName name="sxc" localSheetId="13" hidden="1">{"Riqfin97",#N/A,FALSE,"Tran";"Riqfinpro",#N/A,FALSE,"Tran"}</definedName>
    <definedName name="sxc" localSheetId="10" hidden="1">{"Riqfin97",#N/A,FALSE,"Tran";"Riqfinpro",#N/A,FALSE,"Tran"}</definedName>
    <definedName name="sxc" localSheetId="15" hidden="1">{"Riqfin97",#N/A,FALSE,"Tran";"Riqfinpro",#N/A,FALSE,"Tran"}</definedName>
    <definedName name="sxc" hidden="1">{"Riqfin97",#N/A,FALSE,"Tran";"Riqfinpro",#N/A,FALSE,"Tran"}</definedName>
    <definedName name="sxe" localSheetId="13" hidden="1">{"Riqfin97",#N/A,FALSE,"Tran";"Riqfinpro",#N/A,FALSE,"Tran"}</definedName>
    <definedName name="sxe" localSheetId="10" hidden="1">{"Riqfin97",#N/A,FALSE,"Tran";"Riqfinpro",#N/A,FALSE,"Tran"}</definedName>
    <definedName name="sxe" localSheetId="15" hidden="1">{"Riqfin97",#N/A,FALSE,"Tran";"Riqfinpro",#N/A,FALSE,"Tran"}</definedName>
    <definedName name="sxe" hidden="1">{"Riqfin97",#N/A,FALSE,"Tran";"Riqfinpro",#N/A,FALSE,"Tran"}</definedName>
    <definedName name="sz" hidden="1">[53]sez_očist!$F$15:$AG$15</definedName>
    <definedName name="szdfghutrff" localSheetId="13" hidden="1">{"CAJA_SET96",#N/A,FALSE,"CAJA3";"ING_CORR_SET96",#N/A,FALSE,"CAJA3";"SUNAT_AD_SET96",#N/A,FALSE,"ADUANAS"}</definedName>
    <definedName name="szdfghutrff" localSheetId="10" hidden="1">{"CAJA_SET96",#N/A,FALSE,"CAJA3";"ING_CORR_SET96",#N/A,FALSE,"CAJA3";"SUNAT_AD_SET96",#N/A,FALSE,"ADUANAS"}</definedName>
    <definedName name="szdfghutrff" localSheetId="15" hidden="1">{"CAJA_SET96",#N/A,FALSE,"CAJA3";"ING_CORR_SET96",#N/A,FALSE,"CAJA3";"SUNAT_AD_SET96",#N/A,FALSE,"ADUANAS"}</definedName>
    <definedName name="szdfghutrff" hidden="1">{"CAJA_SET96",#N/A,FALSE,"CAJA3";"ING_CORR_SET96",#N/A,FALSE,"CAJA3";"SUNAT_AD_SET96",#N/A,FALSE,"ADUANAS"}</definedName>
    <definedName name="szr" localSheetId="13" hidden="1">{"Tab1",#N/A,FALSE,"P";"Tab2",#N/A,FALSE,"P"}</definedName>
    <definedName name="szr" localSheetId="10" hidden="1">{"Tab1",#N/A,FALSE,"P";"Tab2",#N/A,FALSE,"P"}</definedName>
    <definedName name="szr" localSheetId="15" hidden="1">{"Tab1",#N/A,FALSE,"P";"Tab2",#N/A,FALSE,"P"}</definedName>
    <definedName name="szr" hidden="1">{"Tab1",#N/A,FALSE,"P";"Tab2",#N/A,FALSE,"P"}</definedName>
    <definedName name="t" localSheetId="13" hidden="1">{"Minpmon",#N/A,FALSE,"Monthinput"}</definedName>
    <definedName name="t" localSheetId="10" hidden="1">{"Minpmon",#N/A,FALSE,"Monthinput"}</definedName>
    <definedName name="t" localSheetId="15" hidden="1">{"Minpmon",#N/A,FALSE,"Monthinput"}</definedName>
    <definedName name="t" hidden="1">{"Minpmon",#N/A,FALSE,"Monthinput"}</definedName>
    <definedName name="t4wh" localSheetId="13" hidden="1">{#N/A,#N/A,FALSE,"EMP_POP";#N/A,#N/A,FALSE,"UNEMPL"}</definedName>
    <definedName name="t4wh" localSheetId="10" hidden="1">{#N/A,#N/A,FALSE,"EMP_POP";#N/A,#N/A,FALSE,"UNEMPL"}</definedName>
    <definedName name="t4wh" localSheetId="15" hidden="1">{#N/A,#N/A,FALSE,"EMP_POP";#N/A,#N/A,FALSE,"UNEMPL"}</definedName>
    <definedName name="t4wh" hidden="1">{#N/A,#N/A,FALSE,"EMP_POP";#N/A,#N/A,FALSE,"UNEMPL"}</definedName>
    <definedName name="teset" localSheetId="13" hidden="1">{#N/A,#N/A,FALSE,"SimInp1";#N/A,#N/A,FALSE,"SimInp2";#N/A,#N/A,FALSE,"SimOut1";#N/A,#N/A,FALSE,"SimOut2";#N/A,#N/A,FALSE,"SimOut3";#N/A,#N/A,FALSE,"SimOut4";#N/A,#N/A,FALSE,"SimOut5"}</definedName>
    <definedName name="teset" localSheetId="10" hidden="1">{#N/A,#N/A,FALSE,"SimInp1";#N/A,#N/A,FALSE,"SimInp2";#N/A,#N/A,FALSE,"SimOut1";#N/A,#N/A,FALSE,"SimOut2";#N/A,#N/A,FALSE,"SimOut3";#N/A,#N/A,FALSE,"SimOut4";#N/A,#N/A,FALSE,"SimOut5"}</definedName>
    <definedName name="teset" localSheetId="15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13" hidden="1">{#N/A,#N/A,FALSE,"DOC";"TB_28",#N/A,FALSE,"FITB_28";"TB_91",#N/A,FALSE,"FITB_91";"TB_182",#N/A,FALSE,"FITB_182";"TB_273",#N/A,FALSE,"FITB_273";"TB_364",#N/A,FALSE,"FITB_364 ";"SUMMARY",#N/A,FALSE,"Summary"}</definedName>
    <definedName name="test" localSheetId="10" hidden="1">{#N/A,#N/A,FALSE,"DOC";"TB_28",#N/A,FALSE,"FITB_28";"TB_91",#N/A,FALSE,"FITB_91";"TB_182",#N/A,FALSE,"FITB_182";"TB_273",#N/A,FALSE,"FITB_273";"TB_364",#N/A,FALSE,"FITB_364 ";"SUMMARY",#N/A,FALSE,"Summary"}</definedName>
    <definedName name="test" localSheetId="15" hidden="1">{#N/A,#N/A,FALSE,"DOC";"TB_28",#N/A,FALSE,"FITB_28";"TB_91",#N/A,FALSE,"FITB_91";"TB_182",#N/A,FALSE,"FITB_182";"TB_273",#N/A,FALSE,"FITB_273";"TB_364",#N/A,FALSE,"FITB_364 ";"SUMMARY",#N/A,FALSE,"Summary"}</definedName>
    <definedName name="test" hidden="1">{#N/A,#N/A,FALSE,"DOC";"TB_28",#N/A,FALSE,"FITB_28";"TB_91",#N/A,FALSE,"FITB_91";"TB_182",#N/A,FALSE,"FITB_182";"TB_273",#N/A,FALSE,"FITB_273";"TB_364",#N/A,FALSE,"FITB_364 ";"SUMMARY",#N/A,FALSE,"Summary"}</definedName>
    <definedName name="TextRefCopyRangeCount" hidden="1">2</definedName>
    <definedName name="TFC" localSheetId="13" hidden="1">{"Tab1",#N/A,FALSE,"P";"Tab2",#N/A,FALSE,"P"}</definedName>
    <definedName name="TFC" localSheetId="10" hidden="1">{"Tab1",#N/A,FALSE,"P";"Tab2",#N/A,FALSE,"P"}</definedName>
    <definedName name="TFC" localSheetId="15" hidden="1">{"Tab1",#N/A,FALSE,"P";"Tab2",#N/A,FALSE,"P"}</definedName>
    <definedName name="TFC" hidden="1">{"Tab1",#N/A,FALSE,"P";"Tab2",#N/A,FALSE,"P"}</definedName>
    <definedName name="THG" localSheetId="13" hidden="1">{"Tab1",#N/A,FALSE,"P";"Tab2",#N/A,FALSE,"P"}</definedName>
    <definedName name="THG" localSheetId="10" hidden="1">{"Tab1",#N/A,FALSE,"P";"Tab2",#N/A,FALSE,"P"}</definedName>
    <definedName name="THG" localSheetId="15" hidden="1">{"Tab1",#N/A,FALSE,"P";"Tab2",#N/A,FALSE,"P"}</definedName>
    <definedName name="THG" hidden="1">{"Tab1",#N/A,FALSE,"P";"Tab2",#N/A,FALSE,"P"}</definedName>
    <definedName name="THISXXX" localSheetId="13" hidden="1">{"TBILLS_ALL",#N/A,FALSE,"FITB_all"}</definedName>
    <definedName name="THISXXX" localSheetId="10" hidden="1">{"TBILLS_ALL",#N/A,FALSE,"FITB_all"}</definedName>
    <definedName name="THISXXX" localSheetId="15" hidden="1">{"TBILLS_ALL",#N/A,FALSE,"FITB_all"}</definedName>
    <definedName name="THISXXX" hidden="1">{"TBILLS_ALL",#N/A,FALSE,"FITB_all"}</definedName>
    <definedName name="tj" localSheetId="13" hidden="1">{"Riqfin97",#N/A,FALSE,"Tran";"Riqfinpro",#N/A,FALSE,"Tran"}</definedName>
    <definedName name="tj" localSheetId="10" hidden="1">{"Riqfin97",#N/A,FALSE,"Tran";"Riqfinpro",#N/A,FALSE,"Tran"}</definedName>
    <definedName name="tj" localSheetId="15" hidden="1">{"Riqfin97",#N/A,FALSE,"Tran";"Riqfinpro",#N/A,FALSE,"Tran"}</definedName>
    <definedName name="tj" hidden="1">{"Riqfin97",#N/A,FALSE,"Tran";"Riqfinpro",#N/A,FALSE,"Tran"}</definedName>
    <definedName name="TopRankDefaultDistForRange" hidden="1">0</definedName>
    <definedName name="TopRankDefaultMaxChange" hidden="1">"0,1"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"Libro de trabajo activo"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t" localSheetId="13" hidden="1">{"Tab1",#N/A,FALSE,"P";"Tab2",#N/A,FALSE,"P"}</definedName>
    <definedName name="tt" localSheetId="10" hidden="1">{"Tab1",#N/A,FALSE,"P";"Tab2",#N/A,FALSE,"P"}</definedName>
    <definedName name="tt" localSheetId="15" hidden="1">{"Tab1",#N/A,FALSE,"P";"Tab2",#N/A,FALSE,"P"}</definedName>
    <definedName name="tt" hidden="1">{"Tab1",#N/A,FALSE,"P";"Tab2",#N/A,FALSE,"P"}</definedName>
    <definedName name="ttt" localSheetId="13" hidden="1">{"Tab1",#N/A,FALSE,"P";"Tab2",#N/A,FALSE,"P"}</definedName>
    <definedName name="ttt" localSheetId="10" hidden="1">{"Tab1",#N/A,FALSE,"P";"Tab2",#N/A,FALSE,"P"}</definedName>
    <definedName name="ttt" localSheetId="15" hidden="1">{"Tab1",#N/A,FALSE,"P";"Tab2",#N/A,FALSE,"P"}</definedName>
    <definedName name="ttt" hidden="1">{"Tab1",#N/A,FALSE,"P";"Tab2",#N/A,FALSE,"P"}</definedName>
    <definedName name="tttt" localSheetId="13" hidden="1">{"Tab1",#N/A,FALSE,"P";"Tab2",#N/A,FALSE,"P"}</definedName>
    <definedName name="tttt" localSheetId="10" hidden="1">{"Tab1",#N/A,FALSE,"P";"Tab2",#N/A,FALSE,"P"}</definedName>
    <definedName name="tttt" localSheetId="15" hidden="1">{"Tab1",#N/A,FALSE,"P";"Tab2",#N/A,FALSE,"P"}</definedName>
    <definedName name="tttt" hidden="1">{"Tab1",#N/A,FALSE,"P";"Tab2",#N/A,FALSE,"P"}</definedName>
    <definedName name="ttttt" localSheetId="4" hidden="1">[49]M!#REF!</definedName>
    <definedName name="ttttt" localSheetId="6" hidden="1">[49]M!#REF!</definedName>
    <definedName name="ttttt" localSheetId="5" hidden="1">[49]M!#REF!</definedName>
    <definedName name="ttttt" localSheetId="3" hidden="1">[49]M!#REF!</definedName>
    <definedName name="ttttt" localSheetId="15" hidden="1">[49]M!#REF!</definedName>
    <definedName name="ttttt" hidden="1">[49]M!#REF!</definedName>
    <definedName name="ty" localSheetId="13" hidden="1">{#N/A,#N/A,FALSE,"CB";#N/A,#N/A,FALSE,"CMB";#N/A,#N/A,FALSE,"NBFI"}</definedName>
    <definedName name="ty" localSheetId="10" hidden="1">{#N/A,#N/A,FALSE,"CB";#N/A,#N/A,FALSE,"CMB";#N/A,#N/A,FALSE,"NBFI"}</definedName>
    <definedName name="ty" localSheetId="15" hidden="1">{#N/A,#N/A,FALSE,"CB";#N/A,#N/A,FALSE,"CMB";#N/A,#N/A,FALSE,"NBFI"}</definedName>
    <definedName name="ty" hidden="1">{#N/A,#N/A,FALSE,"CB";#N/A,#N/A,FALSE,"CMB";#N/A,#N/A,FALSE,"NBFI"}</definedName>
    <definedName name="tyu" localSheetId="13" hidden="1">{"Tab1",#N/A,FALSE,"P";"Tab2",#N/A,FALSE,"P"}</definedName>
    <definedName name="tyu" localSheetId="10" hidden="1">{"Tab1",#N/A,FALSE,"P";"Tab2",#N/A,FALSE,"P"}</definedName>
    <definedName name="tyu" localSheetId="15" hidden="1">{"Tab1",#N/A,FALSE,"P";"Tab2",#N/A,FALSE,"P"}</definedName>
    <definedName name="tyu" hidden="1">{"Tab1",#N/A,FALSE,"P";"Tab2",#N/A,FALSE,"P"}</definedName>
    <definedName name="uilkfjl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ru" localSheetId="13" hidden="1">{"Riqfin97",#N/A,FALSE,"Tran";"Riqfinpro",#N/A,FALSE,"Tran"}</definedName>
    <definedName name="uru" localSheetId="10" hidden="1">{"Riqfin97",#N/A,FALSE,"Tran";"Riqfinpro",#N/A,FALSE,"Tran"}</definedName>
    <definedName name="uru" localSheetId="15" hidden="1">{"Riqfin97",#N/A,FALSE,"Tran";"Riqfinpro",#N/A,FALSE,"Tran"}</definedName>
    <definedName name="uru" hidden="1">{"Riqfin97",#N/A,FALSE,"Tran";"Riqfinpro",#N/A,FALSE,"Tran"}</definedName>
    <definedName name="uu" localSheetId="13" hidden="1">{"Riqfin97",#N/A,FALSE,"Tran";"Riqfinpro",#N/A,FALSE,"Tran"}</definedName>
    <definedName name="uu" localSheetId="10" hidden="1">{"Riqfin97",#N/A,FALSE,"Tran";"Riqfinpro",#N/A,FALSE,"Tran"}</definedName>
    <definedName name="uu" localSheetId="15" hidden="1">{"Riqfin97",#N/A,FALSE,"Tran";"Riqfinpro",#N/A,FALSE,"Tran"}</definedName>
    <definedName name="uu" hidden="1">{"Riqfin97",#N/A,FALSE,"Tran";"Riqfinpro",#N/A,FALSE,"Tran"}</definedName>
    <definedName name="uuu" localSheetId="13" hidden="1">{"Riqfin97",#N/A,FALSE,"Tran";"Riqfinpro",#N/A,FALSE,"Tran"}</definedName>
    <definedName name="uuu" localSheetId="10" hidden="1">{"Riqfin97",#N/A,FALSE,"Tran";"Riqfinpro",#N/A,FALSE,"Tran"}</definedName>
    <definedName name="uuu" localSheetId="15" hidden="1">{"Riqfin97",#N/A,FALSE,"Tran";"Riqfinpro",#N/A,FALSE,"Tran"}</definedName>
    <definedName name="uuu" hidden="1">{"Riqfin97",#N/A,FALSE,"Tran";"Riqfinpro",#N/A,FALSE,"Tran"}</definedName>
    <definedName name="uuuuuu" localSheetId="13" hidden="1">{"Riqfin97",#N/A,FALSE,"Tran";"Riqfinpro",#N/A,FALSE,"Tran"}</definedName>
    <definedName name="uuuuuu" localSheetId="10" hidden="1">{"Riqfin97",#N/A,FALSE,"Tran";"Riqfinpro",#N/A,FALSE,"Tran"}</definedName>
    <definedName name="uuuuuu" localSheetId="15" hidden="1">{"Riqfin97",#N/A,FALSE,"Tran";"Riqfinpro",#N/A,FALSE,"Tran"}</definedName>
    <definedName name="uuuuuu" hidden="1">{"Riqfin97",#N/A,FALSE,"Tran";"Riqfinpro",#N/A,FALSE,"Tran"}</definedName>
    <definedName name="vcsbvvvcxbv" localSheetId="13" hidden="1">{"Riqfin97",#N/A,FALSE,"Tran";"Riqfinpro",#N/A,FALSE,"Tran"}</definedName>
    <definedName name="vcsbvvvcxbv" localSheetId="10" hidden="1">{"Riqfin97",#N/A,FALSE,"Tran";"Riqfinpro",#N/A,FALSE,"Tran"}</definedName>
    <definedName name="vcsbvvvcxbv" localSheetId="15" hidden="1">{"Riqfin97",#N/A,FALSE,"Tran";"Riqfinpro",#N/A,FALSE,"Tran"}</definedName>
    <definedName name="vcsbvvvcxbv" hidden="1">{"Riqfin97",#N/A,FALSE,"Tran";"Riqfinpro",#N/A,FALSE,"Tran"}</definedName>
    <definedName name="vcvz" localSheetId="13" hidden="1">{"Tab1",#N/A,FALSE,"P";"Tab2",#N/A,FALSE,"P"}</definedName>
    <definedName name="vcvz" localSheetId="10" hidden="1">{"Tab1",#N/A,FALSE,"P";"Tab2",#N/A,FALSE,"P"}</definedName>
    <definedName name="vcvz" localSheetId="15" hidden="1">{"Tab1",#N/A,FALSE,"P";"Tab2",#N/A,FALSE,"P"}</definedName>
    <definedName name="vcvz" hidden="1">{"Tab1",#N/A,FALSE,"P";"Tab2",#N/A,FALSE,"P"}</definedName>
    <definedName name="vddtytjji" localSheetId="13" hidden="1">{"CAJA_SET96",#N/A,FALSE,"CAJA3";"ING_CORR_SET96",#N/A,FALSE,"CAJA3";"SUNAT_AD_SET96",#N/A,FALSE,"ADUANAS"}</definedName>
    <definedName name="vddtytjji" localSheetId="10" hidden="1">{"CAJA_SET96",#N/A,FALSE,"CAJA3";"ING_CORR_SET96",#N/A,FALSE,"CAJA3";"SUNAT_AD_SET96",#N/A,FALSE,"ADUANAS"}</definedName>
    <definedName name="vddtytjji" localSheetId="15" hidden="1">{"CAJA_SET96",#N/A,FALSE,"CAJA3";"ING_CORR_SET96",#N/A,FALSE,"CAJA3";"SUNAT_AD_SET96",#N/A,FALSE,"ADUANAS"}</definedName>
    <definedName name="vddtytjji" hidden="1">{"CAJA_SET96",#N/A,FALSE,"CAJA3";"ING_CORR_SET96",#N/A,FALSE,"CAJA3";"SUNAT_AD_SET96",#N/A,FALSE,"ADUANAS"}</definedName>
    <definedName name="vsvbvbsb" localSheetId="13" hidden="1">{"Tab1",#N/A,FALSE,"P";"Tab2",#N/A,FALSE,"P"}</definedName>
    <definedName name="vsvbvbsb" localSheetId="10" hidden="1">{"Tab1",#N/A,FALSE,"P";"Tab2",#N/A,FALSE,"P"}</definedName>
    <definedName name="vsvbvbsb" localSheetId="15" hidden="1">{"Tab1",#N/A,FALSE,"P";"Tab2",#N/A,FALSE,"P"}</definedName>
    <definedName name="vsvbvbsb" hidden="1">{"Tab1",#N/A,FALSE,"P";"Tab2",#N/A,FALSE,"P"}</definedName>
    <definedName name="vv" localSheetId="13" hidden="1">{"Tab1",#N/A,FALSE,"P";"Tab2",#N/A,FALSE,"P"}</definedName>
    <definedName name="vv" localSheetId="10" hidden="1">{"Tab1",#N/A,FALSE,"P";"Tab2",#N/A,FALSE,"P"}</definedName>
    <definedName name="vv" localSheetId="15" hidden="1">{"Tab1",#N/A,FALSE,"P";"Tab2",#N/A,FALSE,"P"}</definedName>
    <definedName name="vv" hidden="1">{"Tab1",#N/A,FALSE,"P";"Tab2",#N/A,FALSE,"P"}</definedName>
    <definedName name="vvasd" localSheetId="13" hidden="1">{"Tab1",#N/A,FALSE,"P";"Tab2",#N/A,FALSE,"P"}</definedName>
    <definedName name="vvasd" localSheetId="10" hidden="1">{"Tab1",#N/A,FALSE,"P";"Tab2",#N/A,FALSE,"P"}</definedName>
    <definedName name="vvasd" localSheetId="15" hidden="1">{"Tab1",#N/A,FALSE,"P";"Tab2",#N/A,FALSE,"P"}</definedName>
    <definedName name="vvasd" hidden="1">{"Tab1",#N/A,FALSE,"P";"Tab2",#N/A,FALSE,"P"}</definedName>
    <definedName name="vvbvfvc" localSheetId="13" hidden="1">{"Minpmon",#N/A,FALSE,"Monthinput"}</definedName>
    <definedName name="vvbvfvc" localSheetId="10" hidden="1">{"Minpmon",#N/A,FALSE,"Monthinput"}</definedName>
    <definedName name="vvbvfvc" localSheetId="15" hidden="1">{"Minpmon",#N/A,FALSE,"Monthinput"}</definedName>
    <definedName name="vvbvfvc" hidden="1">{"Minpmon",#N/A,FALSE,"Monthinput"}</definedName>
    <definedName name="vvfsbbs" localSheetId="13" hidden="1">{"Riqfin97",#N/A,FALSE,"Tran";"Riqfinpro",#N/A,FALSE,"Tran"}</definedName>
    <definedName name="vvfsbbs" localSheetId="10" hidden="1">{"Riqfin97",#N/A,FALSE,"Tran";"Riqfinpro",#N/A,FALSE,"Tran"}</definedName>
    <definedName name="vvfsbbs" localSheetId="15" hidden="1">{"Riqfin97",#N/A,FALSE,"Tran";"Riqfinpro",#N/A,FALSE,"Tran"}</definedName>
    <definedName name="vvfsbbs" hidden="1">{"Riqfin97",#N/A,FALSE,"Tran";"Riqfinpro",#N/A,FALSE,"Tran"}</definedName>
    <definedName name="vvv" localSheetId="13" hidden="1">{"Tab1",#N/A,FALSE,"P";"Tab2",#N/A,FALSE,"P"}</definedName>
    <definedName name="vvv" localSheetId="10" hidden="1">{"Tab1",#N/A,FALSE,"P";"Tab2",#N/A,FALSE,"P"}</definedName>
    <definedName name="vvv" localSheetId="15" hidden="1">{"Tab1",#N/A,FALSE,"P";"Tab2",#N/A,FALSE,"P"}</definedName>
    <definedName name="vvv" hidden="1">{"Tab1",#N/A,FALSE,"P";"Tab2",#N/A,FALSE,"P"}</definedName>
    <definedName name="vvvv" localSheetId="13" hidden="1">{"Minpmon",#N/A,FALSE,"Monthinput"}</definedName>
    <definedName name="vvvv" localSheetId="10" hidden="1">{"Minpmon",#N/A,FALSE,"Monthinput"}</definedName>
    <definedName name="vvvv" localSheetId="15" hidden="1">{"Minpmon",#N/A,FALSE,"Monthinput"}</definedName>
    <definedName name="vvvv" hidden="1">{"Minpmon",#N/A,FALSE,"Monthinput"}</definedName>
    <definedName name="vvvvvvvvvvvv" localSheetId="13" hidden="1">{"Riqfin97",#N/A,FALSE,"Tran";"Riqfinpro",#N/A,FALSE,"Tran"}</definedName>
    <definedName name="vvvvvvvvvvvv" localSheetId="10" hidden="1">{"Riqfin97",#N/A,FALSE,"Tran";"Riqfinpro",#N/A,FALSE,"Tran"}</definedName>
    <definedName name="vvvvvvvvvvvv" localSheetId="15" hidden="1">{"Riqfin97",#N/A,FALSE,"Tran";"Riqfinpro",#N/A,FALSE,"Tran"}</definedName>
    <definedName name="vvvvvvvvvvvv" hidden="1">{"Riqfin97",#N/A,FALSE,"Tran";"Riqfinpro",#N/A,FALSE,"Tran"}</definedName>
    <definedName name="vvvvvvvvvvvvv" localSheetId="13" hidden="1">{"Tab1",#N/A,FALSE,"P";"Tab2",#N/A,FALSE,"P"}</definedName>
    <definedName name="vvvvvvvvvvvvv" localSheetId="10" hidden="1">{"Tab1",#N/A,FALSE,"P";"Tab2",#N/A,FALSE,"P"}</definedName>
    <definedName name="vvvvvvvvvvvvv" localSheetId="15" hidden="1">{"Tab1",#N/A,FALSE,"P";"Tab2",#N/A,FALSE,"P"}</definedName>
    <definedName name="vvvvvvvvvvvvv" hidden="1">{"Tab1",#N/A,FALSE,"P";"Tab2",#N/A,FALSE,"P"}</definedName>
    <definedName name="w" localSheetId="13" hidden="1">{"Minpmon",#N/A,FALSE,"Monthinput"}</definedName>
    <definedName name="w" localSheetId="10" hidden="1">{"Minpmon",#N/A,FALSE,"Monthinput"}</definedName>
    <definedName name="w" localSheetId="15" hidden="1">{"Minpmon",#N/A,FALSE,"Monthinput"}</definedName>
    <definedName name="w" hidden="1">{"Minpmon",#N/A,FALSE,"Monthinput"}</definedName>
    <definedName name="wagf" localSheetId="13" hidden="1">{"Riqfin97",#N/A,FALSE,"Tran";"Riqfinpro",#N/A,FALSE,"Tran"}</definedName>
    <definedName name="wagf" localSheetId="10" hidden="1">{"Riqfin97",#N/A,FALSE,"Tran";"Riqfinpro",#N/A,FALSE,"Tran"}</definedName>
    <definedName name="wagf" localSheetId="15" hidden="1">{"Riqfin97",#N/A,FALSE,"Tran";"Riqfinpro",#N/A,FALSE,"Tran"}</definedName>
    <definedName name="wagf" hidden="1">{"Riqfin97",#N/A,FALSE,"Tran";"Riqfinpro",#N/A,FALSE,"Tran"}</definedName>
    <definedName name="weer4rwer" localSheetId="13" hidden="1">{"Minpmon",#N/A,FALSE,"Monthinput"}</definedName>
    <definedName name="weer4rwer" localSheetId="10" hidden="1">{"Minpmon",#N/A,FALSE,"Monthinput"}</definedName>
    <definedName name="weer4rwer" localSheetId="15" hidden="1">{"Minpmon",#N/A,FALSE,"Monthinput"}</definedName>
    <definedName name="weer4rwer" hidden="1">{"Minpmon",#N/A,FALSE,"Monthinput"}</definedName>
    <definedName name="wer" localSheetId="13" hidden="1">{"Riqfin97",#N/A,FALSE,"Tran";"Riqfinpro",#N/A,FALSE,"Tran"}</definedName>
    <definedName name="wer" localSheetId="10" hidden="1">{"Riqfin97",#N/A,FALSE,"Tran";"Riqfinpro",#N/A,FALSE,"Tran"}</definedName>
    <definedName name="wer" localSheetId="15" hidden="1">{"Riqfin97",#N/A,FALSE,"Tran";"Riqfinpro",#N/A,FALSE,"Tran"}</definedName>
    <definedName name="wer" hidden="1">{"Riqfin97",#N/A,FALSE,"Tran";"Riqfinpro",#N/A,FALSE,"Tran"}</definedName>
    <definedName name="wergtfwerg" localSheetId="13" hidden="1">{"Riqfin97",#N/A,FALSE,"Tran";"Riqfinpro",#N/A,FALSE,"Tran"}</definedName>
    <definedName name="wergtfwerg" localSheetId="10" hidden="1">{"Riqfin97",#N/A,FALSE,"Tran";"Riqfinpro",#N/A,FALSE,"Tran"}</definedName>
    <definedName name="wergtfwerg" localSheetId="15" hidden="1">{"Riqfin97",#N/A,FALSE,"Tran";"Riqfinpro",#N/A,FALSE,"Tran"}</definedName>
    <definedName name="wergtfwerg" hidden="1">{"Riqfin97",#N/A,FALSE,"Tran";"Riqfinpro",#N/A,FALSE,"Tran"}</definedName>
    <definedName name="what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0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5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ht?" localSheetId="13" hidden="1">{"'Basic'!$A$1:$F$96"}</definedName>
    <definedName name="wht?" localSheetId="10" hidden="1">{"'Basic'!$A$1:$F$96"}</definedName>
    <definedName name="wht?" localSheetId="15" hidden="1">{"'Basic'!$A$1:$F$96"}</definedName>
    <definedName name="wht?" hidden="1">{"'Basic'!$A$1:$F$96"}</definedName>
    <definedName name="wqertrwrt" localSheetId="13" hidden="1">{"Tab1",#N/A,FALSE,"P";"Tab2",#N/A,FALSE,"P"}</definedName>
    <definedName name="wqertrwrt" localSheetId="10" hidden="1">{"Tab1",#N/A,FALSE,"P";"Tab2",#N/A,FALSE,"P"}</definedName>
    <definedName name="wqertrwrt" localSheetId="15" hidden="1">{"Tab1",#N/A,FALSE,"P";"Tab2",#N/A,FALSE,"P"}</definedName>
    <definedName name="wqertrwrt" hidden="1">{"Tab1",#N/A,FALSE,"P";"Tab2",#N/A,FALSE,"P"}</definedName>
    <definedName name="wr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97REDBOP." localSheetId="13" hidden="1">{"TRADE_COMP",#N/A,FALSE,"TAB23APP";"BOP",#N/A,FALSE,"TAB6";"DOT",#N/A,FALSE,"TAB24APP";"EXTDEBT",#N/A,FALSE,"TAB25APP"}</definedName>
    <definedName name="wrn.97REDBOP." localSheetId="10" hidden="1">{"TRADE_COMP",#N/A,FALSE,"TAB23APP";"BOP",#N/A,FALSE,"TAB6";"DOT",#N/A,FALSE,"TAB24APP";"EXTDEBT",#N/A,FALSE,"TAB25APP"}</definedName>
    <definedName name="wrn.97REDBOP." localSheetId="15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98RED." localSheetId="1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ging._.and._.Trend._.Analysis." localSheetId="13" hidden="1">{#N/A,#N/A,FALSE,"Aging Summary";#N/A,#N/A,FALSE,"Ratio Analysis";#N/A,#N/A,FALSE,"Test 120 Day Accts";#N/A,#N/A,FALSE,"Tickmarks"}</definedName>
    <definedName name="wrn.Aging._.and._.Trend._.Analysis." localSheetId="10" hidden="1">{#N/A,#N/A,FALSE,"Aging Summary";#N/A,#N/A,FALSE,"Ratio Analysis";#N/A,#N/A,FALSE,"Test 120 Day Accts";#N/A,#N/A,FALSE,"Tickmarks"}</definedName>
    <definedName name="wrn.Aging._.and._.Trend._.Analysis." localSheetId="15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_.Standard." localSheetId="1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13" hidden="1">{"annual-cbr",#N/A,FALSE,"CENTBANK";"annual(banks)",#N/A,FALSE,"COMBANKS"}</definedName>
    <definedName name="wrn.annual." localSheetId="10" hidden="1">{"annual-cbr",#N/A,FALSE,"CENTBANK";"annual(banks)",#N/A,FALSE,"COMBANKS"}</definedName>
    <definedName name="wrn.annual." localSheetId="15" hidden="1">{"annual-cbr",#N/A,FALSE,"CENTBANK";"annual(banks)",#N/A,FALSE,"COMBANKS"}</definedName>
    <definedName name="wrn.annual." hidden="1">{"annual-cbr",#N/A,FALSE,"CENTBANK";"annual(banks)",#N/A,FALSE,"COMBANKS"}</definedName>
    <definedName name="wrn.ARMRED97." localSheetId="1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TBILLS." localSheetId="13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0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5" hidden="1">{#N/A,#N/A,FALSE,"DOC";"TB_28",#N/A,FALSE,"FITB_28";"TB_91",#N/A,FALSE,"FITB_91";"TB_182",#N/A,FALSE,"FITB_182";"TB_273",#N/A,FALSE,"FITB_273";"TB_364",#N/A,FALSE,"FITB_364 ";"SUMMARY",#N/A,FALSE,"Summary"}</definedName>
    <definedName name="wrn.ARMTBILLS." hidden="1">{#N/A,#N/A,FALSE,"DOC";"TB_28",#N/A,FALSE,"FITB_28";"TB_91",#N/A,FALSE,"FITB_91";"TB_182",#N/A,FALSE,"FITB_182";"TB_273",#N/A,FALSE,"FITB_273";"TB_364",#N/A,FALSE,"FITB_364 ";"SUMMARY",#N/A,FALSE,"Summary"}</definedName>
    <definedName name="wrn.bank.1" localSheetId="13" hidden="1">{#N/A,#N/A,FALSE,"BANKS"}</definedName>
    <definedName name="wrn.bank.1" localSheetId="10" hidden="1">{#N/A,#N/A,FALSE,"BANKS"}</definedName>
    <definedName name="wrn.bank.1" localSheetId="15" hidden="1">{#N/A,#N/A,FALSE,"BANKS"}</definedName>
    <definedName name="wrn.bank.1" hidden="1">{#N/A,#N/A,FALSE,"BANKS"}</definedName>
    <definedName name="wrn.BANKS." localSheetId="13" hidden="1">{#N/A,#N/A,FALSE,"BANKS"}</definedName>
    <definedName name="wrn.BANKS." localSheetId="10" hidden="1">{#N/A,#N/A,FALSE,"BANKS"}</definedName>
    <definedName name="wrn.BANKS." localSheetId="15" hidden="1">{#N/A,#N/A,FALSE,"BANKS"}</definedName>
    <definedName name="wrn.BANKS." hidden="1">{#N/A,#N/A,FALSE,"BANKS"}</definedName>
    <definedName name="wrn.BOP." localSheetId="13" hidden="1">{#N/A,#N/A,FALSE,"BOP"}</definedName>
    <definedName name="wrn.BOP." localSheetId="10" hidden="1">{#N/A,#N/A,FALSE,"BOP"}</definedName>
    <definedName name="wrn.BOP." localSheetId="15" hidden="1">{#N/A,#N/A,FALSE,"BOP"}</definedName>
    <definedName name="wrn.BOP." hidden="1">{#N/A,#N/A,FALSE,"BOP"}</definedName>
    <definedName name="wrn.bop.1" localSheetId="13" hidden="1">{#N/A,#N/A,FALSE,"BOP"}</definedName>
    <definedName name="wrn.bop.1" localSheetId="10" hidden="1">{#N/A,#N/A,FALSE,"BOP"}</definedName>
    <definedName name="wrn.bop.1" localSheetId="15" hidden="1">{#N/A,#N/A,FALSE,"BOP"}</definedName>
    <definedName name="wrn.bop.1" hidden="1">{#N/A,#N/A,FALSE,"BOP"}</definedName>
    <definedName name="wrn.BOP_MIDTERM." localSheetId="13" hidden="1">{"BOP_TAB",#N/A,FALSE,"N";"MIDTERM_TAB",#N/A,FALSE,"O"}</definedName>
    <definedName name="wrn.BOP_MIDTERM." localSheetId="10" hidden="1">{"BOP_TAB",#N/A,FALSE,"N";"MIDTERM_TAB",#N/A,FALSE,"O"}</definedName>
    <definedName name="wrn.BOP_MIDTERM." localSheetId="15" hidden="1">{"BOP_TAB",#N/A,FALSE,"N";"MIDTERM_TAB",#N/A,FALSE,"O"}</definedName>
    <definedName name="wrn.BOP_MIDTERM." hidden="1">{"BOP_TAB",#N/A,FALSE,"N";"MIDTERM_TAB",#N/A,FALSE,"O"}</definedName>
    <definedName name="wrn.Briefing._.98." localSheetId="1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1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AJA_AGO96." localSheetId="13" hidden="1">{"SUNAT_AD_AGO96",#N/A,FALSE,"ADUANAS";"CAJA_AGO96",#N/A,FALSE,"CAJA3";"ING_CORR_AGO96",#N/A,FALSE,"CAJA3"}</definedName>
    <definedName name="wrn.CAJA_AGO96." localSheetId="10" hidden="1">{"SUNAT_AD_AGO96",#N/A,FALSE,"ADUANAS";"CAJA_AGO96",#N/A,FALSE,"CAJA3";"ING_CORR_AGO96",#N/A,FALSE,"CAJA3"}</definedName>
    <definedName name="wrn.CAJA_AGO96." localSheetId="15" hidden="1">{"SUNAT_AD_AGO96",#N/A,FALSE,"ADUANAS";"CAJA_AGO96",#N/A,FALSE,"CAJA3";"ING_CORR_AGO96",#N/A,FALSE,"CAJA3"}</definedName>
    <definedName name="wrn.CAJA_AGO96." hidden="1">{"SUNAT_AD_AGO96",#N/A,FALSE,"ADUANAS";"CAJA_AGO96",#N/A,FALSE,"CAJA3";"ING_CORR_AGO96",#N/A,FALSE,"CAJA3"}</definedName>
    <definedName name="wrn.CAJA_SET96." localSheetId="13" hidden="1">{"CAJA_SET96",#N/A,FALSE,"CAJA3";"ING_CORR_SET96",#N/A,FALSE,"CAJA3";"SUNAT_AD_SET96",#N/A,FALSE,"ADUANAS"}</definedName>
    <definedName name="wrn.CAJA_SET96." localSheetId="10" hidden="1">{"CAJA_SET96",#N/A,FALSE,"CAJA3";"ING_CORR_SET96",#N/A,FALSE,"CAJA3";"SUNAT_AD_SET96",#N/A,FALSE,"ADUANAS"}</definedName>
    <definedName name="wrn.CAJA_SET96." localSheetId="15" hidden="1">{"CAJA_SET96",#N/A,FALSE,"CAJA3";"ING_CORR_SET96",#N/A,FALSE,"CAJA3";"SUNAT_AD_SET96",#N/A,FALSE,"ADUANAS"}</definedName>
    <definedName name="wrn.CAJA_SET96." hidden="1">{"CAJA_SET96",#N/A,FALSE,"CAJA3";"ING_CORR_SET96",#N/A,FALSE,"CAJA3";"SUNAT_AD_SET96",#N/A,FALSE,"ADUANAS"}</definedName>
    <definedName name="wrn.CelPIB." localSheetId="13" hidden="1">{#N/A,#N/A,FALSE,"CelPIB"}</definedName>
    <definedName name="wrn.CelPIB." localSheetId="10" hidden="1">{#N/A,#N/A,FALSE,"CelPIB"}</definedName>
    <definedName name="wrn.CelPIB." localSheetId="15" hidden="1">{#N/A,#N/A,FALSE,"CelPIB"}</definedName>
    <definedName name="wrn.CelPIB." hidden="1">{#N/A,#N/A,FALSE,"CelPIB"}</definedName>
    <definedName name="wrn.CG._.Cons._.GDP." localSheetId="1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13" hidden="1">{#N/A,#N/A,FALSE,"NFPS GDP"}</definedName>
    <definedName name="wrn.CGvt._.Revenue._.GDP." localSheetId="10" hidden="1">{#N/A,#N/A,FALSE,"NFPS GDP"}</definedName>
    <definedName name="wrn.CGvt._.Revenue._.GDP." localSheetId="15" hidden="1">{#N/A,#N/A,FALSE,"NFPS GDP"}</definedName>
    <definedName name="wrn.CGvt._.Revenue._.GDP." hidden="1">{#N/A,#N/A,FALSE,"NFPS GDP"}</definedName>
    <definedName name="wrn.CREDIT." localSheetId="13" hidden="1">{#N/A,#N/A,FALSE,"CREDIT"}</definedName>
    <definedName name="wrn.CREDIT." localSheetId="10" hidden="1">{#N/A,#N/A,FALSE,"CREDIT"}</definedName>
    <definedName name="wrn.CREDIT." localSheetId="15" hidden="1">{#N/A,#N/A,FALSE,"CREDIT"}</definedName>
    <definedName name="wrn.CREDIT." hidden="1">{#N/A,#N/A,FALSE,"CREDIT"}</definedName>
    <definedName name="wrn.credit.1" localSheetId="13" hidden="1">{#N/A,#N/A,FALSE,"CREDIT"}</definedName>
    <definedName name="wrn.credit.1" localSheetId="10" hidden="1">{#N/A,#N/A,FALSE,"CREDIT"}</definedName>
    <definedName name="wrn.credit.1" localSheetId="15" hidden="1">{#N/A,#N/A,FALSE,"CREDIT"}</definedName>
    <definedName name="wrn.credit.1" hidden="1">{#N/A,#N/A,FALSE,"CREDIT"}</definedName>
    <definedName name="wrn.debt." localSheetId="13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." localSheetId="10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." localSheetId="15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.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SVC." localSheetId="13" hidden="1">{#N/A,#N/A,FALSE,"DEBTSVC"}</definedName>
    <definedName name="wrn.DEBTSVC." localSheetId="10" hidden="1">{#N/A,#N/A,FALSE,"DEBTSVC"}</definedName>
    <definedName name="wrn.DEBTSVC." localSheetId="15" hidden="1">{#N/A,#N/A,FALSE,"DEBTSVC"}</definedName>
    <definedName name="wrn.DEBTSVC." hidden="1">{#N/A,#N/A,FALSE,"DEBTSVC"}</definedName>
    <definedName name="wrn.debtsvc1" localSheetId="13" hidden="1">{#N/A,#N/A,FALSE,"DEBTSVC"}</definedName>
    <definedName name="wrn.debtsvc1" localSheetId="10" hidden="1">{#N/A,#N/A,FALSE,"DEBTSVC"}</definedName>
    <definedName name="wrn.debtsvc1" localSheetId="15" hidden="1">{#N/A,#N/A,FALSE,"DEBTSVC"}</definedName>
    <definedName name="wrn.debtsvc1" hidden="1">{#N/A,#N/A,FALSE,"DEBTSVC"}</definedName>
    <definedName name="wrn.DEPO." localSheetId="13" hidden="1">{#N/A,#N/A,FALSE,"DEPO"}</definedName>
    <definedName name="wrn.DEPO." localSheetId="10" hidden="1">{#N/A,#N/A,FALSE,"DEPO"}</definedName>
    <definedName name="wrn.DEPO." localSheetId="15" hidden="1">{#N/A,#N/A,FALSE,"DEPO"}</definedName>
    <definedName name="wrn.DEPO." hidden="1">{#N/A,#N/A,FALSE,"DEPO"}</definedName>
    <definedName name="wrn.DIESP." localSheetId="13" hidden="1">{#N/A,#N/A,FALSE,"DIESP"}</definedName>
    <definedName name="wrn.DIESP." localSheetId="10" hidden="1">{#N/A,#N/A,FALSE,"DIESP"}</definedName>
    <definedName name="wrn.DIESP." localSheetId="15" hidden="1">{#N/A,#N/A,FALSE,"DIESP"}</definedName>
    <definedName name="wrn.DIESP." hidden="1">{#N/A,#N/A,FALSE,"DIESP"}</definedName>
    <definedName name="wrn.DIVIG." localSheetId="13" hidden="1">{#N/A,#N/A,FALSE,"DIVIG"}</definedName>
    <definedName name="wrn.DIVIG." localSheetId="10" hidden="1">{#N/A,#N/A,FALSE,"DIVIG"}</definedName>
    <definedName name="wrn.DIVIG." localSheetId="15" hidden="1">{#N/A,#N/A,FALSE,"DIVIG"}</definedName>
    <definedName name="wrn.DIVIG." hidden="1">{#N/A,#N/A,FALSE,"DIVIG"}</definedName>
    <definedName name="wrn.EntpsPIB." localSheetId="13" hidden="1">{#N/A,#N/A,FALSE,"EntpsPIB"}</definedName>
    <definedName name="wrn.EntpsPIB." localSheetId="10" hidden="1">{#N/A,#N/A,FALSE,"EntpsPIB"}</definedName>
    <definedName name="wrn.EntpsPIB." localSheetId="15" hidden="1">{#N/A,#N/A,FALSE,"EntpsPIB"}</definedName>
    <definedName name="wrn.EntpsPIB." hidden="1">{#N/A,#N/A,FALSE,"EntpsPIB"}</definedName>
    <definedName name="wrn.EXCISE." localSheetId="13" hidden="1">{#N/A,#N/A,FALSE,"EXCISE"}</definedName>
    <definedName name="wrn.EXCISE." localSheetId="10" hidden="1">{#N/A,#N/A,FALSE,"EXCISE"}</definedName>
    <definedName name="wrn.EXCISE." localSheetId="15" hidden="1">{#N/A,#N/A,FALSE,"EXCISE"}</definedName>
    <definedName name="wrn.EXCISE." hidden="1">{#N/A,#N/A,FALSE,"EXCISE"}</definedName>
    <definedName name="wrn.EXRATE." localSheetId="13" hidden="1">{#N/A,#N/A,FALSE,"EXRATE"}</definedName>
    <definedName name="wrn.EXRATE." localSheetId="10" hidden="1">{#N/A,#N/A,FALSE,"EXRATE"}</definedName>
    <definedName name="wrn.EXRATE." localSheetId="15" hidden="1">{#N/A,#N/A,FALSE,"EXRATE"}</definedName>
    <definedName name="wrn.EXRATE." hidden="1">{#N/A,#N/A,FALSE,"EXRATE"}</definedName>
    <definedName name="wrn.EXTDEBT." localSheetId="13" hidden="1">{#N/A,#N/A,FALSE,"EXTDEBT"}</definedName>
    <definedName name="wrn.EXTDEBT." localSheetId="10" hidden="1">{#N/A,#N/A,FALSE,"EXTDEBT"}</definedName>
    <definedName name="wrn.EXTDEBT." localSheetId="15" hidden="1">{#N/A,#N/A,FALSE,"EXTDEBT"}</definedName>
    <definedName name="wrn.EXTDEBT." hidden="1">{#N/A,#N/A,FALSE,"EXTDEBT"}</definedName>
    <definedName name="wrn.EXTRABUDGT." localSheetId="13" hidden="1">{#N/A,#N/A,FALSE,"EXTRABUDGT"}</definedName>
    <definedName name="wrn.EXTRABUDGT." localSheetId="10" hidden="1">{#N/A,#N/A,FALSE,"EXTRABUDGT"}</definedName>
    <definedName name="wrn.EXTRABUDGT." localSheetId="15" hidden="1">{#N/A,#N/A,FALSE,"EXTRABUDGT"}</definedName>
    <definedName name="wrn.EXTRABUDGT." hidden="1">{#N/A,#N/A,FALSE,"EXTRABUDGT"}</definedName>
    <definedName name="wrn.EXTRABUDGT2." localSheetId="13" hidden="1">{#N/A,#N/A,FALSE,"EXTRABUDGT2"}</definedName>
    <definedName name="wrn.EXTRABUDGT2." localSheetId="10" hidden="1">{#N/A,#N/A,FALSE,"EXTRABUDGT2"}</definedName>
    <definedName name="wrn.EXTRABUDGT2." localSheetId="15" hidden="1">{#N/A,#N/A,FALSE,"EXTRABUDGT2"}</definedName>
    <definedName name="wrn.EXTRABUDGT2." hidden="1">{#N/A,#N/A,FALSE,"EXTRABUDGT2"}</definedName>
    <definedName name="wrn.FISCRED97.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ormula." localSheetId="13" hidden="1">{#N/A,#N/A,FALSE,"MS"}</definedName>
    <definedName name="wrn.formula." localSheetId="10" hidden="1">{#N/A,#N/A,FALSE,"MS"}</definedName>
    <definedName name="wrn.formula." localSheetId="15" hidden="1">{#N/A,#N/A,FALSE,"MS"}</definedName>
    <definedName name="wrn.formula." hidden="1">{#N/A,#N/A,FALSE,"MS"}</definedName>
    <definedName name="wrn.GDP." localSheetId="13" hidden="1">{#N/A,#N/A,FALSE,"GDP_ORIGIN"}</definedName>
    <definedName name="wrn.GDP." localSheetId="10" hidden="1">{#N/A,#N/A,FALSE,"GDP_ORIGIN"}</definedName>
    <definedName name="wrn.GDP." localSheetId="15" hidden="1">{#N/A,#N/A,FALSE,"GDP_ORIGIN"}</definedName>
    <definedName name="wrn.GDP." hidden="1">{#N/A,#N/A,FALSE,"GDP_ORIGIN"}</definedName>
    <definedName name="wrn.GGOVT." localSheetId="13" hidden="1">{#N/A,#N/A,FALSE,"GGOVT"}</definedName>
    <definedName name="wrn.GGOVT." localSheetId="10" hidden="1">{#N/A,#N/A,FALSE,"GGOVT"}</definedName>
    <definedName name="wrn.GGOVT." localSheetId="15" hidden="1">{#N/A,#N/A,FALSE,"GGOVT"}</definedName>
    <definedName name="wrn.GGOVT." hidden="1">{#N/A,#N/A,FALSE,"GGOVT"}</definedName>
    <definedName name="wrn.GGOVT2." localSheetId="13" hidden="1">{#N/A,#N/A,FALSE,"GGOVT2"}</definedName>
    <definedName name="wrn.GGOVT2." localSheetId="10" hidden="1">{#N/A,#N/A,FALSE,"GGOVT2"}</definedName>
    <definedName name="wrn.GGOVT2." localSheetId="15" hidden="1">{#N/A,#N/A,FALSE,"GGOVT2"}</definedName>
    <definedName name="wrn.GGOVT2." hidden="1">{#N/A,#N/A,FALSE,"GGOVT2"}</definedName>
    <definedName name="wrn.GGOVTPC." localSheetId="13" hidden="1">{#N/A,#N/A,FALSE,"GGOVT%"}</definedName>
    <definedName name="wrn.GGOVTPC." localSheetId="10" hidden="1">{#N/A,#N/A,FALSE,"GGOVT%"}</definedName>
    <definedName name="wrn.GGOVTPC." localSheetId="15" hidden="1">{#N/A,#N/A,FALSE,"GGOVT%"}</definedName>
    <definedName name="wrn.GGOVTPC." hidden="1">{#N/A,#N/A,FALSE,"GGOVT%"}</definedName>
    <definedName name="wrn.IAA." localSheetId="13" hidden="1">{#N/A,#N/A,FALSE,"IAA - Controlados pelo BB"}</definedName>
    <definedName name="wrn.IAA." localSheetId="10" hidden="1">{#N/A,#N/A,FALSE,"IAA - Controlados pelo BB"}</definedName>
    <definedName name="wrn.IAA." localSheetId="15" hidden="1">{#N/A,#N/A,FALSE,"IAA - Controlados pelo BB"}</definedName>
    <definedName name="wrn.IAA." hidden="1">{#N/A,#N/A,FALSE,"IAA - Controlados pelo BB"}</definedName>
    <definedName name="wrn.IMF._.RR._.Office.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0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5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COMETX." localSheetId="13" hidden="1">{#N/A,#N/A,FALSE,"INCOMETX"}</definedName>
    <definedName name="wrn.INCOMETX." localSheetId="10" hidden="1">{#N/A,#N/A,FALSE,"INCOMETX"}</definedName>
    <definedName name="wrn.INCOMETX." localSheetId="15" hidden="1">{#N/A,#N/A,FALSE,"INCOMETX"}</definedName>
    <definedName name="wrn.INCOMETX." hidden="1">{#N/A,#N/A,FALSE,"INCOMETX"}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13" hidden="1">{#N/A,#N/A,FALSE,"INTERST"}</definedName>
    <definedName name="wrn.INTERST." localSheetId="10" hidden="1">{#N/A,#N/A,FALSE,"INTERST"}</definedName>
    <definedName name="wrn.INTERST." localSheetId="15" hidden="1">{#N/A,#N/A,FALSE,"INTERST"}</definedName>
    <definedName name="wrn.INTERST." hidden="1">{#N/A,#N/A,FALSE,"INTERST"}</definedName>
    <definedName name="wrn.JANSEP97." localSheetId="1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" localSheetId="13" hidden="1">{#N/A,#N/A,FALSE,"CB";#N/A,#N/A,FALSE,"CMB";#N/A,#N/A,FALSE,"BSYS";#N/A,#N/A,FALSE,"NBFI";#N/A,#N/A,FALSE,"FSYS"}</definedName>
    <definedName name="wrn.MAIN." localSheetId="10" hidden="1">{#N/A,#N/A,FALSE,"CB";#N/A,#N/A,FALSE,"CMB";#N/A,#N/A,FALSE,"BSYS";#N/A,#N/A,FALSE,"NBFI";#N/A,#N/A,FALSE,"FSYS"}</definedName>
    <definedName name="wrn.MAIN." localSheetId="15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ain._.Economic._.Indicators." localSheetId="13" hidden="1">{"Main Economic Indicators",#N/A,FALSE,"C"}</definedName>
    <definedName name="wrn.Main._.Economic._.Indicators." localSheetId="10" hidden="1">{"Main Economic Indicators",#N/A,FALSE,"C"}</definedName>
    <definedName name="wrn.Main._.Economic._.Indicators." localSheetId="15" hidden="1">{"Main Economic Indicators",#N/A,FALSE,"C"}</definedName>
    <definedName name="wrn.Main._.Economic._.Indicators." hidden="1">{"Main Economic Indicators",#N/A,FALSE,"C"}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FIS." localSheetId="1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0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IT." localSheetId="13" hidden="1">{#N/A,#N/A,FALSE,"CB";#N/A,#N/A,FALSE,"CMB";#N/A,#N/A,FALSE,"NBFI"}</definedName>
    <definedName name="wrn.MIT." localSheetId="10" hidden="1">{#N/A,#N/A,FALSE,"CB";#N/A,#N/A,FALSE,"CMB";#N/A,#N/A,FALSE,"NBFI"}</definedName>
    <definedName name="wrn.MIT." localSheetId="15" hidden="1">{#N/A,#N/A,FALSE,"CB";#N/A,#N/A,FALSE,"CMB";#N/A,#N/A,FALSE,"NBFI"}</definedName>
    <definedName name="wrn.MIT." hidden="1">{#N/A,#N/A,FALSE,"CB";#N/A,#N/A,FALSE,"CMB";#N/A,#N/A,FALSE,"NBFI"}</definedName>
    <definedName name="wrn.MONA." localSheetId="13" hidden="1">{"MONA",#N/A,FALSE,"S"}</definedName>
    <definedName name="wrn.MONA." localSheetId="10" hidden="1">{"MONA",#N/A,FALSE,"S"}</definedName>
    <definedName name="wrn.MONA." localSheetId="15" hidden="1">{"MONA",#N/A,FALSE,"S"}</definedName>
    <definedName name="wrn.MONA." hidden="1">{"MONA",#N/A,FALSE,"S"}</definedName>
    <definedName name="wrn.Monthsheet." localSheetId="13" hidden="1">{"Minpmon",#N/A,FALSE,"Monthinput"}</definedName>
    <definedName name="wrn.Monthsheet." localSheetId="10" hidden="1">{"Minpmon",#N/A,FALSE,"Monthinput"}</definedName>
    <definedName name="wrn.Monthsheet." localSheetId="15" hidden="1">{"Minpmon",#N/A,FALSE,"Monthinput"}</definedName>
    <definedName name="wrn.Monthsheet." hidden="1">{"Minpmon",#N/A,FALSE,"Monthinput"}</definedName>
    <definedName name="wrn.MS." localSheetId="13" hidden="1">{#N/A,#N/A,FALSE,"MS"}</definedName>
    <definedName name="wrn.MS." localSheetId="10" hidden="1">{#N/A,#N/A,FALSE,"MS"}</definedName>
    <definedName name="wrn.MS." localSheetId="15" hidden="1">{#N/A,#N/A,FALSE,"MS"}</definedName>
    <definedName name="wrn.MS." hidden="1">{#N/A,#N/A,FALSE,"MS"}</definedName>
    <definedName name="wrn.mterm." localSheetId="13" hidden="1">{"mt1",#N/A,FALSE,"Debt";"mt2",#N/A,FALSE,"Debt";"mt3",#N/A,FALSE,"Debt";"mt4",#N/A,FALSE,"Debt";"mt5",#N/A,FALSE,"Debt";"mt6",#N/A,FALSE,"Debt";"mt7",#N/A,FALSE,"Debt"}</definedName>
    <definedName name="wrn.mterm." localSheetId="10" hidden="1">{"mt1",#N/A,FALSE,"Debt";"mt2",#N/A,FALSE,"Debt";"mt3",#N/A,FALSE,"Debt";"mt4",#N/A,FALSE,"Debt";"mt5",#N/A,FALSE,"Debt";"mt6",#N/A,FALSE,"Debt";"mt7",#N/A,FALSE,"Debt"}</definedName>
    <definedName name="wrn.mterm." localSheetId="15" hidden="1">{"mt1",#N/A,FALSE,"Debt";"mt2",#N/A,FALSE,"Debt";"mt3",#N/A,FALSE,"Debt";"mt4",#N/A,FALSE,"Debt";"mt5",#N/A,FALSE,"Debt";"mt6",#N/A,FALSE,"Debt";"mt7",#N/A,FALSE,"Debt"}</definedName>
    <definedName name="wrn.mterm." hidden="1">{"mt1",#N/A,FALSE,"Debt";"mt2",#N/A,FALSE,"Debt";"mt3",#N/A,FALSE,"Debt";"mt4",#N/A,FALSE,"Debt";"mt5",#N/A,FALSE,"Debt";"mt6",#N/A,FALSE,"Debt";"mt7",#N/A,FALSE,"Debt"}</definedName>
    <definedName name="wrn.NBG." localSheetId="13" hidden="1">{#N/A,#N/A,FALSE,"NBG"}</definedName>
    <definedName name="wrn.NBG." localSheetId="10" hidden="1">{#N/A,#N/A,FALSE,"NBG"}</definedName>
    <definedName name="wrn.NBG." localSheetId="15" hidden="1">{#N/A,#N/A,FALSE,"NBG"}</definedName>
    <definedName name="wrn.NBG." hidden="1">{#N/A,#N/A,FALSE,"NBG"}</definedName>
    <definedName name="wrn.NFPS._.GDP." localSheetId="13" hidden="1">{#N/A,#N/A,FALSE,"NFPS GDP"}</definedName>
    <definedName name="wrn.NFPS._.GDP." localSheetId="10" hidden="1">{#N/A,#N/A,FALSE,"NFPS GDP"}</definedName>
    <definedName name="wrn.NFPS._.GDP." localSheetId="15" hidden="1">{#N/A,#N/A,FALSE,"NFPS GDP"}</definedName>
    <definedName name="wrn.NFPS._.GDP." hidden="1">{#N/A,#N/A,FALSE,"NFPS GDP"}</definedName>
    <definedName name="wrn.OECD._.Tables." localSheetId="13" hidden="1">{"Table 1",#N/A,FALSE,"Final Tables % GDP";"Table 2",#N/A,FALSE,"Final Tables % GDP"}</definedName>
    <definedName name="wrn.OECD._.Tables." localSheetId="10" hidden="1">{"Table 1",#N/A,FALSE,"Final Tables % GDP";"Table 2",#N/A,FALSE,"Final Tables % GDP"}</definedName>
    <definedName name="wrn.OECD._.Tables." localSheetId="15" hidden="1">{"Table 1",#N/A,FALSE,"Final Tables % GDP";"Table 2",#N/A,FALSE,"Final Tables % GDP"}</definedName>
    <definedName name="wrn.OECD._.Tables." hidden="1">{"Table 1",#N/A,FALSE,"Final Tables % GDP";"Table 2",#N/A,FALSE,"Final Tables % GDP"}</definedName>
    <definedName name="wrn.original." localSheetId="13" hidden="1">{"Original",#N/A,FALSE,"CENTBANK";"Original",#N/A,FALSE,"COMBANKS"}</definedName>
    <definedName name="wrn.original." localSheetId="10" hidden="1">{"Original",#N/A,FALSE,"CENTBANK";"Original",#N/A,FALSE,"COMBANKS"}</definedName>
    <definedName name="wrn.original." localSheetId="15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1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13" hidden="1">{#N/A,#N/A,FALSE,"PCPI"}</definedName>
    <definedName name="wrn.PCPI." localSheetId="10" hidden="1">{#N/A,#N/A,FALSE,"PCPI"}</definedName>
    <definedName name="wrn.PCPI." localSheetId="15" hidden="1">{#N/A,#N/A,FALSE,"PCPI"}</definedName>
    <definedName name="wrn.PCPI." hidden="1">{#N/A,#N/A,FALSE,"PCPI"}</definedName>
    <definedName name="wrn.PENSION." localSheetId="13" hidden="1">{#N/A,#N/A,FALSE,"PENSION"}</definedName>
    <definedName name="wrn.PENSION." localSheetId="10" hidden="1">{#N/A,#N/A,FALSE,"PENSION"}</definedName>
    <definedName name="wrn.PENSION." localSheetId="15" hidden="1">{#N/A,#N/A,FALSE,"PENSION"}</definedName>
    <definedName name="wrn.PENSION." hidden="1">{#N/A,#N/A,FALSE,"PENSION"}</definedName>
    <definedName name="wrn.Print._.Detailed._.Tables." localSheetId="1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5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ogram." localSheetId="13" hidden="1">{"Tab1",#N/A,FALSE,"P";"Tab2",#N/A,FALSE,"P"}</definedName>
    <definedName name="wrn.Program." localSheetId="10" hidden="1">{"Tab1",#N/A,FALSE,"P";"Tab2",#N/A,FALSE,"P"}</definedName>
    <definedName name="wrn.Program." localSheetId="15" hidden="1">{"Tab1",#N/A,FALSE,"P";"Tab2",#N/A,FALSE,"P"}</definedName>
    <definedName name="wrn.Program." hidden="1">{"Tab1",#N/A,FALSE,"P";"Tab2",#N/A,FALSE,"P"}</definedName>
    <definedName name="wrn.PRUDENT." localSheetId="13" hidden="1">{#N/A,#N/A,FALSE,"PRUDENT"}</definedName>
    <definedName name="wrn.PRUDENT." localSheetId="10" hidden="1">{#N/A,#N/A,FALSE,"PRUDENT"}</definedName>
    <definedName name="wrn.PRUDENT." localSheetId="15" hidden="1">{#N/A,#N/A,FALSE,"PRUDENT"}</definedName>
    <definedName name="wrn.PRUDENT." hidden="1">{#N/A,#N/A,FALSE,"PRUDENT"}</definedName>
    <definedName name="wrn.PUBLEXP." localSheetId="13" hidden="1">{#N/A,#N/A,FALSE,"PUBLEXP"}</definedName>
    <definedName name="wrn.PUBLEXP." localSheetId="10" hidden="1">{#N/A,#N/A,FALSE,"PUBLEXP"}</definedName>
    <definedName name="wrn.PUBLEXP." localSheetId="15" hidden="1">{#N/A,#N/A,FALSE,"PUBLEXP"}</definedName>
    <definedName name="wrn.PUBLEXP." hidden="1">{#N/A,#N/A,FALSE,"PUBLEXP"}</definedName>
    <definedName name="wrn.quarters._.98." localSheetId="1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97MON." localSheetId="13" hidden="1">{"CBA",#N/A,FALSE,"TAB4";"MS",#N/A,FALSE,"TAB5";"BANKLOANS",#N/A,FALSE,"TAB21APP ";"INTEREST",#N/A,FALSE,"TAB22APP"}</definedName>
    <definedName name="wrn.RED97MON." localSheetId="10" hidden="1">{"CBA",#N/A,FALSE,"TAB4";"MS",#N/A,FALSE,"TAB5";"BANKLOANS",#N/A,FALSE,"TAB21APP ";"INTEREST",#N/A,FALSE,"TAB22APP"}</definedName>
    <definedName name="wrn.RED97MON." localSheetId="15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REDTABS.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13" hidden="1">{#N/A,#N/A,FALSE,"RestGGPIB"}</definedName>
    <definedName name="wrn.RestGGPIB." localSheetId="10" hidden="1">{#N/A,#N/A,FALSE,"RestGGPIB"}</definedName>
    <definedName name="wrn.RestGGPIB." localSheetId="15" hidden="1">{#N/A,#N/A,FALSE,"RestGGPIB"}</definedName>
    <definedName name="wrn.RestGGPIB." hidden="1">{#N/A,#N/A,FALSE,"RestGGPIB"}</definedName>
    <definedName name="wrn.REVSHARE." localSheetId="13" hidden="1">{#N/A,#N/A,FALSE,"REVSHARE"}</definedName>
    <definedName name="wrn.REVSHARE." localSheetId="10" hidden="1">{#N/A,#N/A,FALSE,"REVSHARE"}</definedName>
    <definedName name="wrn.REVSHARE." localSheetId="15" hidden="1">{#N/A,#N/A,FALSE,"REVSHARE"}</definedName>
    <definedName name="wrn.REVSHARE." hidden="1">{#N/A,#N/A,FALSE,"REVSHARE"}</definedName>
    <definedName name="wrn.Riqfin." localSheetId="13" hidden="1">{"Riqfin97",#N/A,FALSE,"Tran";"Riqfinpro",#N/A,FALSE,"Tran"}</definedName>
    <definedName name="wrn.Riqfin." localSheetId="10" hidden="1">{"Riqfin97",#N/A,FALSE,"Tran";"Riqfinpro",#N/A,FALSE,"Tran"}</definedName>
    <definedName name="wrn.Riqfin." localSheetId="15" hidden="1">{"Riqfin97",#N/A,FALSE,"Tran";"Riqfinpro",#N/A,FALSE,"Tran"}</definedName>
    <definedName name="wrn.Riqfin." hidden="1">{"Riqfin97",#N/A,FALSE,"Tran";"Riqfinpro",#N/A,FALSE,"Tran"}</definedName>
    <definedName name="wrn.rplib." hidden="1">{#N/A,#N/A,TRUE,"rplib"}</definedName>
    <definedName name="wrn.rplib_" hidden="1">{#N/A,#N/A,TRUE,"rplib"}</definedName>
    <definedName name="wrn.sreport9899." localSheetId="1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13" hidden="1">{#N/A,#N/A,FALSE,"SSPIB"}</definedName>
    <definedName name="wrn.SSPIB." localSheetId="10" hidden="1">{#N/A,#N/A,FALSE,"SSPIB"}</definedName>
    <definedName name="wrn.SSPIB." localSheetId="15" hidden="1">{#N/A,#N/A,FALSE,"SSPIB"}</definedName>
    <definedName name="wrn.SSPIB." hidden="1">{#N/A,#N/A,FALSE,"SSPIB"}</definedName>
    <definedName name="wrn.Staff._.Report._.Tables." localSheetId="13" hidden="1">{#N/A,#N/A,FALSE,"SRFSYS";#N/A,#N/A,FALSE,"SRBSYS"}</definedName>
    <definedName name="wrn.Staff._.Report._.Tables." localSheetId="10" hidden="1">{#N/A,#N/A,FALSE,"SRFSYS";#N/A,#N/A,FALSE,"SRBSYS"}</definedName>
    <definedName name="wrn.Staff._.Report._.Tables." localSheetId="15" hidden="1">{#N/A,#N/A,FALSE,"SRFSYS";#N/A,#N/A,FALSE,"SRBSYS"}</definedName>
    <definedName name="wrn.Staff._.Report._.Tables." hidden="1">{#N/A,#N/A,FALSE,"SRFSYS";#N/A,#N/A,FALSE,"SRBSYS"}</definedName>
    <definedName name="wrn.STAFF_REPORT_TABLES." localSheetId="13" hidden="1">{"SR_tbs",#N/A,FALSE,"MGSSEI";"SR_tbs",#N/A,FALSE,"MGSBOX";"SR_tbs",#N/A,FALSE,"MGSOCIND"}</definedName>
    <definedName name="wrn.STAFF_REPORT_TABLES." localSheetId="10" hidden="1">{"SR_tbs",#N/A,FALSE,"MGSSEI";"SR_tbs",#N/A,FALSE,"MGSBOX";"SR_tbs",#N/A,FALSE,"MGSOCIND"}</definedName>
    <definedName name="wrn.STAFF_REPORT_TABLES." localSheetId="15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ffreport.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13" hidden="1">{#N/A,#N/A,FALSE,"STATE"}</definedName>
    <definedName name="wrn.STATE." localSheetId="10" hidden="1">{#N/A,#N/A,FALSE,"STATE"}</definedName>
    <definedName name="wrn.STATE." localSheetId="15" hidden="1">{#N/A,#N/A,FALSE,"STATE"}</definedName>
    <definedName name="wrn.STATE." hidden="1">{#N/A,#N/A,FALSE,"STATE"}</definedName>
    <definedName name="wrn.State._.Govt." localSheetId="13" hidden="1">{"partial screen",#N/A,FALSE,"State_Gov't"}</definedName>
    <definedName name="wrn.State._.Govt." localSheetId="10" hidden="1">{"partial screen",#N/A,FALSE,"State_Gov't"}</definedName>
    <definedName name="wrn.State._.Govt." localSheetId="15" hidden="1">{"partial screen",#N/A,FALSE,"State_Gov't"}</definedName>
    <definedName name="wrn.State._.Govt." hidden="1">{"partial screen",#N/A,FALSE,"State_Gov't"}</definedName>
    <definedName name="wrn.suma.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able1a." localSheetId="13" hidden="1">{"table1a",#N/A,FALSE,"C"}</definedName>
    <definedName name="wrn.table1a." localSheetId="10" hidden="1">{"table1a",#N/A,FALSE,"C"}</definedName>
    <definedName name="wrn.table1a." localSheetId="15" hidden="1">{"table1a",#N/A,FALSE,"C"}</definedName>
    <definedName name="wrn.table1a." hidden="1">{"table1a",#N/A,FALSE,"C"}</definedName>
    <definedName name="wrn.table1aa." localSheetId="13" hidden="1">{"table1a",#N/A,FALSE,"C"}</definedName>
    <definedName name="wrn.table1aa." localSheetId="10" hidden="1">{"table1a",#N/A,FALSE,"C"}</definedName>
    <definedName name="wrn.table1aa." localSheetId="15" hidden="1">{"table1a",#N/A,FALSE,"C"}</definedName>
    <definedName name="wrn.table1aa." hidden="1">{"table1a",#N/A,FALSE,"C"}</definedName>
    <definedName name="wrn.table1aaa." localSheetId="13" hidden="1">{"table1a",#N/A,FALSE,"C"}</definedName>
    <definedName name="wrn.table1aaa." localSheetId="10" hidden="1">{"table1a",#N/A,FALSE,"C"}</definedName>
    <definedName name="wrn.table1aaa." localSheetId="15" hidden="1">{"table1a",#N/A,FALSE,"C"}</definedName>
    <definedName name="wrn.table1aaa." hidden="1">{"table1a",#N/A,FALSE,"C"}</definedName>
    <definedName name="wrn.table1b" localSheetId="13" hidden="1">{"table1a",#N/A,FALSE,"C"}</definedName>
    <definedName name="wrn.table1b" localSheetId="10" hidden="1">{"table1a",#N/A,FALSE,"C"}</definedName>
    <definedName name="wrn.table1b" localSheetId="15" hidden="1">{"table1a",#N/A,FALSE,"C"}</definedName>
    <definedName name="wrn.table1b" hidden="1">{"table1a",#N/A,FALSE,"C"}</definedName>
    <definedName name="wrn.table1q." localSheetId="13" hidden="1">{"table1q",#N/A,FALSE,"C"}</definedName>
    <definedName name="wrn.table1q." localSheetId="10" hidden="1">{"table1q",#N/A,FALSE,"C"}</definedName>
    <definedName name="wrn.table1q." localSheetId="15" hidden="1">{"table1q",#N/A,FALSE,"C"}</definedName>
    <definedName name="wrn.table1q." hidden="1">{"table1q",#N/A,FALSE,"C"}</definedName>
    <definedName name="wrn.table1qq" localSheetId="13" hidden="1">{"table1q",#N/A,FALSE,"C"}</definedName>
    <definedName name="wrn.table1qq" localSheetId="10" hidden="1">{"table1q",#N/A,FALSE,"C"}</definedName>
    <definedName name="wrn.table1qq" localSheetId="15" hidden="1">{"table1q",#N/A,FALSE,"C"}</definedName>
    <definedName name="wrn.table1qq" hidden="1">{"table1q",#N/A,FALSE,"C"}</definedName>
    <definedName name="wrn.table1qqq." localSheetId="13" hidden="1">{"table1q",#N/A,FALSE,"C"}</definedName>
    <definedName name="wrn.table1qqq." localSheetId="10" hidden="1">{"table1q",#N/A,FALSE,"C"}</definedName>
    <definedName name="wrn.table1qqq." localSheetId="15" hidden="1">{"table1q",#N/A,FALSE,"C"}</definedName>
    <definedName name="wrn.table1qqq." hidden="1">{"table1q",#N/A,FALSE,"C"}</definedName>
    <definedName name="wrn.TAXARREARS." localSheetId="13" hidden="1">{#N/A,#N/A,FALSE,"TAXARREARS"}</definedName>
    <definedName name="wrn.TAXARREARS." localSheetId="10" hidden="1">{#N/A,#N/A,FALSE,"TAXARREARS"}</definedName>
    <definedName name="wrn.TAXARREARS." localSheetId="15" hidden="1">{#N/A,#N/A,FALSE,"TAXARREARS"}</definedName>
    <definedName name="wrn.TAXARREARS." hidden="1">{#N/A,#N/A,FALSE,"TAXARREARS"}</definedName>
    <definedName name="wrn.TAXPAYRS." localSheetId="13" hidden="1">{#N/A,#N/A,FALSE,"TAXPAYRS"}</definedName>
    <definedName name="wrn.TAXPAYRS." localSheetId="10" hidden="1">{#N/A,#N/A,FALSE,"TAXPAYRS"}</definedName>
    <definedName name="wrn.TAXPAYRS." localSheetId="15" hidden="1">{#N/A,#N/A,FALSE,"TAXPAYRS"}</definedName>
    <definedName name="wrn.TAXPAYRS." hidden="1">{#N/A,#N/A,FALSE,"TAXPAYRS"}</definedName>
    <definedName name="wrn.TBILLSALL." localSheetId="13" hidden="1">{"TBILLS_ALL",#N/A,FALSE,"FITB_all"}</definedName>
    <definedName name="wrn.TBILLSALL." localSheetId="10" hidden="1">{"TBILLS_ALL",#N/A,FALSE,"FITB_all"}</definedName>
    <definedName name="wrn.TBILLSALL." localSheetId="15" hidden="1">{"TBILLS_ALL",#N/A,FALSE,"FITB_all"}</definedName>
    <definedName name="wrn.TBILLSALL." hidden="1">{"TBILLS_ALL",#N/A,FALSE,"FITB_all"}</definedName>
    <definedName name="wrn.TOTAL." localSheetId="13" hidden="1">{#N/A,#N/A,FALSE,"TOTALIZAÇÃO POR EMPRESA"}</definedName>
    <definedName name="wrn.TOTAL." localSheetId="10" hidden="1">{#N/A,#N/A,FALSE,"TOTALIZAÇÃO POR EMPRESA"}</definedName>
    <definedName name="wrn.TOTAL." localSheetId="15" hidden="1">{#N/A,#N/A,FALSE,"TOTALIZAÇÃO POR EMPRESA"}</definedName>
    <definedName name="wrn.TOTAL." hidden="1">{#N/A,#N/A,FALSE,"TOTALIZAÇÃO POR EMPRESA"}</definedName>
    <definedName name="wrn.TRADE." localSheetId="13" hidden="1">{#N/A,#N/A,FALSE,"TRADE"}</definedName>
    <definedName name="wrn.TRADE." localSheetId="10" hidden="1">{#N/A,#N/A,FALSE,"TRADE"}</definedName>
    <definedName name="wrn.TRADE." localSheetId="15" hidden="1">{#N/A,#N/A,FALSE,"TRADE"}</definedName>
    <definedName name="wrn.TRADE." hidden="1">{#N/A,#N/A,FALSE,"TRADE"}</definedName>
    <definedName name="wrn.Trade._.Output._.All." localSheetId="13" hidden="1">{"PRI",#N/A,FALSE,"Data";"QUA",#N/A,FALSE,"Data";"STR",#N/A,FALSE,"Data";"VAL",#N/A,FALSE,"Data";"WEO",#N/A,FALSE,"Data";"WGT",#N/A,FALSE,"Data"}</definedName>
    <definedName name="wrn.Trade._.Output._.All." localSheetId="10" hidden="1">{"PRI",#N/A,FALSE,"Data";"QUA",#N/A,FALSE,"Data";"STR",#N/A,FALSE,"Data";"VAL",#N/A,FALSE,"Data";"WEO",#N/A,FALSE,"Data";"WGT",#N/A,FALSE,"Data"}</definedName>
    <definedName name="wrn.Trade._.Output._.All." localSheetId="15" hidden="1">{"PRI",#N/A,FALSE,"Data";"QUA",#N/A,FALSE,"Data";"STR",#N/A,FALSE,"Data";"VAL",#N/A,FALSE,"Data";"WEO",#N/A,FALSE,"Data";"WGT",#N/A,FALSE,"Data"}</definedName>
    <definedName name="wrn.Trade._.Output._.All." hidden="1">{"PRI",#N/A,FALSE,"Data";"QUA",#N/A,FALSE,"Data";"STR",#N/A,FALSE,"Data";"VAL",#N/A,FALSE,"Data";"WEO",#N/A,FALSE,"Data";"WGT",#N/A,FALSE,"Data"}</definedName>
    <definedName name="wrn.Trade._.Table._.Core." localSheetId="13" hidden="1">{"WEO",#N/A,FALSE,"Data";"PRI",#N/A,FALSE,"Data";"QUA",#N/A,FALSE,"Data"}</definedName>
    <definedName name="wrn.Trade._.Table._.Core." localSheetId="10" hidden="1">{"WEO",#N/A,FALSE,"Data";"PRI",#N/A,FALSE,"Data";"QUA",#N/A,FALSE,"Data"}</definedName>
    <definedName name="wrn.Trade._.Table._.Core." localSheetId="15" hidden="1">{"WEO",#N/A,FALSE,"Data";"PRI",#N/A,FALSE,"Data";"QUA",#N/A,FALSE,"Data"}</definedName>
    <definedName name="wrn.Trade._.Table._.Core." hidden="1">{"WEO",#N/A,FALSE,"Data";"PRI",#N/A,FALSE,"Data";"QUA",#N/A,FALSE,"Data"}</definedName>
    <definedName name="wrn.TRANSPORT." localSheetId="13" hidden="1">{#N/A,#N/A,FALSE,"TRANPORT"}</definedName>
    <definedName name="wrn.TRANSPORT." localSheetId="10" hidden="1">{#N/A,#N/A,FALSE,"TRANPORT"}</definedName>
    <definedName name="wrn.TRANSPORT." localSheetId="15" hidden="1">{#N/A,#N/A,FALSE,"TRANPORT"}</definedName>
    <definedName name="wrn.TRANSPORT." hidden="1">{#N/A,#N/A,FALSE,"TRANPORT"}</definedName>
    <definedName name="wrn.UNEMPL." localSheetId="13" hidden="1">{#N/A,#N/A,FALSE,"EMP_POP";#N/A,#N/A,FALSE,"UNEMPL"}</definedName>
    <definedName name="wrn.UNEMPL." localSheetId="10" hidden="1">{#N/A,#N/A,FALSE,"EMP_POP";#N/A,#N/A,FALSE,"UNEMPL"}</definedName>
    <definedName name="wrn.UNEMPL." localSheetId="15" hidden="1">{#N/A,#N/A,FALSE,"EMP_POP";#N/A,#N/A,FALSE,"UNEMPL"}</definedName>
    <definedName name="wrn.UNEMPL." hidden="1">{#N/A,#N/A,FALSE,"EMP_POP";#N/A,#N/A,FALSE,"UNEMPL"}</definedName>
    <definedName name="wrn.WAGES." localSheetId="13" hidden="1">{#N/A,#N/A,FALSE,"WAGES"}</definedName>
    <definedName name="wrn.WAGES." localSheetId="10" hidden="1">{#N/A,#N/A,FALSE,"WAGES"}</definedName>
    <definedName name="wrn.WAGES." localSheetId="15" hidden="1">{#N/A,#N/A,FALSE,"WAGES"}</definedName>
    <definedName name="wrn.WAGES." hidden="1">{#N/A,#N/A,FALSE,"WAGES"}</definedName>
    <definedName name="wrn.WEO." localSheetId="13" hidden="1">{"WEO",#N/A,FALSE,"T"}</definedName>
    <definedName name="wrn.WEO." localSheetId="10" hidden="1">{"WEO",#N/A,FALSE,"T"}</definedName>
    <definedName name="wrn.WEO." localSheetId="15" hidden="1">{"WEO",#N/A,FALSE,"T"}</definedName>
    <definedName name="wrn.WEO." hidden="1">{"WEO",#N/A,FALSE,"T"}</definedName>
    <definedName name="WTESD" localSheetId="13" hidden="1">{"CAJA_SET96",#N/A,FALSE,"CAJA3";"ING_CORR_SET96",#N/A,FALSE,"CAJA3";"SUNAT_AD_SET96",#N/A,FALSE,"ADUANAS"}</definedName>
    <definedName name="WTESD" localSheetId="10" hidden="1">{"CAJA_SET96",#N/A,FALSE,"CAJA3";"ING_CORR_SET96",#N/A,FALSE,"CAJA3";"SUNAT_AD_SET96",#N/A,FALSE,"ADUANAS"}</definedName>
    <definedName name="WTESD" localSheetId="15" hidden="1">{"CAJA_SET96",#N/A,FALSE,"CAJA3";"ING_CORR_SET96",#N/A,FALSE,"CAJA3";"SUNAT_AD_SET96",#N/A,FALSE,"ADUANAS"}</definedName>
    <definedName name="WTESD" hidden="1">{"CAJA_SET96",#N/A,FALSE,"CAJA3";"ING_CORR_SET96",#N/A,FALSE,"CAJA3";"SUNAT_AD_SET96",#N/A,FALSE,"ADUANAS"}</definedName>
    <definedName name="wvu.PLA1.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1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rint." localSheetId="1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w" localSheetId="4" hidden="1">[49]M!#REF!</definedName>
    <definedName name="ww" localSheetId="6" hidden="1">[49]M!#REF!</definedName>
    <definedName name="ww" localSheetId="5" hidden="1">[49]M!#REF!</definedName>
    <definedName name="ww" localSheetId="3" hidden="1">[49]M!#REF!</definedName>
    <definedName name="ww" localSheetId="15" hidden="1">[49]M!#REF!</definedName>
    <definedName name="ww" hidden="1">[49]M!#REF!</definedName>
    <definedName name="www" localSheetId="13" hidden="1">{"Riqfin97",#N/A,FALSE,"Tran";"Riqfinpro",#N/A,FALSE,"Tran"}</definedName>
    <definedName name="www" localSheetId="10" hidden="1">{"Riqfin97",#N/A,FALSE,"Tran";"Riqfinpro",#N/A,FALSE,"Tran"}</definedName>
    <definedName name="www" localSheetId="15" hidden="1">{"Riqfin97",#N/A,FALSE,"Tran";"Riqfinpro",#N/A,FALSE,"Tran"}</definedName>
    <definedName name="www" hidden="1">{"Riqfin97",#N/A,FALSE,"Tran";"Riqfinpro",#N/A,FALSE,"Tran"}</definedName>
    <definedName name="wwwjjj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localSheetId="4" hidden="1">[49]M!#REF!</definedName>
    <definedName name="wwww" localSheetId="6" hidden="1">[49]M!#REF!</definedName>
    <definedName name="wwww" localSheetId="5" hidden="1">[49]M!#REF!</definedName>
    <definedName name="wwww" localSheetId="3" hidden="1">[49]M!#REF!</definedName>
    <definedName name="wwww" localSheetId="15" hidden="1">[49]M!#REF!</definedName>
    <definedName name="wwww" hidden="1">[49]M!#REF!</definedName>
    <definedName name="wwwww" localSheetId="13" hidden="1">{"Minpmon",#N/A,FALSE,"Monthinput"}</definedName>
    <definedName name="wwwww" localSheetId="10" hidden="1">{"Minpmon",#N/A,FALSE,"Monthinput"}</definedName>
    <definedName name="wwwww" localSheetId="15" hidden="1">{"Minpmon",#N/A,FALSE,"Monthinput"}</definedName>
    <definedName name="wwwww" hidden="1">{"Minpmon",#N/A,FALSE,"Monthinput"}</definedName>
    <definedName name="wwwwwww" localSheetId="13" hidden="1">{"Riqfin97",#N/A,FALSE,"Tran";"Riqfinpro",#N/A,FALSE,"Tran"}</definedName>
    <definedName name="wwwwwww" localSheetId="10" hidden="1">{"Riqfin97",#N/A,FALSE,"Tran";"Riqfinpro",#N/A,FALSE,"Tran"}</definedName>
    <definedName name="wwwwwww" localSheetId="15" hidden="1">{"Riqfin97",#N/A,FALSE,"Tran";"Riqfinpro",#N/A,FALSE,"Tran"}</definedName>
    <definedName name="wwwwwww" hidden="1">{"Riqfin97",#N/A,FALSE,"Tran";"Riqfinpro",#N/A,FALSE,"Tran"}</definedName>
    <definedName name="wwwwwwww" localSheetId="13" hidden="1">{"Tab1",#N/A,FALSE,"P";"Tab2",#N/A,FALSE,"P"}</definedName>
    <definedName name="wwwwwwww" localSheetId="10" hidden="1">{"Tab1",#N/A,FALSE,"P";"Tab2",#N/A,FALSE,"P"}</definedName>
    <definedName name="wwwwwwww" localSheetId="15" hidden="1">{"Tab1",#N/A,FALSE,"P";"Tab2",#N/A,FALSE,"P"}</definedName>
    <definedName name="wwwwwwww" hidden="1">{"Tab1",#N/A,FALSE,"P";"Tab2",#N/A,FALSE,"P"}</definedName>
    <definedName name="x" localSheetId="13" hidden="1">{"BOP_TAB",#N/A,FALSE,"N";"MIDTERM_TAB",#N/A,FALSE,"O"}</definedName>
    <definedName name="x" localSheetId="10" hidden="1">{"BOP_TAB",#N/A,FALSE,"N";"MIDTERM_TAB",#N/A,FALSE,"O"}</definedName>
    <definedName name="x" localSheetId="15" hidden="1">{"BOP_TAB",#N/A,FALSE,"N";"MIDTERM_TAB",#N/A,FALSE,"O"}</definedName>
    <definedName name="x" hidden="1">{"BOP_TAB",#N/A,FALSE,"N";"MIDTERM_TAB",#N/A,FALSE,"O"}</definedName>
    <definedName name="xdafs" localSheetId="13" hidden="1">{"Riqfin97",#N/A,FALSE,"Tran";"Riqfinpro",#N/A,FALSE,"Tran"}</definedName>
    <definedName name="xdafs" localSheetId="10" hidden="1">{"Riqfin97",#N/A,FALSE,"Tran";"Riqfinpro",#N/A,FALSE,"Tran"}</definedName>
    <definedName name="xdafs" localSheetId="15" hidden="1">{"Riqfin97",#N/A,FALSE,"Tran";"Riqfinpro",#N/A,FALSE,"Tran"}</definedName>
    <definedName name="xdafs" hidden="1">{"Riqfin97",#N/A,FALSE,"Tran";"Riqfinpro",#N/A,FALSE,"Tran"}</definedName>
    <definedName name="xdata1" hidden="1">0</definedName>
    <definedName name="xgd" localSheetId="13" hidden="1">{"Riqfin97",#N/A,FALSE,"Tran";"Riqfinpro",#N/A,FALSE,"Tran"}</definedName>
    <definedName name="xgd" localSheetId="10" hidden="1">{"Riqfin97",#N/A,FALSE,"Tran";"Riqfinpro",#N/A,FALSE,"Tran"}</definedName>
    <definedName name="xgd" localSheetId="15" hidden="1">{"Riqfin97",#N/A,FALSE,"Tran";"Riqfinpro",#N/A,FALSE,"Tran"}</definedName>
    <definedName name="xgd" hidden="1">{"Riqfin97",#N/A,FALSE,"Tran";"Riqfinpro",#N/A,FALSE,"Tran"}</definedName>
    <definedName name="xgdh" localSheetId="13" hidden="1">{"Tab1",#N/A,FALSE,"P";"Tab2",#N/A,FALSE,"P"}</definedName>
    <definedName name="xgdh" localSheetId="10" hidden="1">{"Tab1",#N/A,FALSE,"P";"Tab2",#N/A,FALSE,"P"}</definedName>
    <definedName name="xgdh" localSheetId="15" hidden="1">{"Tab1",#N/A,FALSE,"P";"Tab2",#N/A,FALSE,"P"}</definedName>
    <definedName name="xgdh" hidden="1">{"Tab1",#N/A,FALSE,"P";"Tab2",#N/A,FALSE,"P"}</definedName>
    <definedName name="xgh" localSheetId="13" hidden="1">{"Riqfin97",#N/A,FALSE,"Tran";"Riqfinpro",#N/A,FALSE,"Tran"}</definedName>
    <definedName name="xgh" localSheetId="10" hidden="1">{"Riqfin97",#N/A,FALSE,"Tran";"Riqfinpro",#N/A,FALSE,"Tran"}</definedName>
    <definedName name="xgh" localSheetId="15" hidden="1">{"Riqfin97",#N/A,FALSE,"Tran";"Riqfinpro",#N/A,FALSE,"Tran"}</definedName>
    <definedName name="xgh" hidden="1">{"Riqfin97",#N/A,FALSE,"Tran";"Riqfinpro",#N/A,FALSE,"Tran"}</definedName>
    <definedName name="xh" localSheetId="13" hidden="1">{"Riqfin97",#N/A,FALSE,"Tran";"Riqfinpro",#N/A,FALSE,"Tran"}</definedName>
    <definedName name="xh" localSheetId="10" hidden="1">{"Riqfin97",#N/A,FALSE,"Tran";"Riqfinpro",#N/A,FALSE,"Tran"}</definedName>
    <definedName name="xh" localSheetId="15" hidden="1">{"Riqfin97",#N/A,FALSE,"Tran";"Riqfinpro",#N/A,FALSE,"Tran"}</definedName>
    <definedName name="xh" hidden="1">{"Riqfin97",#N/A,FALSE,"Tran";"Riqfinpro",#N/A,FALSE,"Tran"}</definedName>
    <definedName name="xjkyfx" localSheetId="13" hidden="1">{"Tab1",#N/A,FALSE,"P";"Tab2",#N/A,FALSE,"P"}</definedName>
    <definedName name="xjkyfx" localSheetId="10" hidden="1">{"Tab1",#N/A,FALSE,"P";"Tab2",#N/A,FALSE,"P"}</definedName>
    <definedName name="xjkyfx" localSheetId="15" hidden="1">{"Tab1",#N/A,FALSE,"P";"Tab2",#N/A,FALSE,"P"}</definedName>
    <definedName name="xjkyfx" hidden="1">{"Tab1",#N/A,FALSE,"P";"Tab2",#N/A,FALSE,"P"}</definedName>
    <definedName name="xjyk" localSheetId="13" hidden="1">{"Riqfin97",#N/A,FALSE,"Tran";"Riqfinpro",#N/A,FALSE,"Tran"}</definedName>
    <definedName name="xjyk" localSheetId="10" hidden="1">{"Riqfin97",#N/A,FALSE,"Tran";"Riqfinpro",#N/A,FALSE,"Tran"}</definedName>
    <definedName name="xjyk" localSheetId="15" hidden="1">{"Riqfin97",#N/A,FALSE,"Tran";"Riqfinpro",#N/A,FALSE,"Tran"}</definedName>
    <definedName name="xjyk" hidden="1">{"Riqfin97",#N/A,FALSE,"Tran";"Riqfinpro",#N/A,FALSE,"Tran"}</definedName>
    <definedName name="xkjyf" localSheetId="13" hidden="1">{"Riqfin97",#N/A,FALSE,"Tran";"Riqfinpro",#N/A,FALSE,"Tran"}</definedName>
    <definedName name="xkjyf" localSheetId="10" hidden="1">{"Riqfin97",#N/A,FALSE,"Tran";"Riqfinpro",#N/A,FALSE,"Tran"}</definedName>
    <definedName name="xkjyf" localSheetId="15" hidden="1">{"Riqfin97",#N/A,FALSE,"Tran";"Riqfinpro",#N/A,FALSE,"Tran"}</definedName>
    <definedName name="xkjyf" hidden="1">{"Riqfin97",#N/A,FALSE,"Tran";"Riqfinpro",#N/A,FALSE,"Tran"}</definedName>
    <definedName name="xx" localSheetId="13" hidden="1">{"Riqfin97",#N/A,FALSE,"Tran";"Riqfinpro",#N/A,FALSE,"Tran"}</definedName>
    <definedName name="xx" localSheetId="10" hidden="1">{"Riqfin97",#N/A,FALSE,"Tran";"Riqfinpro",#N/A,FALSE,"Tran"}</definedName>
    <definedName name="xx" localSheetId="15" hidden="1">{"Riqfin97",#N/A,FALSE,"Tran";"Riqfinpro",#N/A,FALSE,"Tran"}</definedName>
    <definedName name="xx" hidden="1">{"Riqfin97",#N/A,FALSE,"Tran";"Riqfinpro",#N/A,FALSE,"Tran"}</definedName>
    <definedName name="xxx" localSheetId="13" hidden="1">{"partial screen",#N/A,FALSE,"State_Gov't"}</definedName>
    <definedName name="xxx" localSheetId="10" hidden="1">{"partial screen",#N/A,FALSE,"State_Gov't"}</definedName>
    <definedName name="xxx" localSheetId="15" hidden="1">{"partial screen",#N/A,FALSE,"State_Gov't"}</definedName>
    <definedName name="xxx" hidden="1">{"partial screen",#N/A,FALSE,"State_Gov't"}</definedName>
    <definedName name="xxxx" localSheetId="13" hidden="1">{"Riqfin97",#N/A,FALSE,"Tran";"Riqfinpro",#N/A,FALSE,"Tran"}</definedName>
    <definedName name="xxxx" localSheetId="10" hidden="1">{"Riqfin97",#N/A,FALSE,"Tran";"Riqfinpro",#N/A,FALSE,"Tran"}</definedName>
    <definedName name="xxxx" localSheetId="15" hidden="1">{"Riqfin97",#N/A,FALSE,"Tran";"Riqfinpro",#N/A,FALSE,"Tran"}</definedName>
    <definedName name="xxxx" hidden="1">{"Riqfin97",#N/A,FALSE,"Tran";"Riqfinpro",#N/A,FALSE,"Tran"}</definedName>
    <definedName name="xxxxx" localSheetId="13" hidden="1">{"partial screen",#N/A,FALSE,"State_Gov't"}</definedName>
    <definedName name="xxxxx" localSheetId="10" hidden="1">{"partial screen",#N/A,FALSE,"State_Gov't"}</definedName>
    <definedName name="xxxxx" localSheetId="15" hidden="1">{"partial screen",#N/A,FALSE,"State_Gov't"}</definedName>
    <definedName name="xxxxx" hidden="1">{"partial screen",#N/A,FALSE,"State_Gov't"}</definedName>
    <definedName name="xxxxxxxxxxxxxx" localSheetId="13" hidden="1">{"Riqfin97",#N/A,FALSE,"Tran";"Riqfinpro",#N/A,FALSE,"Tran"}</definedName>
    <definedName name="xxxxxxxxxxxxxx" localSheetId="10" hidden="1">{"Riqfin97",#N/A,FALSE,"Tran";"Riqfinpro",#N/A,FALSE,"Tran"}</definedName>
    <definedName name="xxxxxxxxxxxxxx" localSheetId="15" hidden="1">{"Riqfin97",#N/A,FALSE,"Tran";"Riqfinpro",#N/A,FALSE,"Tran"}</definedName>
    <definedName name="xxxxxxxxxxxxxx" hidden="1">{"Riqfin97",#N/A,FALSE,"Tran";"Riqfinpro",#N/A,FALSE,"Tran"}</definedName>
    <definedName name="xyjxyf" localSheetId="13" hidden="1">{"Riqfin97",#N/A,FALSE,"Tran";"Riqfinpro",#N/A,FALSE,"Tran"}</definedName>
    <definedName name="xyjxyf" localSheetId="10" hidden="1">{"Riqfin97",#N/A,FALSE,"Tran";"Riqfinpro",#N/A,FALSE,"Tran"}</definedName>
    <definedName name="xyjxyf" localSheetId="15" hidden="1">{"Riqfin97",#N/A,FALSE,"Tran";"Riqfinpro",#N/A,FALSE,"Tran"}</definedName>
    <definedName name="xyjxyf" hidden="1">{"Riqfin97",#N/A,FALSE,"Tran";"Riqfinpro",#N/A,FALSE,"Tran"}</definedName>
    <definedName name="ydfu" localSheetId="13" hidden="1">{"Tab1",#N/A,FALSE,"P";"Tab2",#N/A,FALSE,"P"}</definedName>
    <definedName name="ydfu" localSheetId="10" hidden="1">{"Tab1",#N/A,FALSE,"P";"Tab2",#N/A,FALSE,"P"}</definedName>
    <definedName name="ydfu" localSheetId="15" hidden="1">{"Tab1",#N/A,FALSE,"P";"Tab2",#N/A,FALSE,"P"}</definedName>
    <definedName name="ydfu" hidden="1">{"Tab1",#N/A,FALSE,"P";"Tab2",#N/A,FALSE,"P"}</definedName>
    <definedName name="yrtuy" localSheetId="13" hidden="1">{"Riqfin97",#N/A,FALSE,"Tran";"Riqfinpro",#N/A,FALSE,"Tran"}</definedName>
    <definedName name="yrtuy" localSheetId="10" hidden="1">{"Riqfin97",#N/A,FALSE,"Tran";"Riqfinpro",#N/A,FALSE,"Tran"}</definedName>
    <definedName name="yrtuy" localSheetId="15" hidden="1">{"Riqfin97",#N/A,FALSE,"Tran";"Riqfinpro",#N/A,FALSE,"Tran"}</definedName>
    <definedName name="yrtuy" hidden="1">{"Riqfin97",#N/A,FALSE,"Tran";"Riqfinpro",#N/A,FALSE,"Tran"}</definedName>
    <definedName name="ysdsty" localSheetId="4" hidden="1">#REF!</definedName>
    <definedName name="ysdsty" localSheetId="13" hidden="1">#REF!</definedName>
    <definedName name="ysdsty" localSheetId="10" hidden="1">#REF!</definedName>
    <definedName name="ysdsty" localSheetId="6" hidden="1">#REF!</definedName>
    <definedName name="ysdsty" localSheetId="5" hidden="1">#REF!</definedName>
    <definedName name="ysdsty" localSheetId="3" hidden="1">#REF!</definedName>
    <definedName name="ysdsty" localSheetId="15" hidden="1">#REF!</definedName>
    <definedName name="ysdsty" hidden="1">#REF!</definedName>
    <definedName name="YTJYTR" localSheetId="13" hidden="1">{"CAJA_SET96",#N/A,FALSE,"CAJA3";"ING_CORR_SET96",#N/A,FALSE,"CAJA3";"SUNAT_AD_SET96",#N/A,FALSE,"ADUANAS"}</definedName>
    <definedName name="YTJYTR" localSheetId="10" hidden="1">{"CAJA_SET96",#N/A,FALSE,"CAJA3";"ING_CORR_SET96",#N/A,FALSE,"CAJA3";"SUNAT_AD_SET96",#N/A,FALSE,"ADUANAS"}</definedName>
    <definedName name="YTJYTR" localSheetId="15" hidden="1">{"CAJA_SET96",#N/A,FALSE,"CAJA3";"ING_CORR_SET96",#N/A,FALSE,"CAJA3";"SUNAT_AD_SET96",#N/A,FALSE,"ADUANAS"}</definedName>
    <definedName name="YTJYTR" hidden="1">{"CAJA_SET96",#N/A,FALSE,"CAJA3";"ING_CORR_SET96",#N/A,FALSE,"CAJA3";"SUNAT_AD_SET96",#N/A,FALSE,"ADUANAS"}</definedName>
    <definedName name="yu" localSheetId="13" hidden="1">{"Tab1",#N/A,FALSE,"P";"Tab2",#N/A,FALSE,"P"}</definedName>
    <definedName name="yu" localSheetId="10" hidden="1">{"Tab1",#N/A,FALSE,"P";"Tab2",#N/A,FALSE,"P"}</definedName>
    <definedName name="yu" localSheetId="15" hidden="1">{"Tab1",#N/A,FALSE,"P";"Tab2",#N/A,FALSE,"P"}</definedName>
    <definedName name="yu" hidden="1">{"Tab1",#N/A,FALSE,"P";"Tab2",#N/A,FALSE,"P"}</definedName>
    <definedName name="yy" localSheetId="13" hidden="1">{"Tab1",#N/A,FALSE,"P";"Tab2",#N/A,FALSE,"P"}</definedName>
    <definedName name="yy" localSheetId="10" hidden="1">{"Tab1",#N/A,FALSE,"P";"Tab2",#N/A,FALSE,"P"}</definedName>
    <definedName name="yy" localSheetId="15" hidden="1">{"Tab1",#N/A,FALSE,"P";"Tab2",#N/A,FALSE,"P"}</definedName>
    <definedName name="yy" hidden="1">{"Tab1",#N/A,FALSE,"P";"Tab2",#N/A,FALSE,"P"}</definedName>
    <definedName name="yyy" localSheetId="13" hidden="1">{"Tab1",#N/A,FALSE,"P";"Tab2",#N/A,FALSE,"P"}</definedName>
    <definedName name="yyy" localSheetId="10" hidden="1">{"Tab1",#N/A,FALSE,"P";"Tab2",#N/A,FALSE,"P"}</definedName>
    <definedName name="yyy" localSheetId="15" hidden="1">{"Tab1",#N/A,FALSE,"P";"Tab2",#N/A,FALSE,"P"}</definedName>
    <definedName name="yyy" hidden="1">{"Tab1",#N/A,FALSE,"P";"Tab2",#N/A,FALSE,"P"}</definedName>
    <definedName name="yyyy" localSheetId="13" hidden="1">{"Riqfin97",#N/A,FALSE,"Tran";"Riqfinpro",#N/A,FALSE,"Tran"}</definedName>
    <definedName name="yyyy" localSheetId="10" hidden="1">{"Riqfin97",#N/A,FALSE,"Tran";"Riqfinpro",#N/A,FALSE,"Tran"}</definedName>
    <definedName name="yyyy" localSheetId="15" hidden="1">{"Riqfin97",#N/A,FALSE,"Tran";"Riqfinpro",#N/A,FALSE,"Tran"}</definedName>
    <definedName name="yyyy" hidden="1">{"Riqfin97",#N/A,FALSE,"Tran";"Riqfinpro",#N/A,FALSE,"Tran"}</definedName>
    <definedName name="yyyyyy" localSheetId="13" hidden="1">{"Minpmon",#N/A,FALSE,"Monthinput"}</definedName>
    <definedName name="yyyyyy" localSheetId="10" hidden="1">{"Minpmon",#N/A,FALSE,"Monthinput"}</definedName>
    <definedName name="yyyyyy" localSheetId="15" hidden="1">{"Minpmon",#N/A,FALSE,"Monthinput"}</definedName>
    <definedName name="yyyyyy" hidden="1">{"Minpmon",#N/A,FALSE,"Monthinput"}</definedName>
    <definedName name="yzd" localSheetId="13" hidden="1">{"Riqfin97",#N/A,FALSE,"Tran";"Riqfinpro",#N/A,FALSE,"Tran"}</definedName>
    <definedName name="yzd" localSheetId="10" hidden="1">{"Riqfin97",#N/A,FALSE,"Tran";"Riqfinpro",#N/A,FALSE,"Tran"}</definedName>
    <definedName name="yzd" localSheetId="15" hidden="1">{"Riqfin97",#N/A,FALSE,"Tran";"Riqfinpro",#N/A,FALSE,"Tran"}</definedName>
    <definedName name="yzd" hidden="1">{"Riqfin97",#N/A,FALSE,"Tran";"Riqfinpro",#N/A,FALSE,"Tran"}</definedName>
    <definedName name="Z_041FA3A7_30CF_11D1_A8EA_00A02466B35E_.wvu.Cols" hidden="1">[47]Rev!$B$1:$B$65536,[47]Rev!$C$1:$D$65536,[47]Rev!$Z$1:$Z$65536,[47]Rev!$L$1:$Q$65536</definedName>
    <definedName name="Z_041FA3A7_30CF_11D1_A8EA_00A02466B35E_.wvu.Rows" hidden="1">[47]Rev!$A$17:$IV$20,[47]Rev!$A$28:$IV$29</definedName>
    <definedName name="Z_1A8C061B_2301_11D3_BFD1_000039E37209_.wvu.Cols" localSheetId="4" hidden="1">#REF!,#REF!,#REF!</definedName>
    <definedName name="Z_1A8C061B_2301_11D3_BFD1_000039E37209_.wvu.Cols" localSheetId="13" hidden="1">#REF!,#REF!,#REF!</definedName>
    <definedName name="Z_1A8C061B_2301_11D3_BFD1_000039E37209_.wvu.Cols" localSheetId="10" hidden="1">#REF!,#REF!,#REF!</definedName>
    <definedName name="Z_1A8C061B_2301_11D3_BFD1_000039E37209_.wvu.Cols" localSheetId="6" hidden="1">#REF!,#REF!,#REF!</definedName>
    <definedName name="Z_1A8C061B_2301_11D3_BFD1_000039E37209_.wvu.Cols" localSheetId="5" hidden="1">#REF!,#REF!,#REF!</definedName>
    <definedName name="Z_1A8C061B_2301_11D3_BFD1_000039E37209_.wvu.Cols" localSheetId="3" hidden="1">#REF!,#REF!,#REF!</definedName>
    <definedName name="Z_1A8C061B_2301_11D3_BFD1_000039E37209_.wvu.Cols" localSheetId="15" hidden="1">#REF!,#REF!,#REF!</definedName>
    <definedName name="Z_1A8C061B_2301_11D3_BFD1_000039E37209_.wvu.Cols" hidden="1">#REF!,#REF!,#REF!</definedName>
    <definedName name="Z_1A8C061B_2301_11D3_BFD1_000039E37209_.wvu.Rows" localSheetId="4" hidden="1">#REF!,#REF!,#REF!</definedName>
    <definedName name="Z_1A8C061B_2301_11D3_BFD1_000039E37209_.wvu.Rows" localSheetId="13" hidden="1">#REF!,#REF!,#REF!</definedName>
    <definedName name="Z_1A8C061B_2301_11D3_BFD1_000039E37209_.wvu.Rows" localSheetId="10" hidden="1">#REF!,#REF!,#REF!</definedName>
    <definedName name="Z_1A8C061B_2301_11D3_BFD1_000039E37209_.wvu.Rows" localSheetId="6" hidden="1">#REF!,#REF!,#REF!</definedName>
    <definedName name="Z_1A8C061B_2301_11D3_BFD1_000039E37209_.wvu.Rows" localSheetId="5" hidden="1">#REF!,#REF!,#REF!</definedName>
    <definedName name="Z_1A8C061B_2301_11D3_BFD1_000039E37209_.wvu.Rows" localSheetId="3" hidden="1">#REF!,#REF!,#REF!</definedName>
    <definedName name="Z_1A8C061B_2301_11D3_BFD1_000039E37209_.wvu.Rows" localSheetId="15" hidden="1">#REF!,#REF!,#REF!</definedName>
    <definedName name="Z_1A8C061B_2301_11D3_BFD1_000039E37209_.wvu.Rows" hidden="1">#REF!,#REF!,#REF!</definedName>
    <definedName name="Z_1A8C061C_2301_11D3_BFD1_000039E37209_.wvu.Cols" localSheetId="4" hidden="1">#REF!,#REF!,#REF!</definedName>
    <definedName name="Z_1A8C061C_2301_11D3_BFD1_000039E37209_.wvu.Cols" localSheetId="13" hidden="1">#REF!,#REF!,#REF!</definedName>
    <definedName name="Z_1A8C061C_2301_11D3_BFD1_000039E37209_.wvu.Cols" localSheetId="10" hidden="1">#REF!,#REF!,#REF!</definedName>
    <definedName name="Z_1A8C061C_2301_11D3_BFD1_000039E37209_.wvu.Cols" localSheetId="6" hidden="1">#REF!,#REF!,#REF!</definedName>
    <definedName name="Z_1A8C061C_2301_11D3_BFD1_000039E37209_.wvu.Cols" localSheetId="5" hidden="1">#REF!,#REF!,#REF!</definedName>
    <definedName name="Z_1A8C061C_2301_11D3_BFD1_000039E37209_.wvu.Cols" localSheetId="3" hidden="1">#REF!,#REF!,#REF!</definedName>
    <definedName name="Z_1A8C061C_2301_11D3_BFD1_000039E37209_.wvu.Cols" localSheetId="15" hidden="1">#REF!,#REF!,#REF!</definedName>
    <definedName name="Z_1A8C061C_2301_11D3_BFD1_000039E37209_.wvu.Cols" hidden="1">#REF!,#REF!,#REF!</definedName>
    <definedName name="Z_1A8C061C_2301_11D3_BFD1_000039E37209_.wvu.Rows" localSheetId="4" hidden="1">#REF!,#REF!,#REF!</definedName>
    <definedName name="Z_1A8C061C_2301_11D3_BFD1_000039E37209_.wvu.Rows" localSheetId="13" hidden="1">#REF!,#REF!,#REF!</definedName>
    <definedName name="Z_1A8C061C_2301_11D3_BFD1_000039E37209_.wvu.Rows" localSheetId="10" hidden="1">#REF!,#REF!,#REF!</definedName>
    <definedName name="Z_1A8C061C_2301_11D3_BFD1_000039E37209_.wvu.Rows" localSheetId="6" hidden="1">#REF!,#REF!,#REF!</definedName>
    <definedName name="Z_1A8C061C_2301_11D3_BFD1_000039E37209_.wvu.Rows" localSheetId="5" hidden="1">#REF!,#REF!,#REF!</definedName>
    <definedName name="Z_1A8C061C_2301_11D3_BFD1_000039E37209_.wvu.Rows" localSheetId="3" hidden="1">#REF!,#REF!,#REF!</definedName>
    <definedName name="Z_1A8C061C_2301_11D3_BFD1_000039E37209_.wvu.Rows" localSheetId="15" hidden="1">#REF!,#REF!,#REF!</definedName>
    <definedName name="Z_1A8C061C_2301_11D3_BFD1_000039E37209_.wvu.Rows" hidden="1">#REF!,#REF!,#REF!</definedName>
    <definedName name="Z_1A8C061E_2301_11D3_BFD1_000039E37209_.wvu.Cols" localSheetId="4" hidden="1">#REF!,#REF!,#REF!</definedName>
    <definedName name="Z_1A8C061E_2301_11D3_BFD1_000039E37209_.wvu.Cols" localSheetId="13" hidden="1">#REF!,#REF!,#REF!</definedName>
    <definedName name="Z_1A8C061E_2301_11D3_BFD1_000039E37209_.wvu.Cols" localSheetId="10" hidden="1">#REF!,#REF!,#REF!</definedName>
    <definedName name="Z_1A8C061E_2301_11D3_BFD1_000039E37209_.wvu.Cols" localSheetId="6" hidden="1">#REF!,#REF!,#REF!</definedName>
    <definedName name="Z_1A8C061E_2301_11D3_BFD1_000039E37209_.wvu.Cols" localSheetId="5" hidden="1">#REF!,#REF!,#REF!</definedName>
    <definedName name="Z_1A8C061E_2301_11D3_BFD1_000039E37209_.wvu.Cols" localSheetId="3" hidden="1">#REF!,#REF!,#REF!</definedName>
    <definedName name="Z_1A8C061E_2301_11D3_BFD1_000039E37209_.wvu.Cols" localSheetId="15" hidden="1">#REF!,#REF!,#REF!</definedName>
    <definedName name="Z_1A8C061E_2301_11D3_BFD1_000039E37209_.wvu.Cols" hidden="1">#REF!,#REF!,#REF!</definedName>
    <definedName name="Z_1A8C061E_2301_11D3_BFD1_000039E37209_.wvu.Rows" localSheetId="4" hidden="1">#REF!,#REF!,#REF!</definedName>
    <definedName name="Z_1A8C061E_2301_11D3_BFD1_000039E37209_.wvu.Rows" localSheetId="13" hidden="1">#REF!,#REF!,#REF!</definedName>
    <definedName name="Z_1A8C061E_2301_11D3_BFD1_000039E37209_.wvu.Rows" localSheetId="10" hidden="1">#REF!,#REF!,#REF!</definedName>
    <definedName name="Z_1A8C061E_2301_11D3_BFD1_000039E37209_.wvu.Rows" localSheetId="6" hidden="1">#REF!,#REF!,#REF!</definedName>
    <definedName name="Z_1A8C061E_2301_11D3_BFD1_000039E37209_.wvu.Rows" localSheetId="5" hidden="1">#REF!,#REF!,#REF!</definedName>
    <definedName name="Z_1A8C061E_2301_11D3_BFD1_000039E37209_.wvu.Rows" localSheetId="3" hidden="1">#REF!,#REF!,#REF!</definedName>
    <definedName name="Z_1A8C061E_2301_11D3_BFD1_000039E37209_.wvu.Rows" localSheetId="15" hidden="1">#REF!,#REF!,#REF!</definedName>
    <definedName name="Z_1A8C061E_2301_11D3_BFD1_000039E37209_.wvu.Rows" hidden="1">#REF!,#REF!,#REF!</definedName>
    <definedName name="Z_1A8C061F_2301_11D3_BFD1_000039E37209_.wvu.Cols" localSheetId="4" hidden="1">#REF!,#REF!,#REF!</definedName>
    <definedName name="Z_1A8C061F_2301_11D3_BFD1_000039E37209_.wvu.Cols" localSheetId="13" hidden="1">#REF!,#REF!,#REF!</definedName>
    <definedName name="Z_1A8C061F_2301_11D3_BFD1_000039E37209_.wvu.Cols" localSheetId="10" hidden="1">#REF!,#REF!,#REF!</definedName>
    <definedName name="Z_1A8C061F_2301_11D3_BFD1_000039E37209_.wvu.Cols" localSheetId="6" hidden="1">#REF!,#REF!,#REF!</definedName>
    <definedName name="Z_1A8C061F_2301_11D3_BFD1_000039E37209_.wvu.Cols" localSheetId="5" hidden="1">#REF!,#REF!,#REF!</definedName>
    <definedName name="Z_1A8C061F_2301_11D3_BFD1_000039E37209_.wvu.Cols" localSheetId="3" hidden="1">#REF!,#REF!,#REF!</definedName>
    <definedName name="Z_1A8C061F_2301_11D3_BFD1_000039E37209_.wvu.Cols" localSheetId="15" hidden="1">#REF!,#REF!,#REF!</definedName>
    <definedName name="Z_1A8C061F_2301_11D3_BFD1_000039E37209_.wvu.Cols" hidden="1">#REF!,#REF!,#REF!</definedName>
    <definedName name="Z_1A8C061F_2301_11D3_BFD1_000039E37209_.wvu.Rows" localSheetId="4" hidden="1">#REF!,#REF!,#REF!</definedName>
    <definedName name="Z_1A8C061F_2301_11D3_BFD1_000039E37209_.wvu.Rows" localSheetId="13" hidden="1">#REF!,#REF!,#REF!</definedName>
    <definedName name="Z_1A8C061F_2301_11D3_BFD1_000039E37209_.wvu.Rows" localSheetId="10" hidden="1">#REF!,#REF!,#REF!</definedName>
    <definedName name="Z_1A8C061F_2301_11D3_BFD1_000039E37209_.wvu.Rows" localSheetId="6" hidden="1">#REF!,#REF!,#REF!</definedName>
    <definedName name="Z_1A8C061F_2301_11D3_BFD1_000039E37209_.wvu.Rows" localSheetId="5" hidden="1">#REF!,#REF!,#REF!</definedName>
    <definedName name="Z_1A8C061F_2301_11D3_BFD1_000039E37209_.wvu.Rows" localSheetId="3" hidden="1">#REF!,#REF!,#REF!</definedName>
    <definedName name="Z_1A8C061F_2301_11D3_BFD1_000039E37209_.wvu.Rows" localSheetId="15" hidden="1">#REF!,#REF!,#REF!</definedName>
    <definedName name="Z_1A8C061F_2301_11D3_BFD1_000039E37209_.wvu.Rows" hidden="1">#REF!,#REF!,#REF!</definedName>
    <definedName name="Z_695446A2_A8C9_11D3_8A18_0004AC53A12A_.wvu.Rows" hidden="1">[57]Cashflow!$A$32:$IV$33,[57]Cashflow!$A$38:$IV$38</definedName>
    <definedName name="Z_95224721_0485_11D4_BFD1_00508B5F4DA4_.wvu.Cols" localSheetId="4" hidden="1">#REF!</definedName>
    <definedName name="Z_95224721_0485_11D4_BFD1_00508B5F4DA4_.wvu.Cols" localSheetId="13" hidden="1">#REF!</definedName>
    <definedName name="Z_95224721_0485_11D4_BFD1_00508B5F4DA4_.wvu.Cols" localSheetId="10" hidden="1">#REF!</definedName>
    <definedName name="Z_95224721_0485_11D4_BFD1_00508B5F4DA4_.wvu.Cols" localSheetId="6" hidden="1">#REF!</definedName>
    <definedName name="Z_95224721_0485_11D4_BFD1_00508B5F4DA4_.wvu.Cols" localSheetId="5" hidden="1">#REF!</definedName>
    <definedName name="Z_95224721_0485_11D4_BFD1_00508B5F4DA4_.wvu.Cols" localSheetId="3" hidden="1">#REF!</definedName>
    <definedName name="Z_95224721_0485_11D4_BFD1_00508B5F4DA4_.wvu.Cols" localSheetId="15" hidden="1">#REF!</definedName>
    <definedName name="Z_95224721_0485_11D4_BFD1_00508B5F4DA4_.wvu.Cols" hidden="1">#REF!</definedName>
    <definedName name="zc" localSheetId="13" hidden="1">{"Riqfin97",#N/A,FALSE,"Tran";"Riqfinpro",#N/A,FALSE,"Tran"}</definedName>
    <definedName name="zc" localSheetId="10" hidden="1">{"Riqfin97",#N/A,FALSE,"Tran";"Riqfinpro",#N/A,FALSE,"Tran"}</definedName>
    <definedName name="zc" localSheetId="15" hidden="1">{"Riqfin97",#N/A,FALSE,"Tran";"Riqfinpro",#N/A,FALSE,"Tran"}</definedName>
    <definedName name="zc" hidden="1">{"Riqfin97",#N/A,FALSE,"Tran";"Riqfinpro",#N/A,FALSE,"Tran"}</definedName>
    <definedName name="zio" localSheetId="13" hidden="1">{"Tab1",#N/A,FALSE,"P";"Tab2",#N/A,FALSE,"P"}</definedName>
    <definedName name="zio" localSheetId="10" hidden="1">{"Tab1",#N/A,FALSE,"P";"Tab2",#N/A,FALSE,"P"}</definedName>
    <definedName name="zio" localSheetId="15" hidden="1">{"Tab1",#N/A,FALSE,"P";"Tab2",#N/A,FALSE,"P"}</definedName>
    <definedName name="zio" hidden="1">{"Tab1",#N/A,FALSE,"P";"Tab2",#N/A,FALSE,"P"}</definedName>
    <definedName name="zn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sdvsdg" localSheetId="13" hidden="1">{"Minpmon",#N/A,FALSE,"Monthinput"}</definedName>
    <definedName name="zsdvsdg" localSheetId="10" hidden="1">{"Minpmon",#N/A,FALSE,"Monthinput"}</definedName>
    <definedName name="zsdvsdg" localSheetId="15" hidden="1">{"Minpmon",#N/A,FALSE,"Monthinput"}</definedName>
    <definedName name="zsdvsdg" hidden="1">{"Minpmon",#N/A,FALSE,"Monthinput"}</definedName>
    <definedName name="zv" localSheetId="13" hidden="1">{"Tab1",#N/A,FALSE,"P";"Tab2",#N/A,FALSE,"P"}</definedName>
    <definedName name="zv" localSheetId="10" hidden="1">{"Tab1",#N/A,FALSE,"P";"Tab2",#N/A,FALSE,"P"}</definedName>
    <definedName name="zv" localSheetId="15" hidden="1">{"Tab1",#N/A,FALSE,"P";"Tab2",#N/A,FALSE,"P"}</definedName>
    <definedName name="zv" hidden="1">{"Tab1",#N/A,FALSE,"P";"Tab2",#N/A,FALSE,"P"}</definedName>
    <definedName name="zx" localSheetId="13" hidden="1">{"Tab1",#N/A,FALSE,"P";"Tab2",#N/A,FALSE,"P"}</definedName>
    <definedName name="zx" localSheetId="10" hidden="1">{"Tab1",#N/A,FALSE,"P";"Tab2",#N/A,FALSE,"P"}</definedName>
    <definedName name="zx" localSheetId="15" hidden="1">{"Tab1",#N/A,FALSE,"P";"Tab2",#N/A,FALSE,"P"}</definedName>
    <definedName name="zx" hidden="1">{"Tab1",#N/A,FALSE,"P";"Tab2",#N/A,FALSE,"P"}</definedName>
    <definedName name="zxs" localSheetId="13" hidden="1">{"CAJA_SET96",#N/A,FALSE,"CAJA3";"ING_CORR_SET96",#N/A,FALSE,"CAJA3";"SUNAT_AD_SET96",#N/A,FALSE,"ADUANAS"}</definedName>
    <definedName name="zxs" localSheetId="10" hidden="1">{"CAJA_SET96",#N/A,FALSE,"CAJA3";"ING_CORR_SET96",#N/A,FALSE,"CAJA3";"SUNAT_AD_SET96",#N/A,FALSE,"ADUANAS"}</definedName>
    <definedName name="zxs" localSheetId="15" hidden="1">{"CAJA_SET96",#N/A,FALSE,"CAJA3";"ING_CORR_SET96",#N/A,FALSE,"CAJA3";"SUNAT_AD_SET96",#N/A,FALSE,"ADUANAS"}</definedName>
    <definedName name="zxs" hidden="1">{"CAJA_SET96",#N/A,FALSE,"CAJA3";"ING_CORR_SET96",#N/A,FALSE,"CAJA3";"SUNAT_AD_SET96",#N/A,FALSE,"ADUANAS"}</definedName>
    <definedName name="zz" localSheetId="13" hidden="1">{"Tab1",#N/A,FALSE,"P";"Tab2",#N/A,FALSE,"P"}</definedName>
    <definedName name="zz" localSheetId="10" hidden="1">{"Tab1",#N/A,FALSE,"P";"Tab2",#N/A,FALSE,"P"}</definedName>
    <definedName name="zz" localSheetId="15" hidden="1">{"Tab1",#N/A,FALSE,"P";"Tab2",#N/A,FALSE,"P"}</definedName>
    <definedName name="zz" hidden="1">{"Tab1",#N/A,FALSE,"P";"Tab2",#N/A,FALSE,"P"}</definedName>
    <definedName name="zzz" localSheetId="13" hidden="1">{"TBILLS_ALL",#N/A,FALSE,"FITB_all"}</definedName>
    <definedName name="zzz" localSheetId="10" hidden="1">{"TBILLS_ALL",#N/A,FALSE,"FITB_all"}</definedName>
    <definedName name="zzz" localSheetId="15" hidden="1">{"TBILLS_ALL",#N/A,FALSE,"FITB_all"}</definedName>
    <definedName name="zzz" hidden="1">{"TBILLS_ALL",#N/A,FALSE,"FITB_all"}</definedName>
    <definedName name="zzzz" localSheetId="13" hidden="1">{"Tab1",#N/A,FALSE,"P";"Tab2",#N/A,FALSE,"P"}</definedName>
    <definedName name="zzzz" localSheetId="10" hidden="1">{"Tab1",#N/A,FALSE,"P";"Tab2",#N/A,FALSE,"P"}</definedName>
    <definedName name="zzzz" localSheetId="15" hidden="1">{"Tab1",#N/A,FALSE,"P";"Tab2",#N/A,FALSE,"P"}</definedName>
    <definedName name="zzzz" hidden="1">{"Tab1",#N/A,FALSE,"P";"Tab2",#N/A,FALSE,"P"}</definedName>
    <definedName name="zzzzz" localSheetId="4" hidden="1">#REF!</definedName>
    <definedName name="zzzzz" localSheetId="6" hidden="1">#REF!</definedName>
    <definedName name="zzzzz" localSheetId="5" hidden="1">#REF!</definedName>
    <definedName name="zzzzz" localSheetId="3" hidden="1">#REF!</definedName>
    <definedName name="zzzzz" hidden="1">#REF!</definedName>
    <definedName name="zzzzzzzzzz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P30" i="85" l="1"/>
  <c r="FQ30" i="85"/>
  <c r="FR30" i="85"/>
  <c r="FS30" i="85"/>
  <c r="FT30" i="85"/>
  <c r="FU30" i="85"/>
  <c r="FV30" i="85"/>
  <c r="FW30" i="85"/>
  <c r="FX30" i="85"/>
  <c r="FY41" i="85"/>
  <c r="FY31" i="85"/>
  <c r="FY9" i="85"/>
  <c r="FB30" i="85"/>
  <c r="FC30" i="85"/>
  <c r="FD30" i="85"/>
  <c r="FE30" i="85"/>
  <c r="FF30" i="85"/>
  <c r="FG30" i="85"/>
  <c r="FH30" i="85"/>
  <c r="FI30" i="85"/>
  <c r="FJ30" i="85"/>
  <c r="FK30" i="85"/>
  <c r="FL30" i="85"/>
  <c r="FO30" i="85"/>
  <c r="FM41" i="85"/>
  <c r="FM31" i="85"/>
  <c r="FM9" i="85"/>
  <c r="FA30" i="85"/>
  <c r="FP30" i="84"/>
  <c r="FQ30" i="84"/>
  <c r="FR30" i="84"/>
  <c r="FS30" i="84"/>
  <c r="FT30" i="84"/>
  <c r="FU30" i="84"/>
  <c r="FV30" i="84"/>
  <c r="FW30" i="84"/>
  <c r="FX30" i="84"/>
  <c r="FB30" i="84"/>
  <c r="FC30" i="84"/>
  <c r="FD30" i="84"/>
  <c r="FE30" i="84"/>
  <c r="FF30" i="84"/>
  <c r="FG30" i="84"/>
  <c r="FH30" i="84"/>
  <c r="FI30" i="84"/>
  <c r="FJ30" i="84"/>
  <c r="FK30" i="84"/>
  <c r="FL30" i="84"/>
  <c r="FO30" i="84"/>
  <c r="FA30" i="84"/>
  <c r="FY39" i="84"/>
  <c r="FM39" i="84"/>
  <c r="FY42" i="93"/>
  <c r="FM42" i="93"/>
  <c r="FT37" i="93" l="1"/>
  <c r="FU35" i="84"/>
  <c r="FS19" i="84"/>
  <c r="FS18" i="84" s="1"/>
  <c r="FX19" i="85"/>
  <c r="FX18" i="85" s="1"/>
  <c r="FP19" i="85"/>
  <c r="FP18" i="85" s="1"/>
  <c r="FW10" i="85"/>
  <c r="FW8" i="85" s="1"/>
  <c r="FS35" i="84"/>
  <c r="FS37" i="93"/>
  <c r="FQ35" i="84"/>
  <c r="FX35" i="84"/>
  <c r="FK35" i="84"/>
  <c r="FR35" i="84"/>
  <c r="FP35" i="84"/>
  <c r="FW35" i="84"/>
  <c r="FV35" i="84"/>
  <c r="FT35" i="84"/>
  <c r="FW35" i="85"/>
  <c r="FG37" i="93"/>
  <c r="FX20" i="93"/>
  <c r="FX19" i="93" s="1"/>
  <c r="FP20" i="93"/>
  <c r="FP19" i="93" s="1"/>
  <c r="FU37" i="93"/>
  <c r="FX10" i="84"/>
  <c r="FX8" i="84" s="1"/>
  <c r="FP10" i="84"/>
  <c r="FP8" i="84" s="1"/>
  <c r="FD37" i="93"/>
  <c r="FK9" i="93"/>
  <c r="FK8" i="93" s="1"/>
  <c r="FC9" i="93"/>
  <c r="FC8" i="93" s="1"/>
  <c r="FU19" i="84"/>
  <c r="FU18" i="84" s="1"/>
  <c r="FQ9" i="93"/>
  <c r="FQ8" i="93" s="1"/>
  <c r="FV10" i="84"/>
  <c r="FV8" i="84" s="1"/>
  <c r="FJ20" i="93"/>
  <c r="FJ19" i="93" s="1"/>
  <c r="FB20" i="93"/>
  <c r="FB19" i="93" s="1"/>
  <c r="FE20" i="93"/>
  <c r="FE19" i="93" s="1"/>
  <c r="FL9" i="93"/>
  <c r="FL8" i="93" s="1"/>
  <c r="FD9" i="93"/>
  <c r="FD8" i="93" s="1"/>
  <c r="FV37" i="93"/>
  <c r="FQ20" i="93"/>
  <c r="FQ19" i="93" s="1"/>
  <c r="FT20" i="93"/>
  <c r="FT19" i="93" s="1"/>
  <c r="FS9" i="93"/>
  <c r="FS8" i="93" s="1"/>
  <c r="FV19" i="84"/>
  <c r="FV18" i="84" s="1"/>
  <c r="FL20" i="93"/>
  <c r="FL19" i="93" s="1"/>
  <c r="FD20" i="93"/>
  <c r="FD19" i="93" s="1"/>
  <c r="FU10" i="84"/>
  <c r="FU8" i="84" s="1"/>
  <c r="FR10" i="85"/>
  <c r="FR8" i="85" s="1"/>
  <c r="FE37" i="93"/>
  <c r="FK20" i="93"/>
  <c r="FK19" i="93" s="1"/>
  <c r="FC20" i="93"/>
  <c r="FC19" i="93" s="1"/>
  <c r="FJ9" i="93"/>
  <c r="FJ8" i="93" s="1"/>
  <c r="FB9" i="93"/>
  <c r="FB8" i="93" s="1"/>
  <c r="FR20" i="93"/>
  <c r="FR19" i="93" s="1"/>
  <c r="FT19" i="84"/>
  <c r="FT18" i="84" s="1"/>
  <c r="FT10" i="84"/>
  <c r="FT8" i="84" s="1"/>
  <c r="FL37" i="93"/>
  <c r="FI9" i="93"/>
  <c r="FI8" i="93" s="1"/>
  <c r="FS10" i="84"/>
  <c r="FS8" i="84" s="1"/>
  <c r="FU10" i="85"/>
  <c r="FU8" i="85" s="1"/>
  <c r="FX10" i="85"/>
  <c r="FX8" i="85" s="1"/>
  <c r="FP10" i="85"/>
  <c r="FP8" i="85" s="1"/>
  <c r="FK37" i="93"/>
  <c r="FC37" i="93"/>
  <c r="FH9" i="93"/>
  <c r="FH8" i="93" s="1"/>
  <c r="FR37" i="93"/>
  <c r="FT9" i="93"/>
  <c r="FT8" i="93" s="1"/>
  <c r="FW9" i="93"/>
  <c r="FW8" i="93" s="1"/>
  <c r="FR19" i="84"/>
  <c r="FR18" i="84" s="1"/>
  <c r="FR10" i="84"/>
  <c r="FR8" i="84" s="1"/>
  <c r="FJ37" i="93"/>
  <c r="FB37" i="93"/>
  <c r="FH20" i="93"/>
  <c r="FH19" i="93" s="1"/>
  <c r="FG9" i="93"/>
  <c r="FG8" i="93" s="1"/>
  <c r="FQ37" i="93"/>
  <c r="FX9" i="93"/>
  <c r="FX8" i="93" s="1"/>
  <c r="FP9" i="93"/>
  <c r="FP8" i="93" s="1"/>
  <c r="FV9" i="93"/>
  <c r="FV8" i="93" s="1"/>
  <c r="FQ19" i="84"/>
  <c r="FQ18" i="84" s="1"/>
  <c r="FQ10" i="84"/>
  <c r="FQ8" i="84" s="1"/>
  <c r="FF37" i="93"/>
  <c r="FI37" i="93"/>
  <c r="FI20" i="93"/>
  <c r="FI19" i="93" s="1"/>
  <c r="FG20" i="93"/>
  <c r="FG19" i="93" s="1"/>
  <c r="FF9" i="93"/>
  <c r="FF8" i="93" s="1"/>
  <c r="FX37" i="93"/>
  <c r="FP37" i="93"/>
  <c r="FS20" i="93"/>
  <c r="FS19" i="93" s="1"/>
  <c r="FV20" i="93"/>
  <c r="FV19" i="93" s="1"/>
  <c r="FR9" i="93"/>
  <c r="FR8" i="93" s="1"/>
  <c r="FU9" i="93"/>
  <c r="FU8" i="93" s="1"/>
  <c r="FX19" i="84"/>
  <c r="FX18" i="84" s="1"/>
  <c r="FP19" i="84"/>
  <c r="FP18" i="84" s="1"/>
  <c r="FF10" i="85"/>
  <c r="FF8" i="85" s="1"/>
  <c r="FH37" i="93"/>
  <c r="FF20" i="93"/>
  <c r="FF19" i="93" s="1"/>
  <c r="FE9" i="93"/>
  <c r="FE8" i="93" s="1"/>
  <c r="FW37" i="93"/>
  <c r="FW20" i="93"/>
  <c r="FW19" i="93" s="1"/>
  <c r="FU20" i="93"/>
  <c r="FU19" i="93" s="1"/>
  <c r="FW19" i="84"/>
  <c r="FW18" i="84" s="1"/>
  <c r="FW10" i="84"/>
  <c r="FW8" i="84" s="1"/>
  <c r="FV35" i="85"/>
  <c r="FU19" i="85"/>
  <c r="FU18" i="85" s="1"/>
  <c r="FQ19" i="85"/>
  <c r="FQ18" i="85" s="1"/>
  <c r="FT19" i="85"/>
  <c r="FT18" i="85" s="1"/>
  <c r="FS10" i="85"/>
  <c r="FS8" i="85" s="1"/>
  <c r="FS35" i="85"/>
  <c r="FR19" i="85"/>
  <c r="FR18" i="85" s="1"/>
  <c r="FQ10" i="85"/>
  <c r="FQ8" i="85" s="1"/>
  <c r="FR35" i="85"/>
  <c r="FQ35" i="85"/>
  <c r="FT10" i="85"/>
  <c r="FT8" i="85" s="1"/>
  <c r="FU35" i="85"/>
  <c r="FX35" i="85"/>
  <c r="FP35" i="85"/>
  <c r="FW19" i="85"/>
  <c r="FW18" i="85" s="1"/>
  <c r="FV10" i="85"/>
  <c r="FV8" i="85" s="1"/>
  <c r="FT35" i="85"/>
  <c r="FS19" i="85"/>
  <c r="FS18" i="85" s="1"/>
  <c r="FV19" i="85"/>
  <c r="FV18" i="85" s="1"/>
  <c r="FY21" i="85"/>
  <c r="FK35" i="85"/>
  <c r="FY29" i="85"/>
  <c r="FY25" i="85"/>
  <c r="FY23" i="85"/>
  <c r="FY13" i="85"/>
  <c r="FY40" i="85"/>
  <c r="FY30" i="85"/>
  <c r="FY28" i="85"/>
  <c r="FY26" i="85"/>
  <c r="FY24" i="85"/>
  <c r="FY22" i="85"/>
  <c r="FY20" i="85"/>
  <c r="FY14" i="85"/>
  <c r="FY12" i="85"/>
  <c r="FG35" i="85"/>
  <c r="FF35" i="85"/>
  <c r="FJ35" i="85"/>
  <c r="FB35" i="85"/>
  <c r="FL19" i="85"/>
  <c r="FL18" i="85" s="1"/>
  <c r="FD19" i="85"/>
  <c r="FD18" i="85" s="1"/>
  <c r="FH10" i="85"/>
  <c r="FH8" i="85" s="1"/>
  <c r="FY39" i="85"/>
  <c r="FY42" i="85"/>
  <c r="FI35" i="85"/>
  <c r="FY27" i="85"/>
  <c r="FH35" i="85"/>
  <c r="FC35" i="85"/>
  <c r="FI19" i="85"/>
  <c r="FI18" i="85" s="1"/>
  <c r="FO10" i="85"/>
  <c r="FO8" i="85" s="1"/>
  <c r="FE10" i="85"/>
  <c r="FE8" i="85" s="1"/>
  <c r="FY11" i="85"/>
  <c r="FY37" i="85"/>
  <c r="FO19" i="85"/>
  <c r="FO18" i="85" s="1"/>
  <c r="FH19" i="85"/>
  <c r="FH18" i="85" s="1"/>
  <c r="FL10" i="85"/>
  <c r="FL8" i="85" s="1"/>
  <c r="FD10" i="85"/>
  <c r="FD8" i="85" s="1"/>
  <c r="FO35" i="85"/>
  <c r="FE35" i="85"/>
  <c r="FK19" i="85"/>
  <c r="FK18" i="85" s="1"/>
  <c r="FC19" i="85"/>
  <c r="FC18" i="85" s="1"/>
  <c r="FG19" i="85"/>
  <c r="FG18" i="85" s="1"/>
  <c r="FG10" i="85"/>
  <c r="FG8" i="85" s="1"/>
  <c r="FK10" i="85"/>
  <c r="FK8" i="85" s="1"/>
  <c r="FC10" i="85"/>
  <c r="FC8" i="85" s="1"/>
  <c r="FY36" i="85"/>
  <c r="FE19" i="85"/>
  <c r="FE18" i="85" s="1"/>
  <c r="FI10" i="85"/>
  <c r="FI8" i="85" s="1"/>
  <c r="FL35" i="85"/>
  <c r="FD35" i="85"/>
  <c r="FM24" i="85"/>
  <c r="FB19" i="85"/>
  <c r="FB18" i="85" s="1"/>
  <c r="FJ19" i="85"/>
  <c r="FJ18" i="85" s="1"/>
  <c r="FF19" i="85"/>
  <c r="FF18" i="85" s="1"/>
  <c r="FJ10" i="85"/>
  <c r="FJ8" i="85" s="1"/>
  <c r="FB10" i="85"/>
  <c r="FB8" i="85" s="1"/>
  <c r="FY15" i="85"/>
  <c r="FM23" i="85"/>
  <c r="FA35" i="85"/>
  <c r="FM12" i="85"/>
  <c r="FM37" i="85"/>
  <c r="FM42" i="85"/>
  <c r="FM39" i="85"/>
  <c r="FM28" i="85"/>
  <c r="FA10" i="85"/>
  <c r="FA8" i="85" s="1"/>
  <c r="FM22" i="85"/>
  <c r="FM26" i="85"/>
  <c r="FM21" i="85"/>
  <c r="FM30" i="85"/>
  <c r="FM13" i="85"/>
  <c r="FM27" i="85"/>
  <c r="FA19" i="85"/>
  <c r="FA18" i="85" s="1"/>
  <c r="FM15" i="85"/>
  <c r="FM25" i="85"/>
  <c r="FM29" i="85"/>
  <c r="FM40" i="85"/>
  <c r="FM14" i="85"/>
  <c r="FM20" i="85"/>
  <c r="FM11" i="85"/>
  <c r="FM36" i="85"/>
  <c r="FC35" i="84"/>
  <c r="FH35" i="84"/>
  <c r="FC10" i="84"/>
  <c r="FC8" i="84" s="1"/>
  <c r="FG10" i="84"/>
  <c r="FG8" i="84" s="1"/>
  <c r="FF35" i="84"/>
  <c r="FJ35" i="84"/>
  <c r="FB35" i="84"/>
  <c r="FI19" i="84"/>
  <c r="FI18" i="84" s="1"/>
  <c r="FO19" i="84"/>
  <c r="FO18" i="84" s="1"/>
  <c r="FE19" i="84"/>
  <c r="FE18" i="84" s="1"/>
  <c r="FO10" i="84"/>
  <c r="FO8" i="84" s="1"/>
  <c r="FE10" i="84"/>
  <c r="FE8" i="84" s="1"/>
  <c r="FI10" i="84"/>
  <c r="FI8" i="84" s="1"/>
  <c r="FA19" i="84"/>
  <c r="FA18" i="84" s="1"/>
  <c r="FL19" i="84"/>
  <c r="FL18" i="84" s="1"/>
  <c r="FD19" i="84"/>
  <c r="FD18" i="84" s="1"/>
  <c r="FL10" i="84"/>
  <c r="FL8" i="84" s="1"/>
  <c r="FD10" i="84"/>
  <c r="FD8" i="84" s="1"/>
  <c r="FH10" i="84"/>
  <c r="FH8" i="84" s="1"/>
  <c r="FG35" i="84"/>
  <c r="FJ19" i="84"/>
  <c r="FJ18" i="84" s="1"/>
  <c r="FB19" i="84"/>
  <c r="FB18" i="84" s="1"/>
  <c r="FF10" i="84"/>
  <c r="FF8" i="84" s="1"/>
  <c r="FK19" i="84"/>
  <c r="FK18" i="84" s="1"/>
  <c r="FA35" i="84"/>
  <c r="FI35" i="84"/>
  <c r="FO35" i="84"/>
  <c r="FE35" i="84"/>
  <c r="FH19" i="84"/>
  <c r="FH18" i="84" s="1"/>
  <c r="FL35" i="84"/>
  <c r="FD35" i="84"/>
  <c r="FG19" i="84"/>
  <c r="FG18" i="84" s="1"/>
  <c r="FC19" i="84"/>
  <c r="FC18" i="84" s="1"/>
  <c r="FK10" i="84"/>
  <c r="FK8" i="84" s="1"/>
  <c r="FF19" i="84"/>
  <c r="FF18" i="84" s="1"/>
  <c r="FJ10" i="84"/>
  <c r="FJ8" i="84" s="1"/>
  <c r="FB10" i="84"/>
  <c r="FB8" i="84" s="1"/>
  <c r="FM15" i="84"/>
  <c r="FY26" i="84"/>
  <c r="FA10" i="84"/>
  <c r="FA8" i="84" s="1"/>
  <c r="FM11" i="84"/>
  <c r="FM26" i="84"/>
  <c r="FY14" i="84"/>
  <c r="FY23" i="84"/>
  <c r="FM23" i="84"/>
  <c r="FM25" i="84"/>
  <c r="FY22" i="84"/>
  <c r="FY24" i="84"/>
  <c r="FY37" i="84"/>
  <c r="FM27" i="84"/>
  <c r="FM31" i="84"/>
  <c r="FM13" i="84"/>
  <c r="FM14" i="84"/>
  <c r="FM40" i="84"/>
  <c r="FM12" i="84"/>
  <c r="FY11" i="84"/>
  <c r="FY13" i="84"/>
  <c r="FY28" i="84"/>
  <c r="FY40" i="84"/>
  <c r="FM21" i="84"/>
  <c r="FM22" i="84"/>
  <c r="FM24" i="84"/>
  <c r="FM29" i="84"/>
  <c r="FM37" i="84"/>
  <c r="FM38" i="84"/>
  <c r="FY21" i="84"/>
  <c r="FY25" i="84"/>
  <c r="FY38" i="84"/>
  <c r="FM28" i="84"/>
  <c r="FM36" i="84"/>
  <c r="FY9" i="84"/>
  <c r="FY27" i="84"/>
  <c r="FY29" i="84"/>
  <c r="FY30" i="84"/>
  <c r="FY15" i="84"/>
  <c r="FY31" i="84"/>
  <c r="FY12" i="84"/>
  <c r="FY20" i="84"/>
  <c r="FY36" i="84"/>
  <c r="FM30" i="84"/>
  <c r="FM20" i="84"/>
  <c r="FM9" i="84"/>
  <c r="FO20" i="93"/>
  <c r="FO19" i="93" s="1"/>
  <c r="FO37" i="93"/>
  <c r="FO9" i="93"/>
  <c r="FO8" i="93" s="1"/>
  <c r="FM26" i="93"/>
  <c r="FM22" i="93"/>
  <c r="FM41" i="93"/>
  <c r="FM28" i="93"/>
  <c r="FM30" i="93"/>
  <c r="FM10" i="93"/>
  <c r="FM14" i="93"/>
  <c r="FM12" i="93"/>
  <c r="FY43" i="93"/>
  <c r="FA37" i="93"/>
  <c r="FM40" i="93"/>
  <c r="FA20" i="93"/>
  <c r="FA19" i="93" s="1"/>
  <c r="FA9" i="93"/>
  <c r="FA8" i="93" s="1"/>
  <c r="FM27" i="93"/>
  <c r="FM38" i="93"/>
  <c r="FY21" i="93"/>
  <c r="FY28" i="93"/>
  <c r="FY27" i="93"/>
  <c r="FY29" i="93"/>
  <c r="FM16" i="93"/>
  <c r="FM24" i="93"/>
  <c r="FM32" i="93"/>
  <c r="FM36" i="93"/>
  <c r="FY10" i="93"/>
  <c r="FY14" i="93"/>
  <c r="FY15" i="93"/>
  <c r="FY16" i="93"/>
  <c r="FY36" i="93"/>
  <c r="FM15" i="93"/>
  <c r="FM25" i="93"/>
  <c r="FM31" i="93"/>
  <c r="FY25" i="93"/>
  <c r="FY41" i="93"/>
  <c r="FY22" i="93"/>
  <c r="FY23" i="93"/>
  <c r="FM13" i="93"/>
  <c r="FM21" i="93"/>
  <c r="FM29" i="93"/>
  <c r="FM43" i="93"/>
  <c r="FY12" i="93"/>
  <c r="FY24" i="93"/>
  <c r="FY26" i="93"/>
  <c r="FY30" i="93"/>
  <c r="FY31" i="93"/>
  <c r="FY32" i="93"/>
  <c r="FY38" i="93"/>
  <c r="FY39" i="93"/>
  <c r="FY40" i="93"/>
  <c r="FY11" i="93"/>
  <c r="FY13" i="93"/>
  <c r="FM23" i="93"/>
  <c r="FM39" i="93"/>
  <c r="FM11" i="93"/>
  <c r="FY35" i="85" l="1"/>
  <c r="FY10" i="85"/>
  <c r="FY8" i="85"/>
  <c r="FY19" i="85"/>
  <c r="FY18" i="85"/>
  <c r="FM8" i="85"/>
  <c r="FM10" i="85"/>
  <c r="FM35" i="85"/>
  <c r="FM19" i="85"/>
  <c r="FY35" i="84"/>
  <c r="FM19" i="84"/>
  <c r="FY10" i="84"/>
  <c r="FY19" i="84"/>
  <c r="FM10" i="84"/>
  <c r="FM35" i="84"/>
  <c r="FM18" i="84"/>
  <c r="FM8" i="84"/>
  <c r="FY37" i="93"/>
  <c r="FM37" i="93"/>
  <c r="FY20" i="93"/>
  <c r="FM20" i="93"/>
  <c r="FY19" i="93"/>
  <c r="FY9" i="93"/>
  <c r="FM19" i="93"/>
  <c r="FM9" i="93"/>
  <c r="FM18" i="85" l="1"/>
  <c r="FY18" i="84"/>
  <c r="FY8" i="84"/>
  <c r="FY8" i="93"/>
  <c r="FM8" i="93"/>
  <c r="FU34" i="92" l="1"/>
  <c r="FY43" i="92"/>
  <c r="FE34" i="92"/>
  <c r="FJ34" i="92" s="1"/>
  <c r="FQ34" i="92" s="1"/>
  <c r="FX34" i="92" s="1"/>
  <c r="FM43" i="92"/>
  <c r="FX35" i="92" l="1"/>
  <c r="FU21" i="92"/>
  <c r="FU20" i="92" s="1"/>
  <c r="FQ10" i="92"/>
  <c r="FQ8" i="92" s="1"/>
  <c r="FR35" i="92"/>
  <c r="FU35" i="92"/>
  <c r="FS35" i="92"/>
  <c r="FT21" i="92"/>
  <c r="FR21" i="92"/>
  <c r="FP35" i="92"/>
  <c r="FS21" i="92"/>
  <c r="FQ21" i="92"/>
  <c r="FQ20" i="92" s="1"/>
  <c r="FW35" i="92"/>
  <c r="FX21" i="92"/>
  <c r="FX20" i="92" s="1"/>
  <c r="FP21" i="92"/>
  <c r="FV35" i="92"/>
  <c r="FW21" i="92"/>
  <c r="FV21" i="92"/>
  <c r="FR10" i="92"/>
  <c r="FR8" i="92" s="1"/>
  <c r="FX10" i="92"/>
  <c r="FX8" i="92" s="1"/>
  <c r="FP10" i="92"/>
  <c r="FP8" i="92" s="1"/>
  <c r="FS10" i="92"/>
  <c r="FS8" i="92" s="1"/>
  <c r="FQ35" i="92"/>
  <c r="FT35" i="92"/>
  <c r="FT10" i="92"/>
  <c r="FT8" i="92" s="1"/>
  <c r="FW10" i="92"/>
  <c r="FW8" i="92" s="1"/>
  <c r="FO10" i="92"/>
  <c r="FO8" i="92" s="1"/>
  <c r="FV10" i="92"/>
  <c r="FV8" i="92" s="1"/>
  <c r="FU10" i="92"/>
  <c r="FU8" i="92" s="1"/>
  <c r="FO35" i="92"/>
  <c r="FJ35" i="92"/>
  <c r="FB35" i="92"/>
  <c r="FI35" i="92"/>
  <c r="FC10" i="92"/>
  <c r="FC8" i="92" s="1"/>
  <c r="FF10" i="92"/>
  <c r="FF8" i="92" s="1"/>
  <c r="FD10" i="92"/>
  <c r="FD8" i="92" s="1"/>
  <c r="FE35" i="92"/>
  <c r="FH35" i="92"/>
  <c r="FM15" i="92"/>
  <c r="FG10" i="92"/>
  <c r="FG8" i="92" s="1"/>
  <c r="FJ10" i="92"/>
  <c r="FJ8" i="92" s="1"/>
  <c r="FB10" i="92"/>
  <c r="FB8" i="92" s="1"/>
  <c r="FE10" i="92"/>
  <c r="FE8" i="92" s="1"/>
  <c r="FG21" i="92"/>
  <c r="FH10" i="92"/>
  <c r="FH8" i="92" s="1"/>
  <c r="FK10" i="92"/>
  <c r="FK8" i="92" s="1"/>
  <c r="FG35" i="92"/>
  <c r="FF21" i="92"/>
  <c r="FY30" i="92"/>
  <c r="FO21" i="92"/>
  <c r="FD21" i="92"/>
  <c r="FY29" i="92"/>
  <c r="FC21" i="92"/>
  <c r="FY12" i="92"/>
  <c r="FY15" i="92"/>
  <c r="FK35" i="92"/>
  <c r="FC35" i="92"/>
  <c r="FH21" i="92"/>
  <c r="FY24" i="92"/>
  <c r="FY26" i="92"/>
  <c r="FY44" i="92"/>
  <c r="FE21" i="92"/>
  <c r="FE20" i="92" s="1"/>
  <c r="FY9" i="92"/>
  <c r="FY16" i="92"/>
  <c r="FY32" i="92"/>
  <c r="FY42" i="92"/>
  <c r="FY31" i="92"/>
  <c r="FY33" i="92"/>
  <c r="FY25" i="92"/>
  <c r="FY27" i="92"/>
  <c r="FY28" i="92"/>
  <c r="FF35" i="92"/>
  <c r="FK21" i="92"/>
  <c r="FY13" i="92"/>
  <c r="FJ21" i="92"/>
  <c r="FJ20" i="92" s="1"/>
  <c r="FB21" i="92"/>
  <c r="FL21" i="92"/>
  <c r="FL35" i="92"/>
  <c r="FD35" i="92"/>
  <c r="FI21" i="92"/>
  <c r="FY36" i="92"/>
  <c r="FY37" i="92"/>
  <c r="FY41" i="92"/>
  <c r="FY14" i="92"/>
  <c r="FY22" i="92"/>
  <c r="FY11" i="92"/>
  <c r="FY23" i="92"/>
  <c r="FL10" i="92"/>
  <c r="FL8" i="92" s="1"/>
  <c r="FI10" i="92"/>
  <c r="FI8" i="92" s="1"/>
  <c r="FA35" i="92"/>
  <c r="FM44" i="92"/>
  <c r="FA10" i="92"/>
  <c r="FA8" i="92" s="1"/>
  <c r="FM26" i="92"/>
  <c r="FA21" i="92"/>
  <c r="FM14" i="92"/>
  <c r="FM9" i="92"/>
  <c r="FM24" i="92"/>
  <c r="FM32" i="92"/>
  <c r="FM41" i="92"/>
  <c r="FM16" i="92"/>
  <c r="FM23" i="92"/>
  <c r="FM25" i="92"/>
  <c r="FM31" i="92"/>
  <c r="FM33" i="92"/>
  <c r="FM37" i="92"/>
  <c r="FM29" i="92"/>
  <c r="FM13" i="92"/>
  <c r="FM27" i="92"/>
  <c r="FM28" i="92"/>
  <c r="FM30" i="92"/>
  <c r="FM42" i="92"/>
  <c r="FM12" i="92"/>
  <c r="FM11" i="92"/>
  <c r="FM22" i="92"/>
  <c r="FM36" i="92"/>
  <c r="FY42" i="91"/>
  <c r="FM42" i="91"/>
  <c r="FD20" i="91" l="1"/>
  <c r="FK20" i="91"/>
  <c r="FC20" i="91"/>
  <c r="FP20" i="91"/>
  <c r="FI20" i="91"/>
  <c r="FK33" i="91"/>
  <c r="FC33" i="91"/>
  <c r="FG20" i="91"/>
  <c r="FR33" i="91"/>
  <c r="FO33" i="91"/>
  <c r="FY21" i="92"/>
  <c r="FY17" i="92"/>
  <c r="FY35" i="92"/>
  <c r="FM35" i="92"/>
  <c r="FM17" i="92"/>
  <c r="FM21" i="92"/>
  <c r="FE33" i="91"/>
  <c r="FX33" i="91"/>
  <c r="FP33" i="91"/>
  <c r="FV10" i="91"/>
  <c r="FW10" i="91"/>
  <c r="FQ33" i="91"/>
  <c r="FW33" i="91"/>
  <c r="FV33" i="91"/>
  <c r="FU33" i="91"/>
  <c r="FT33" i="91"/>
  <c r="FU10" i="91"/>
  <c r="FS33" i="91"/>
  <c r="FT10" i="91"/>
  <c r="FX10" i="91"/>
  <c r="FS20" i="91"/>
  <c r="FJ33" i="91"/>
  <c r="FB33" i="91"/>
  <c r="FI33" i="91"/>
  <c r="FG33" i="91"/>
  <c r="FF33" i="91"/>
  <c r="FH33" i="91"/>
  <c r="FL33" i="91"/>
  <c r="FD33" i="91"/>
  <c r="FM35" i="91"/>
  <c r="FM22" i="91"/>
  <c r="FM24" i="91"/>
  <c r="FM21" i="91"/>
  <c r="FY22" i="91"/>
  <c r="FA33" i="91"/>
  <c r="FY21" i="91"/>
  <c r="FY9" i="91"/>
  <c r="FY11" i="91"/>
  <c r="FY15" i="91"/>
  <c r="FY24" i="91"/>
  <c r="FY27" i="91"/>
  <c r="FY31" i="91"/>
  <c r="FM31" i="91"/>
  <c r="FY35" i="91"/>
  <c r="FM23" i="91"/>
  <c r="FM34" i="91"/>
  <c r="FM27" i="91"/>
  <c r="FY12" i="91"/>
  <c r="FY13" i="91"/>
  <c r="FY14" i="91"/>
  <c r="FY23" i="91"/>
  <c r="FY28" i="91"/>
  <c r="FY29" i="91"/>
  <c r="FY30" i="91"/>
  <c r="FM11" i="91"/>
  <c r="FM13" i="91"/>
  <c r="FM9" i="91"/>
  <c r="FM15" i="91"/>
  <c r="FM12" i="91"/>
  <c r="FM14" i="91"/>
  <c r="FM28" i="91"/>
  <c r="FM29" i="91"/>
  <c r="FM30" i="91"/>
  <c r="FY34" i="91"/>
  <c r="FY25" i="91"/>
  <c r="FM25" i="91"/>
  <c r="FV20" i="91" l="1"/>
  <c r="FV19" i="91" s="1"/>
  <c r="FO20" i="91"/>
  <c r="FR20" i="91"/>
  <c r="FU20" i="91"/>
  <c r="FU19" i="91" s="1"/>
  <c r="FF20" i="91"/>
  <c r="FT20" i="91"/>
  <c r="FT19" i="91" s="1"/>
  <c r="FB20" i="91"/>
  <c r="FL20" i="91"/>
  <c r="FH20" i="91"/>
  <c r="FE20" i="91"/>
  <c r="FM26" i="91"/>
  <c r="FQ20" i="91"/>
  <c r="FX20" i="91"/>
  <c r="FX19" i="91" s="1"/>
  <c r="FA20" i="91"/>
  <c r="FJ20" i="91"/>
  <c r="FY26" i="91"/>
  <c r="FT8" i="91"/>
  <c r="FV8" i="91"/>
  <c r="FU8" i="91"/>
  <c r="FX8" i="91"/>
  <c r="FW20" i="91"/>
  <c r="FW19" i="91" s="1"/>
  <c r="FW8" i="91"/>
  <c r="FY10" i="92"/>
  <c r="FY8" i="92"/>
  <c r="FM10" i="92"/>
  <c r="FY33" i="91"/>
  <c r="FM33" i="91"/>
  <c r="FM20" i="91" l="1"/>
  <c r="FM8" i="92"/>
  <c r="FY20" i="91"/>
  <c r="EW10" i="92"/>
  <c r="EW8" i="92" s="1"/>
  <c r="EX21" i="92"/>
  <c r="EX10" i="92"/>
  <c r="EX8" i="92" s="1"/>
  <c r="EV35" i="92"/>
  <c r="EW21" i="92"/>
  <c r="EX35" i="92"/>
  <c r="EW35" i="92"/>
  <c r="EV21" i="92"/>
  <c r="EV10" i="92"/>
  <c r="EV8" i="92" s="1"/>
  <c r="EX20" i="91" l="1"/>
  <c r="EX33" i="91"/>
  <c r="EW33" i="91"/>
  <c r="EV33" i="91"/>
  <c r="EW20" i="91" l="1"/>
  <c r="EV20" i="91"/>
  <c r="EY42" i="91"/>
  <c r="EY23" i="91" l="1"/>
  <c r="EY11" i="91"/>
  <c r="EY24" i="91"/>
  <c r="EY25" i="91"/>
  <c r="EY13" i="91"/>
  <c r="EY28" i="91"/>
  <c r="EY14" i="91"/>
  <c r="EY29" i="91"/>
  <c r="EY15" i="91"/>
  <c r="EY30" i="91"/>
  <c r="EY12" i="91"/>
  <c r="EY21" i="91"/>
  <c r="EY31" i="91"/>
  <c r="EY22" i="91"/>
  <c r="EU10" i="85"/>
  <c r="AI10" i="84"/>
  <c r="AP10" i="84"/>
  <c r="AH10" i="84"/>
  <c r="AM10" i="84"/>
  <c r="EX10" i="85"/>
  <c r="EP10" i="85"/>
  <c r="EV10" i="85"/>
  <c r="EN10" i="85"/>
  <c r="ET10" i="85"/>
  <c r="ES10" i="85"/>
  <c r="EW10" i="85"/>
  <c r="EO10" i="85"/>
  <c r="ER10" i="85"/>
  <c r="AK10" i="84"/>
  <c r="AN10" i="84"/>
  <c r="AF10" i="84"/>
  <c r="AL10" i="84"/>
  <c r="EQ10" i="85"/>
  <c r="AO10" i="84"/>
  <c r="AG10" i="84"/>
  <c r="AJ10" i="84"/>
  <c r="BE12" i="93"/>
  <c r="BE13" i="93"/>
  <c r="BE14" i="93"/>
  <c r="AG9" i="93" l="1"/>
  <c r="AF9" i="93"/>
  <c r="BE11" i="93"/>
  <c r="BE10" i="93"/>
  <c r="DV20" i="91" l="1"/>
  <c r="EF20" i="91"/>
  <c r="ET20" i="91"/>
  <c r="EG20" i="91"/>
  <c r="EU20" i="91"/>
  <c r="DM20" i="91"/>
  <c r="ES20" i="91"/>
  <c r="DY20" i="91"/>
  <c r="ER20" i="91"/>
  <c r="EQ20" i="91"/>
  <c r="EY35" i="91"/>
  <c r="EY27" i="91"/>
  <c r="EY34" i="91"/>
  <c r="EY9" i="91"/>
  <c r="DT33" i="91"/>
  <c r="ES33" i="91"/>
  <c r="DS33" i="91"/>
  <c r="EJ33" i="91"/>
  <c r="EQ33" i="91"/>
  <c r="ET33" i="91"/>
  <c r="ER33" i="91"/>
  <c r="ED33" i="91"/>
  <c r="EH33" i="91"/>
  <c r="EP33" i="91"/>
  <c r="EO33" i="91"/>
  <c r="EI33" i="91"/>
  <c r="EA33" i="91"/>
  <c r="EN33" i="91"/>
  <c r="EU33" i="91"/>
  <c r="DY33" i="91"/>
  <c r="DZ33" i="91"/>
  <c r="DV33" i="91"/>
  <c r="DN33" i="91"/>
  <c r="EF33" i="91"/>
  <c r="EE33" i="91"/>
  <c r="EG33" i="91"/>
  <c r="EM33" i="91"/>
  <c r="EC33" i="91"/>
  <c r="EB33" i="91"/>
  <c r="DU33" i="91"/>
  <c r="DM33" i="91"/>
  <c r="DN20" i="91"/>
  <c r="DL33" i="91"/>
  <c r="DR33" i="91"/>
  <c r="DQ33" i="91"/>
  <c r="DP33" i="91"/>
  <c r="DO33" i="91"/>
  <c r="DL20" i="91" l="1"/>
  <c r="EJ20" i="91"/>
  <c r="EC20" i="91"/>
  <c r="EA20" i="91"/>
  <c r="DS20" i="91"/>
  <c r="DU20" i="91"/>
  <c r="DT20" i="91"/>
  <c r="DO20" i="91"/>
  <c r="DR20" i="91"/>
  <c r="DP20" i="91"/>
  <c r="EE20" i="91"/>
  <c r="EB20" i="91"/>
  <c r="ED20" i="91"/>
  <c r="EO20" i="91"/>
  <c r="DQ20" i="91"/>
  <c r="EI20" i="91"/>
  <c r="EP20" i="91"/>
  <c r="EY26" i="91"/>
  <c r="DZ20" i="91"/>
  <c r="EH20" i="91"/>
  <c r="EN20" i="91"/>
  <c r="EM20" i="91"/>
  <c r="EY33" i="91"/>
  <c r="EY20" i="91" l="1"/>
  <c r="AL20" i="91" l="1"/>
  <c r="BD20" i="91"/>
  <c r="AV20" i="91"/>
  <c r="CF20" i="91"/>
  <c r="CP20" i="91"/>
  <c r="DH20" i="91"/>
  <c r="CZ20" i="91"/>
  <c r="AK20" i="91"/>
  <c r="BC20" i="91"/>
  <c r="AU20" i="91"/>
  <c r="BM20" i="91"/>
  <c r="DG20" i="91"/>
  <c r="CY20" i="91"/>
  <c r="BB20" i="91"/>
  <c r="AT20" i="91"/>
  <c r="BL20" i="91"/>
  <c r="CD20" i="91"/>
  <c r="BV20" i="91"/>
  <c r="CN20" i="91"/>
  <c r="DF20" i="91"/>
  <c r="CX20" i="91"/>
  <c r="AS20" i="91"/>
  <c r="AI20" i="91"/>
  <c r="BA20" i="91"/>
  <c r="BU20" i="91"/>
  <c r="BK20" i="91"/>
  <c r="CW20" i="91"/>
  <c r="CM20" i="91"/>
  <c r="AP20" i="91"/>
  <c r="AZ20" i="91"/>
  <c r="BJ20" i="91"/>
  <c r="CB20" i="91"/>
  <c r="CT20" i="91"/>
  <c r="CL20" i="91"/>
  <c r="DD20" i="91"/>
  <c r="AG20" i="91"/>
  <c r="AY20" i="91"/>
  <c r="BI20" i="91"/>
  <c r="CA20" i="91"/>
  <c r="CK20" i="91"/>
  <c r="AN20" i="91"/>
  <c r="AM20" i="91"/>
  <c r="BG20" i="91"/>
  <c r="AW20" i="91"/>
  <c r="BY20" i="91"/>
  <c r="DC33" i="91"/>
  <c r="DG33" i="91"/>
  <c r="CY33" i="91"/>
  <c r="BO33" i="91"/>
  <c r="CQ33" i="91"/>
  <c r="DE33" i="91"/>
  <c r="DF33" i="91"/>
  <c r="CX33" i="91"/>
  <c r="DK33" i="91"/>
  <c r="DA33" i="91"/>
  <c r="CR33" i="91"/>
  <c r="DB33" i="91"/>
  <c r="DD33" i="91"/>
  <c r="DH33" i="91"/>
  <c r="CZ33" i="91"/>
  <c r="CW33" i="91"/>
  <c r="CE33" i="91"/>
  <c r="CT33" i="91"/>
  <c r="CL33" i="91"/>
  <c r="DE20" i="91"/>
  <c r="CJ33" i="91"/>
  <c r="CS33" i="91"/>
  <c r="CK33" i="91"/>
  <c r="AL33" i="91"/>
  <c r="CB33" i="91"/>
  <c r="CF33" i="91"/>
  <c r="CP33" i="91"/>
  <c r="BQ33" i="91"/>
  <c r="CO33" i="91"/>
  <c r="CN33" i="91"/>
  <c r="CM33" i="91"/>
  <c r="BI33" i="91"/>
  <c r="BU33" i="91"/>
  <c r="CA33" i="91"/>
  <c r="BZ33" i="91"/>
  <c r="CC33" i="91"/>
  <c r="CI33" i="91"/>
  <c r="BY33" i="91"/>
  <c r="BX33" i="91"/>
  <c r="BW33" i="91"/>
  <c r="CD33" i="91"/>
  <c r="BV33" i="91"/>
  <c r="BP33" i="91"/>
  <c r="BH33" i="91"/>
  <c r="BN33" i="91"/>
  <c r="AM33" i="91"/>
  <c r="AS33" i="91"/>
  <c r="BM33" i="91"/>
  <c r="BL33" i="91"/>
  <c r="BK33" i="91"/>
  <c r="BR33" i="91"/>
  <c r="BJ33" i="91"/>
  <c r="BN20" i="91"/>
  <c r="BA33" i="91"/>
  <c r="AX33" i="91"/>
  <c r="BG33" i="91"/>
  <c r="AP33" i="91"/>
  <c r="AW33" i="91"/>
  <c r="BD33" i="91"/>
  <c r="AV33" i="91"/>
  <c r="BC33" i="91"/>
  <c r="AU33" i="91"/>
  <c r="BB33" i="91"/>
  <c r="AT33" i="91"/>
  <c r="AZ33" i="91"/>
  <c r="AY33" i="91"/>
  <c r="AH33" i="91"/>
  <c r="AO33" i="91"/>
  <c r="AG33" i="91"/>
  <c r="AN33" i="91"/>
  <c r="AF33" i="91"/>
  <c r="AK33" i="91"/>
  <c r="AJ33" i="91"/>
  <c r="AI33" i="91"/>
  <c r="AJ20" i="91"/>
  <c r="AO20" i="91" l="1"/>
  <c r="DC20" i="91"/>
  <c r="AH20" i="91"/>
  <c r="CS20" i="91"/>
  <c r="BX20" i="91"/>
  <c r="BP20" i="91"/>
  <c r="CR20" i="91"/>
  <c r="CJ20" i="91"/>
  <c r="AF20" i="91"/>
  <c r="AX20" i="91"/>
  <c r="CO20" i="91"/>
  <c r="BQ20" i="91"/>
  <c r="CC20" i="91"/>
  <c r="CE20" i="91"/>
  <c r="DA20" i="91"/>
  <c r="BR20" i="91"/>
  <c r="BH20" i="91"/>
  <c r="BW20" i="91"/>
  <c r="BZ20" i="91"/>
  <c r="BO20" i="91"/>
  <c r="DK20" i="91"/>
  <c r="CQ20" i="91"/>
  <c r="DB20" i="91"/>
  <c r="CI20" i="91"/>
  <c r="AB33" i="91" l="1"/>
  <c r="T33" i="91"/>
  <c r="Y33" i="91"/>
  <c r="AA33" i="91"/>
  <c r="S33" i="91"/>
  <c r="Z33" i="91"/>
  <c r="R33" i="91"/>
  <c r="V33" i="91"/>
  <c r="AE33" i="91"/>
  <c r="U33" i="91"/>
  <c r="Y10" i="91"/>
  <c r="U10" i="91"/>
  <c r="X10" i="91"/>
  <c r="AB10" i="91"/>
  <c r="T10" i="91"/>
  <c r="X33" i="91"/>
  <c r="W10" i="91"/>
  <c r="AA10" i="91"/>
  <c r="S10" i="91"/>
  <c r="W33" i="91"/>
  <c r="V10" i="91"/>
  <c r="Z10" i="91"/>
  <c r="R10" i="91"/>
  <c r="W20" i="91"/>
  <c r="R20" i="91" l="1"/>
  <c r="R19" i="91" s="1"/>
  <c r="T20" i="91"/>
  <c r="T19" i="91" s="1"/>
  <c r="AE20" i="91"/>
  <c r="AB20" i="91"/>
  <c r="AB19" i="91" s="1"/>
  <c r="Y20" i="91"/>
  <c r="Y19" i="91" s="1"/>
  <c r="V20" i="91"/>
  <c r="V19" i="91" s="1"/>
  <c r="U20" i="91"/>
  <c r="U19" i="91" s="1"/>
  <c r="X20" i="91"/>
  <c r="X19" i="91" s="1"/>
  <c r="S20" i="91"/>
  <c r="S19" i="91" s="1"/>
  <c r="AA20" i="91"/>
  <c r="AA19" i="91" s="1"/>
  <c r="Z20" i="91"/>
  <c r="Z19" i="91" s="1"/>
  <c r="V8" i="91"/>
  <c r="U8" i="91"/>
  <c r="Y8" i="91"/>
  <c r="W19" i="91"/>
  <c r="T8" i="91"/>
  <c r="S8" i="91"/>
  <c r="AB8" i="91"/>
  <c r="R8" i="91"/>
  <c r="AA8" i="91"/>
  <c r="X8" i="91"/>
  <c r="Z8" i="91"/>
  <c r="W8" i="91"/>
  <c r="E20" i="91" l="1"/>
  <c r="H33" i="91"/>
  <c r="K33" i="91"/>
  <c r="Q33" i="91"/>
  <c r="G10" i="91"/>
  <c r="L33" i="91"/>
  <c r="J33" i="91"/>
  <c r="Q10" i="91"/>
  <c r="M20" i="91"/>
  <c r="E10" i="91"/>
  <c r="M10" i="91"/>
  <c r="I10" i="91"/>
  <c r="G33" i="91"/>
  <c r="L10" i="91"/>
  <c r="D10" i="91"/>
  <c r="H10" i="91"/>
  <c r="J10" i="91"/>
  <c r="N33" i="91"/>
  <c r="F33" i="91"/>
  <c r="K10" i="91"/>
  <c r="I33" i="91"/>
  <c r="M33" i="91"/>
  <c r="E33" i="91"/>
  <c r="N10" i="91"/>
  <c r="F10" i="91"/>
  <c r="D33" i="91"/>
  <c r="C10" i="91"/>
  <c r="C33" i="91"/>
  <c r="I20" i="91" l="1"/>
  <c r="I19" i="91" s="1"/>
  <c r="N20" i="91"/>
  <c r="N19" i="91" s="1"/>
  <c r="D20" i="91"/>
  <c r="D19" i="91" s="1"/>
  <c r="Q20" i="91"/>
  <c r="Q19" i="91" s="1"/>
  <c r="AC19" i="91" s="1"/>
  <c r="J20" i="91"/>
  <c r="J19" i="91" s="1"/>
  <c r="H20" i="91"/>
  <c r="H19" i="91" s="1"/>
  <c r="G20" i="91"/>
  <c r="G19" i="91" s="1"/>
  <c r="K20" i="91"/>
  <c r="K19" i="91" s="1"/>
  <c r="D8" i="91"/>
  <c r="L8" i="91"/>
  <c r="K8" i="91"/>
  <c r="N8" i="91"/>
  <c r="I8" i="91"/>
  <c r="H8" i="91"/>
  <c r="F8" i="91"/>
  <c r="F20" i="91"/>
  <c r="F19" i="91" s="1"/>
  <c r="M8" i="91"/>
  <c r="G8" i="91"/>
  <c r="L20" i="91"/>
  <c r="L19" i="91" s="1"/>
  <c r="J8" i="91"/>
  <c r="E8" i="91"/>
  <c r="C20" i="91"/>
  <c r="Q8" i="91"/>
  <c r="E19" i="91"/>
  <c r="M19" i="91"/>
  <c r="C8" i="91"/>
  <c r="C19" i="91" l="1"/>
  <c r="O19" i="91" l="1"/>
  <c r="EY42" i="93"/>
  <c r="EK42" i="93"/>
  <c r="DW42" i="93"/>
  <c r="DI42" i="93"/>
  <c r="CU42" i="93"/>
  <c r="CG42" i="93"/>
  <c r="BS42" i="93"/>
  <c r="BE42" i="93"/>
  <c r="AQ42" i="93"/>
  <c r="AC42" i="93"/>
  <c r="O42" i="93"/>
  <c r="EU37" i="93"/>
  <c r="ET37" i="93"/>
  <c r="ER37" i="93"/>
  <c r="EQ37" i="93"/>
  <c r="EP37" i="93"/>
  <c r="EO37" i="93"/>
  <c r="EH37" i="93"/>
  <c r="EG37" i="93"/>
  <c r="EE37" i="93"/>
  <c r="EC37" i="93"/>
  <c r="DZ37" i="93"/>
  <c r="DY37" i="93"/>
  <c r="DV37" i="93"/>
  <c r="DU37" i="93"/>
  <c r="DT37" i="93"/>
  <c r="DQ37" i="93"/>
  <c r="DP37" i="93"/>
  <c r="DO37" i="93"/>
  <c r="DN37" i="93"/>
  <c r="DM37" i="93"/>
  <c r="DL37" i="93"/>
  <c r="DE37" i="93"/>
  <c r="DD37" i="93"/>
  <c r="DC37" i="93"/>
  <c r="CW37" i="93"/>
  <c r="CT37" i="93"/>
  <c r="CQ37" i="93"/>
  <c r="CP37" i="93"/>
  <c r="CO37" i="93"/>
  <c r="CN37" i="93"/>
  <c r="CM37" i="93"/>
  <c r="CL37" i="93"/>
  <c r="CI37" i="93"/>
  <c r="CE37" i="93"/>
  <c r="CD37" i="93"/>
  <c r="CC37" i="93"/>
  <c r="BZ37" i="93"/>
  <c r="BY37" i="93"/>
  <c r="BX37" i="93"/>
  <c r="BW37" i="93"/>
  <c r="BV37" i="93"/>
  <c r="BU37" i="93"/>
  <c r="BQ37" i="93"/>
  <c r="BN37" i="93"/>
  <c r="BM37" i="93"/>
  <c r="BL37" i="93"/>
  <c r="BI37" i="93"/>
  <c r="BH37" i="93"/>
  <c r="BC37" i="93"/>
  <c r="AZ37" i="93"/>
  <c r="AY37" i="93"/>
  <c r="AW37" i="93"/>
  <c r="AV37" i="93"/>
  <c r="AU37" i="93"/>
  <c r="AT37" i="93"/>
  <c r="AS37" i="93"/>
  <c r="AP37" i="93"/>
  <c r="AM37" i="93"/>
  <c r="AI37" i="93"/>
  <c r="AH37" i="93"/>
  <c r="AE37" i="93"/>
  <c r="Z37" i="93"/>
  <c r="Y37" i="93"/>
  <c r="V37" i="93"/>
  <c r="U37" i="93"/>
  <c r="R37" i="93"/>
  <c r="Q37" i="93"/>
  <c r="M37" i="93"/>
  <c r="L37" i="93"/>
  <c r="I37" i="93"/>
  <c r="H37" i="93"/>
  <c r="G37" i="93"/>
  <c r="E37" i="93"/>
  <c r="D37" i="93"/>
  <c r="EX37" i="93"/>
  <c r="ES20" i="93"/>
  <c r="ER20" i="93"/>
  <c r="EP20" i="93"/>
  <c r="EM20" i="93"/>
  <c r="EM19" i="93" s="1"/>
  <c r="EJ20" i="93"/>
  <c r="EJ19" i="93" s="1"/>
  <c r="EI20" i="93"/>
  <c r="EI19" i="93" s="1"/>
  <c r="EH20" i="93"/>
  <c r="EH19" i="93" s="1"/>
  <c r="EG20" i="93"/>
  <c r="EG19" i="93" s="1"/>
  <c r="EF20" i="93"/>
  <c r="EF19" i="93" s="1"/>
  <c r="EC20" i="93"/>
  <c r="EB20" i="93"/>
  <c r="EA20" i="93"/>
  <c r="DZ20" i="93"/>
  <c r="DV20" i="93"/>
  <c r="DS20" i="93"/>
  <c r="DR20" i="93"/>
  <c r="DQ20" i="93"/>
  <c r="DP20" i="93"/>
  <c r="DH20" i="93"/>
  <c r="DG20" i="93"/>
  <c r="DF20" i="93"/>
  <c r="DE20" i="93"/>
  <c r="DD20" i="93"/>
  <c r="DB20" i="93"/>
  <c r="DA20" i="93"/>
  <c r="CZ20" i="93"/>
  <c r="CX20" i="93"/>
  <c r="CT20" i="93"/>
  <c r="CS20" i="93"/>
  <c r="CR20" i="93"/>
  <c r="CQ20" i="93"/>
  <c r="CP20" i="93"/>
  <c r="CO20" i="93"/>
  <c r="CN20" i="93"/>
  <c r="CL20" i="93"/>
  <c r="CK20" i="93"/>
  <c r="CJ20" i="93"/>
  <c r="CF20" i="93"/>
  <c r="CE20" i="93"/>
  <c r="CD20" i="93"/>
  <c r="CB20" i="93"/>
  <c r="CA20" i="93"/>
  <c r="CA19" i="93" s="1"/>
  <c r="BY20" i="93"/>
  <c r="BX20" i="93"/>
  <c r="BW20" i="93"/>
  <c r="BV20" i="93"/>
  <c r="BU20" i="93"/>
  <c r="BR20" i="93"/>
  <c r="BO20" i="93"/>
  <c r="BN20" i="93"/>
  <c r="BM20" i="93"/>
  <c r="BL20" i="93"/>
  <c r="BK20" i="93"/>
  <c r="BJ20" i="93"/>
  <c r="BG20" i="93"/>
  <c r="BD20" i="93"/>
  <c r="BC20" i="93"/>
  <c r="BB20" i="93"/>
  <c r="BA20" i="93"/>
  <c r="AZ20" i="93"/>
  <c r="AW20" i="93"/>
  <c r="AV20" i="93"/>
  <c r="AU20" i="93"/>
  <c r="AT20" i="93"/>
  <c r="AP20" i="93"/>
  <c r="AP19" i="93" s="1"/>
  <c r="AM20" i="93"/>
  <c r="AL20" i="93"/>
  <c r="AK20" i="93"/>
  <c r="AJ20" i="93"/>
  <c r="AI20" i="93"/>
  <c r="AH20" i="93"/>
  <c r="AG20" i="93"/>
  <c r="AE20" i="93"/>
  <c r="AB20" i="93"/>
  <c r="AA20" i="93"/>
  <c r="Z20" i="93"/>
  <c r="X20" i="93"/>
  <c r="U20" i="93"/>
  <c r="T20" i="93"/>
  <c r="S20" i="93"/>
  <c r="R20" i="93"/>
  <c r="Q20" i="93"/>
  <c r="N20" i="93"/>
  <c r="K20" i="93"/>
  <c r="K19" i="93" s="1"/>
  <c r="J20" i="93"/>
  <c r="J19" i="93" s="1"/>
  <c r="I20" i="93"/>
  <c r="I19" i="93" s="1"/>
  <c r="H20" i="93"/>
  <c r="H19" i="93" s="1"/>
  <c r="G20" i="93"/>
  <c r="F20" i="93"/>
  <c r="EX20" i="93"/>
  <c r="EW20" i="93"/>
  <c r="EV20" i="93"/>
  <c r="EU20" i="93"/>
  <c r="ET20" i="93"/>
  <c r="EQ20" i="93"/>
  <c r="EO20" i="93"/>
  <c r="EN20" i="93"/>
  <c r="EE20" i="93"/>
  <c r="EE19" i="93" s="1"/>
  <c r="ED20" i="93"/>
  <c r="ED19" i="93" s="1"/>
  <c r="DU20" i="93"/>
  <c r="DT20" i="93"/>
  <c r="DO20" i="93"/>
  <c r="DN20" i="93"/>
  <c r="DM20" i="93"/>
  <c r="DL20" i="93"/>
  <c r="DC20" i="93"/>
  <c r="DC19" i="93" s="1"/>
  <c r="CW20" i="93"/>
  <c r="CM20" i="93"/>
  <c r="CC20" i="93"/>
  <c r="BZ20" i="93"/>
  <c r="BQ20" i="93"/>
  <c r="BP20" i="93"/>
  <c r="BI20" i="93"/>
  <c r="BH20" i="93"/>
  <c r="AY20" i="93"/>
  <c r="AX20" i="93"/>
  <c r="AO20" i="93"/>
  <c r="AN20" i="93"/>
  <c r="AF20" i="93"/>
  <c r="Y20" i="93"/>
  <c r="W20" i="93"/>
  <c r="V20" i="93"/>
  <c r="M20" i="93"/>
  <c r="L20" i="93"/>
  <c r="E20" i="93"/>
  <c r="D20" i="93"/>
  <c r="AP9" i="93"/>
  <c r="AP8" i="93" s="1"/>
  <c r="AO9" i="93"/>
  <c r="AO8" i="93" s="1"/>
  <c r="AN9" i="93"/>
  <c r="AN8" i="93" s="1"/>
  <c r="AL9" i="93"/>
  <c r="AL8" i="93" s="1"/>
  <c r="AJ9" i="93"/>
  <c r="AJ8" i="93" s="1"/>
  <c r="AH9" i="93"/>
  <c r="AH8" i="93" s="1"/>
  <c r="AG8" i="93"/>
  <c r="AF8" i="93"/>
  <c r="EY43" i="92"/>
  <c r="EK43" i="92"/>
  <c r="DW43" i="92"/>
  <c r="DI43" i="92"/>
  <c r="CU43" i="92"/>
  <c r="CG43" i="92"/>
  <c r="BS43" i="92"/>
  <c r="BE43" i="92"/>
  <c r="AQ43" i="92"/>
  <c r="AC43" i="92"/>
  <c r="O43" i="92"/>
  <c r="EO34" i="92"/>
  <c r="ER34" i="92" s="1"/>
  <c r="EU34" i="92" s="1"/>
  <c r="EX34" i="92" s="1"/>
  <c r="FC34" i="92" s="1"/>
  <c r="DZ34" i="92"/>
  <c r="EA34" i="92" s="1"/>
  <c r="DW34" i="92"/>
  <c r="CJ34" i="92"/>
  <c r="CK34" i="92" s="1"/>
  <c r="BV34" i="92"/>
  <c r="BW34" i="92" s="1"/>
  <c r="BX34" i="92" s="1"/>
  <c r="BY34" i="92" s="1"/>
  <c r="BZ34" i="92" s="1"/>
  <c r="CA34" i="92" s="1"/>
  <c r="CB34" i="92" s="1"/>
  <c r="CC34" i="92" s="1"/>
  <c r="CD34" i="92" s="1"/>
  <c r="CE34" i="92" s="1"/>
  <c r="CF34" i="92" s="1"/>
  <c r="AF34" i="92"/>
  <c r="AG34" i="92" s="1"/>
  <c r="AH34" i="92" s="1"/>
  <c r="D34" i="92"/>
  <c r="ET21" i="92"/>
  <c r="ES21" i="92"/>
  <c r="EQ21" i="92"/>
  <c r="EP21" i="92"/>
  <c r="EO21" i="92"/>
  <c r="EN21" i="92"/>
  <c r="EJ21" i="92"/>
  <c r="EI21" i="92"/>
  <c r="EH21" i="92"/>
  <c r="EG21" i="92"/>
  <c r="EF21" i="92"/>
  <c r="EE21" i="92"/>
  <c r="EC21" i="92"/>
  <c r="EB21" i="92"/>
  <c r="EA21" i="92"/>
  <c r="DZ21" i="92"/>
  <c r="DY21" i="92"/>
  <c r="DV21" i="92"/>
  <c r="DU21" i="92"/>
  <c r="DT21" i="92"/>
  <c r="DR21" i="92"/>
  <c r="DQ21" i="92"/>
  <c r="DP21" i="92"/>
  <c r="DO21" i="92"/>
  <c r="DN21" i="92"/>
  <c r="DM21" i="92"/>
  <c r="DL21" i="92"/>
  <c r="DH21" i="92"/>
  <c r="DG21" i="92"/>
  <c r="DF21" i="92"/>
  <c r="DD21" i="92"/>
  <c r="DC21" i="92"/>
  <c r="DB21" i="92"/>
  <c r="CZ21" i="92"/>
  <c r="CY21" i="92"/>
  <c r="CX21" i="92"/>
  <c r="CW21" i="92"/>
  <c r="CT21" i="92"/>
  <c r="CR21" i="92"/>
  <c r="CP21" i="92"/>
  <c r="CO21" i="92"/>
  <c r="CN21" i="92"/>
  <c r="CM21" i="92"/>
  <c r="CK21" i="92"/>
  <c r="CF21" i="92"/>
  <c r="CE21" i="92"/>
  <c r="CC21" i="92"/>
  <c r="CB21" i="92"/>
  <c r="CA21" i="92"/>
  <c r="BZ21" i="92"/>
  <c r="BX21" i="92"/>
  <c r="BW21" i="92"/>
  <c r="BV21" i="92"/>
  <c r="BP21" i="92"/>
  <c r="BO21" i="92"/>
  <c r="BN21" i="92"/>
  <c r="BM21" i="92"/>
  <c r="BL21" i="92"/>
  <c r="BK21" i="92"/>
  <c r="BJ21" i="92"/>
  <c r="BI21" i="92"/>
  <c r="BH21" i="92"/>
  <c r="BD21" i="92"/>
  <c r="BC21" i="92"/>
  <c r="BB21" i="92"/>
  <c r="BA21" i="92"/>
  <c r="AZ21" i="92"/>
  <c r="AY21" i="92"/>
  <c r="AX21" i="92"/>
  <c r="AV21" i="92"/>
  <c r="AU21" i="92"/>
  <c r="AS21" i="92"/>
  <c r="AP21" i="92"/>
  <c r="AO21" i="92"/>
  <c r="AL21" i="92"/>
  <c r="AK21" i="92"/>
  <c r="AJ21" i="92"/>
  <c r="AI21" i="92"/>
  <c r="AG21" i="92"/>
  <c r="AF21" i="92"/>
  <c r="AB21" i="92"/>
  <c r="AA21" i="92"/>
  <c r="Z21" i="92"/>
  <c r="Y21" i="92"/>
  <c r="X21" i="92"/>
  <c r="W21" i="92"/>
  <c r="V21" i="92"/>
  <c r="U21" i="92"/>
  <c r="T21" i="92"/>
  <c r="S21" i="92"/>
  <c r="R21" i="92"/>
  <c r="Q21" i="92"/>
  <c r="N21" i="92"/>
  <c r="M21" i="92"/>
  <c r="L21" i="92"/>
  <c r="J21" i="92"/>
  <c r="I21" i="92"/>
  <c r="G21" i="92"/>
  <c r="F21" i="92"/>
  <c r="E21" i="92"/>
  <c r="D21" i="92"/>
  <c r="EU21" i="92"/>
  <c r="ER21" i="92"/>
  <c r="EM21" i="92"/>
  <c r="DS21" i="92"/>
  <c r="DK21" i="92"/>
  <c r="DA21" i="92"/>
  <c r="CQ21" i="92"/>
  <c r="CI21" i="92"/>
  <c r="CD21" i="92"/>
  <c r="BY21" i="92"/>
  <c r="AW21" i="92"/>
  <c r="AT21" i="92"/>
  <c r="AM21" i="92"/>
  <c r="AE21" i="92"/>
  <c r="K21" i="92"/>
  <c r="H21" i="92"/>
  <c r="C21" i="92"/>
  <c r="EK42" i="91"/>
  <c r="DW42" i="91"/>
  <c r="DI42" i="91"/>
  <c r="CU42" i="91"/>
  <c r="CG42" i="91"/>
  <c r="BS42" i="91"/>
  <c r="BE42" i="91"/>
  <c r="AQ42" i="91"/>
  <c r="AC42" i="91"/>
  <c r="O42" i="91"/>
  <c r="J35" i="92" l="1"/>
  <c r="T35" i="92"/>
  <c r="AB35" i="92"/>
  <c r="DF37" i="93"/>
  <c r="I35" i="92"/>
  <c r="S35" i="92"/>
  <c r="AA35" i="92"/>
  <c r="AK35" i="92"/>
  <c r="AU35" i="92"/>
  <c r="BC35" i="92"/>
  <c r="BM35" i="92"/>
  <c r="CZ37" i="93"/>
  <c r="CF37" i="93"/>
  <c r="BP37" i="93"/>
  <c r="BW35" i="92"/>
  <c r="CE35" i="92"/>
  <c r="CO35" i="92"/>
  <c r="CY35" i="92"/>
  <c r="DG35" i="92"/>
  <c r="EA35" i="92"/>
  <c r="EI35" i="92"/>
  <c r="ES35" i="92"/>
  <c r="AL35" i="92"/>
  <c r="AV35" i="92"/>
  <c r="BD35" i="92"/>
  <c r="BN35" i="92"/>
  <c r="BX35" i="92"/>
  <c r="CF35" i="92"/>
  <c r="CP35" i="92"/>
  <c r="CZ35" i="92"/>
  <c r="DH35" i="92"/>
  <c r="DR35" i="92"/>
  <c r="EB35" i="92"/>
  <c r="EJ35" i="92"/>
  <c r="FH34" i="92"/>
  <c r="FC20" i="92"/>
  <c r="EX20" i="92"/>
  <c r="ET35" i="92"/>
  <c r="U35" i="92"/>
  <c r="AM35" i="92"/>
  <c r="AW35" i="92"/>
  <c r="BG35" i="92"/>
  <c r="BO35" i="92"/>
  <c r="BY35" i="92"/>
  <c r="CI35" i="92"/>
  <c r="CQ35" i="92"/>
  <c r="DA35" i="92"/>
  <c r="DS35" i="92"/>
  <c r="EC35" i="92"/>
  <c r="EU35" i="92"/>
  <c r="AX35" i="92"/>
  <c r="BZ35" i="92"/>
  <c r="CJ35" i="92"/>
  <c r="CR35" i="92"/>
  <c r="EN35" i="92"/>
  <c r="EH35" i="92"/>
  <c r="ER35" i="92"/>
  <c r="D35" i="92"/>
  <c r="L35" i="92"/>
  <c r="V35" i="92"/>
  <c r="AF35" i="92"/>
  <c r="AN35" i="92"/>
  <c r="BH35" i="92"/>
  <c r="BP35" i="92"/>
  <c r="DB35" i="92"/>
  <c r="DL35" i="92"/>
  <c r="DT35" i="92"/>
  <c r="ED35" i="92"/>
  <c r="G35" i="92"/>
  <c r="Q35" i="92"/>
  <c r="Y35" i="92"/>
  <c r="AI35" i="92"/>
  <c r="AS35" i="92"/>
  <c r="BA35" i="92"/>
  <c r="BK35" i="92"/>
  <c r="CC35" i="92"/>
  <c r="CM35" i="92"/>
  <c r="CW35" i="92"/>
  <c r="DE35" i="92"/>
  <c r="DO35" i="92"/>
  <c r="DY35" i="92"/>
  <c r="EG35" i="92"/>
  <c r="EQ35" i="92"/>
  <c r="Z35" i="92"/>
  <c r="AT35" i="92"/>
  <c r="BB35" i="92"/>
  <c r="BL35" i="92"/>
  <c r="BV35" i="92"/>
  <c r="CD35" i="92"/>
  <c r="CN35" i="92"/>
  <c r="CX35" i="92"/>
  <c r="DF35" i="92"/>
  <c r="DP35" i="92"/>
  <c r="DZ35" i="92"/>
  <c r="H35" i="92"/>
  <c r="R35" i="92"/>
  <c r="AW20" i="92"/>
  <c r="E35" i="92"/>
  <c r="M35" i="92"/>
  <c r="W35" i="92"/>
  <c r="AG35" i="92"/>
  <c r="AO35" i="92"/>
  <c r="AY35" i="92"/>
  <c r="BI35" i="92"/>
  <c r="BQ35" i="92"/>
  <c r="CA35" i="92"/>
  <c r="CK35" i="92"/>
  <c r="CS35" i="92"/>
  <c r="DC35" i="92"/>
  <c r="DM35" i="92"/>
  <c r="DU35" i="92"/>
  <c r="EE35" i="92"/>
  <c r="EO35" i="92"/>
  <c r="F35" i="92"/>
  <c r="N35" i="92"/>
  <c r="X35" i="92"/>
  <c r="AH35" i="92"/>
  <c r="AP35" i="92"/>
  <c r="AZ35" i="92"/>
  <c r="BJ35" i="92"/>
  <c r="BR35" i="92"/>
  <c r="CB35" i="92"/>
  <c r="CL35" i="92"/>
  <c r="CT35" i="92"/>
  <c r="DD35" i="92"/>
  <c r="DN35" i="92"/>
  <c r="DV35" i="92"/>
  <c r="EF35" i="92"/>
  <c r="EP35" i="92"/>
  <c r="AJ35" i="92"/>
  <c r="DQ35" i="92"/>
  <c r="CY37" i="93"/>
  <c r="DG37" i="93"/>
  <c r="AL37" i="93"/>
  <c r="BD37" i="93"/>
  <c r="DH37" i="93"/>
  <c r="K35" i="92"/>
  <c r="BA20" i="92"/>
  <c r="AS20" i="92"/>
  <c r="DO20" i="92"/>
  <c r="AU19" i="93"/>
  <c r="CE19" i="93"/>
  <c r="H9" i="93"/>
  <c r="H8" i="93" s="1"/>
  <c r="AW9" i="93"/>
  <c r="AW8" i="93" s="1"/>
  <c r="BG9" i="93"/>
  <c r="BG8" i="93" s="1"/>
  <c r="BO9" i="93"/>
  <c r="BO8" i="93" s="1"/>
  <c r="BY9" i="93"/>
  <c r="BY8" i="93" s="1"/>
  <c r="CI9" i="93"/>
  <c r="CI8" i="93" s="1"/>
  <c r="CQ9" i="93"/>
  <c r="CQ8" i="93" s="1"/>
  <c r="DA9" i="93"/>
  <c r="DA8" i="93" s="1"/>
  <c r="DS9" i="93"/>
  <c r="DS8" i="93" s="1"/>
  <c r="V19" i="93"/>
  <c r="BH19" i="93"/>
  <c r="DL19" i="93"/>
  <c r="EN19" i="93"/>
  <c r="ER20" i="92"/>
  <c r="L19" i="93"/>
  <c r="AX19" i="93"/>
  <c r="EV19" i="93"/>
  <c r="W19" i="93"/>
  <c r="BI19" i="93"/>
  <c r="BL9" i="93"/>
  <c r="BL8" i="93" s="1"/>
  <c r="DQ20" i="92"/>
  <c r="M19" i="93"/>
  <c r="ED37" i="93"/>
  <c r="EU20" i="92"/>
  <c r="BB20" i="92"/>
  <c r="CI20" i="92"/>
  <c r="AF20" i="92"/>
  <c r="DZ20" i="92"/>
  <c r="BD20" i="92"/>
  <c r="DP20" i="92"/>
  <c r="AE20" i="92"/>
  <c r="D20" i="92"/>
  <c r="AX20" i="92"/>
  <c r="BV20" i="92"/>
  <c r="DS20" i="92"/>
  <c r="AG20" i="92"/>
  <c r="CD20" i="92"/>
  <c r="CA20" i="92"/>
  <c r="CC20" i="92"/>
  <c r="CE20" i="92"/>
  <c r="BY20" i="92"/>
  <c r="BZ20" i="92"/>
  <c r="CU43" i="93"/>
  <c r="ER9" i="93"/>
  <c r="ER8" i="93" s="1"/>
  <c r="E34" i="92"/>
  <c r="E20" i="92" s="1"/>
  <c r="DW44" i="92"/>
  <c r="EO20" i="92"/>
  <c r="AY20" i="92"/>
  <c r="CK20" i="92"/>
  <c r="DT20" i="92"/>
  <c r="K9" i="93"/>
  <c r="K8" i="93" s="1"/>
  <c r="U9" i="93"/>
  <c r="U8" i="93" s="1"/>
  <c r="AZ9" i="93"/>
  <c r="AZ8" i="93" s="1"/>
  <c r="BJ9" i="93"/>
  <c r="BJ8" i="93" s="1"/>
  <c r="BR9" i="93"/>
  <c r="BR8" i="93" s="1"/>
  <c r="CB9" i="93"/>
  <c r="CB8" i="93" s="1"/>
  <c r="CL9" i="93"/>
  <c r="CL8" i="93" s="1"/>
  <c r="CT9" i="93"/>
  <c r="CT8" i="93" s="1"/>
  <c r="DD9" i="93"/>
  <c r="DD8" i="93" s="1"/>
  <c r="DN9" i="93"/>
  <c r="DN8" i="93" s="1"/>
  <c r="DV9" i="93"/>
  <c r="DV8" i="93" s="1"/>
  <c r="EF9" i="93"/>
  <c r="EF8" i="93" s="1"/>
  <c r="EP9" i="93"/>
  <c r="EP8" i="93" s="1"/>
  <c r="EX9" i="93"/>
  <c r="EX8" i="93" s="1"/>
  <c r="AE19" i="93"/>
  <c r="BO19" i="93"/>
  <c r="DA19" i="93"/>
  <c r="DL20" i="92"/>
  <c r="DT19" i="93"/>
  <c r="CK19" i="93"/>
  <c r="BH9" i="93"/>
  <c r="BH8" i="93" s="1"/>
  <c r="E19" i="93"/>
  <c r="AO19" i="93"/>
  <c r="CS19" i="93"/>
  <c r="EW37" i="93"/>
  <c r="R19" i="93"/>
  <c r="DM19" i="93"/>
  <c r="EO19" i="93"/>
  <c r="S19" i="93"/>
  <c r="AT19" i="93"/>
  <c r="CD19" i="93"/>
  <c r="G9" i="93"/>
  <c r="G8" i="93" s="1"/>
  <c r="EU19" i="93"/>
  <c r="AW19" i="93"/>
  <c r="I9" i="93"/>
  <c r="I8" i="93" s="1"/>
  <c r="S9" i="93"/>
  <c r="S8" i="93" s="1"/>
  <c r="AA9" i="93"/>
  <c r="AA8" i="93" s="1"/>
  <c r="AX9" i="93"/>
  <c r="AX8" i="93" s="1"/>
  <c r="BP9" i="93"/>
  <c r="BP8" i="93" s="1"/>
  <c r="BY19" i="93"/>
  <c r="EA9" i="93"/>
  <c r="EA8" i="93" s="1"/>
  <c r="ES9" i="93"/>
  <c r="ES8" i="93" s="1"/>
  <c r="AM19" i="93"/>
  <c r="BB19" i="93"/>
  <c r="CN19" i="93"/>
  <c r="EC19" i="93"/>
  <c r="BP19" i="93"/>
  <c r="AG19" i="93"/>
  <c r="EI9" i="93"/>
  <c r="EI8" i="93" s="1"/>
  <c r="AF19" i="93"/>
  <c r="Y9" i="93"/>
  <c r="Y8" i="93" s="1"/>
  <c r="AV9" i="93"/>
  <c r="AV8" i="93" s="1"/>
  <c r="BD9" i="93"/>
  <c r="BD8" i="93" s="1"/>
  <c r="BN9" i="93"/>
  <c r="BN8" i="93" s="1"/>
  <c r="BX9" i="93"/>
  <c r="BX8" i="93" s="1"/>
  <c r="CF9" i="93"/>
  <c r="CF8" i="93" s="1"/>
  <c r="CP9" i="93"/>
  <c r="CP8" i="93" s="1"/>
  <c r="CZ9" i="93"/>
  <c r="CZ8" i="93" s="1"/>
  <c r="DH9" i="93"/>
  <c r="DH8" i="93" s="1"/>
  <c r="DR9" i="93"/>
  <c r="DR8" i="93" s="1"/>
  <c r="ET9" i="93"/>
  <c r="ET8" i="93" s="1"/>
  <c r="D19" i="93"/>
  <c r="AN19" i="93"/>
  <c r="BZ19" i="93"/>
  <c r="U19" i="93"/>
  <c r="CR19" i="93"/>
  <c r="EB19" i="93"/>
  <c r="V9" i="93"/>
  <c r="V8" i="93" s="1"/>
  <c r="CW9" i="93"/>
  <c r="CW8" i="93" s="1"/>
  <c r="EG9" i="93"/>
  <c r="EG8" i="93" s="1"/>
  <c r="AZ20" i="92"/>
  <c r="DU20" i="92"/>
  <c r="DM20" i="92"/>
  <c r="EM37" i="93"/>
  <c r="AV20" i="92"/>
  <c r="CF20" i="92"/>
  <c r="DR20" i="92"/>
  <c r="BZ9" i="93"/>
  <c r="BZ8" i="93" s="1"/>
  <c r="CJ9" i="93"/>
  <c r="CJ8" i="93" s="1"/>
  <c r="EV9" i="93"/>
  <c r="EV8" i="93" s="1"/>
  <c r="BQ19" i="93"/>
  <c r="T19" i="93"/>
  <c r="J9" i="93"/>
  <c r="J8" i="93" s="1"/>
  <c r="AY9" i="93"/>
  <c r="AY8" i="93" s="1"/>
  <c r="BQ9" i="93"/>
  <c r="BQ8" i="93" s="1"/>
  <c r="CA9" i="93"/>
  <c r="CA8" i="93" s="1"/>
  <c r="CK9" i="93"/>
  <c r="CK8" i="93" s="1"/>
  <c r="CS9" i="93"/>
  <c r="CS8" i="93" s="1"/>
  <c r="DC9" i="93"/>
  <c r="DC8" i="93" s="1"/>
  <c r="DM9" i="93"/>
  <c r="DM8" i="93" s="1"/>
  <c r="DU9" i="93"/>
  <c r="DU8" i="93" s="1"/>
  <c r="EW9" i="93"/>
  <c r="EW8" i="93" s="1"/>
  <c r="DO19" i="93"/>
  <c r="ET19" i="93"/>
  <c r="AI19" i="93"/>
  <c r="BV19" i="93"/>
  <c r="DE19" i="93"/>
  <c r="DV20" i="92"/>
  <c r="DU19" i="93"/>
  <c r="DN20" i="92"/>
  <c r="AY19" i="93"/>
  <c r="EW19" i="93"/>
  <c r="BX20" i="92"/>
  <c r="CB20" i="92"/>
  <c r="BC19" i="93"/>
  <c r="CO19" i="93"/>
  <c r="DQ19" i="93"/>
  <c r="ES19" i="93"/>
  <c r="D9" i="93"/>
  <c r="D8" i="93" s="1"/>
  <c r="L9" i="93"/>
  <c r="L8" i="93" s="1"/>
  <c r="BA9" i="93"/>
  <c r="BA8" i="93" s="1"/>
  <c r="CC9" i="93"/>
  <c r="CC8" i="93" s="1"/>
  <c r="CM9" i="93"/>
  <c r="CM8" i="93" s="1"/>
  <c r="DE9" i="93"/>
  <c r="DE8" i="93" s="1"/>
  <c r="DO9" i="93"/>
  <c r="DO8" i="93" s="1"/>
  <c r="AJ19" i="93"/>
  <c r="BW19" i="93"/>
  <c r="DF19" i="93"/>
  <c r="DZ19" i="93"/>
  <c r="Z19" i="93"/>
  <c r="AK19" i="93"/>
  <c r="BL19" i="93"/>
  <c r="F9" i="93"/>
  <c r="F8" i="93" s="1"/>
  <c r="N9" i="93"/>
  <c r="N8" i="93" s="1"/>
  <c r="AU9" i="93"/>
  <c r="AU8" i="93" s="1"/>
  <c r="BC9" i="93"/>
  <c r="BC8" i="93" s="1"/>
  <c r="BW9" i="93"/>
  <c r="BW8" i="93" s="1"/>
  <c r="CE9" i="93"/>
  <c r="CE8" i="93" s="1"/>
  <c r="CO9" i="93"/>
  <c r="CO8" i="93" s="1"/>
  <c r="CY9" i="93"/>
  <c r="CY8" i="93" s="1"/>
  <c r="DG9" i="93"/>
  <c r="DG8" i="93" s="1"/>
  <c r="DQ9" i="93"/>
  <c r="DQ8" i="93" s="1"/>
  <c r="AA19" i="93"/>
  <c r="BM19" i="93"/>
  <c r="BX19" i="93"/>
  <c r="DG19" i="93"/>
  <c r="EA19" i="93"/>
  <c r="AL19" i="93"/>
  <c r="CX19" i="93"/>
  <c r="DH19" i="93"/>
  <c r="CR9" i="93"/>
  <c r="CR8" i="93" s="1"/>
  <c r="DB9" i="93"/>
  <c r="DB8" i="93" s="1"/>
  <c r="DL9" i="93"/>
  <c r="DL8" i="93" s="1"/>
  <c r="DT9" i="93"/>
  <c r="DT8" i="93" s="1"/>
  <c r="AB19" i="93"/>
  <c r="BN19" i="93"/>
  <c r="CZ19" i="93"/>
  <c r="DP19" i="93"/>
  <c r="ER19" i="93"/>
  <c r="W9" i="93"/>
  <c r="W8" i="93" s="1"/>
  <c r="DZ9" i="93"/>
  <c r="DZ8" i="93" s="1"/>
  <c r="BC20" i="92"/>
  <c r="N19" i="93"/>
  <c r="CL19" i="93"/>
  <c r="EP19" i="93"/>
  <c r="AU20" i="92"/>
  <c r="EA20" i="92"/>
  <c r="EX19" i="93"/>
  <c r="BD19" i="93"/>
  <c r="BR19" i="93"/>
  <c r="CP19" i="93"/>
  <c r="DB19" i="93"/>
  <c r="DR19" i="93"/>
  <c r="BW20" i="92"/>
  <c r="DN19" i="93"/>
  <c r="AH19" i="93"/>
  <c r="CQ19" i="93"/>
  <c r="DS19" i="93"/>
  <c r="E9" i="93"/>
  <c r="E8" i="93" s="1"/>
  <c r="M9" i="93"/>
  <c r="M8" i="93" s="1"/>
  <c r="AT9" i="93"/>
  <c r="AT8" i="93" s="1"/>
  <c r="BB9" i="93"/>
  <c r="BB8" i="93" s="1"/>
  <c r="BV9" i="93"/>
  <c r="BV8" i="93" s="1"/>
  <c r="CD9" i="93"/>
  <c r="CD8" i="93" s="1"/>
  <c r="CN9" i="93"/>
  <c r="CN8" i="93" s="1"/>
  <c r="CX9" i="93"/>
  <c r="CX8" i="93" s="1"/>
  <c r="DF9" i="93"/>
  <c r="DF8" i="93" s="1"/>
  <c r="DP9" i="93"/>
  <c r="DP8" i="93" s="1"/>
  <c r="AV19" i="93"/>
  <c r="CF19" i="93"/>
  <c r="CT19" i="93"/>
  <c r="BS43" i="93"/>
  <c r="AN21" i="92"/>
  <c r="CJ21" i="92"/>
  <c r="CJ20" i="92" s="1"/>
  <c r="ED21" i="92"/>
  <c r="EK21" i="92" s="1"/>
  <c r="CG24" i="93"/>
  <c r="AC25" i="93"/>
  <c r="EK25" i="93"/>
  <c r="CG26" i="93"/>
  <c r="AC27" i="93"/>
  <c r="BQ21" i="92"/>
  <c r="CS21" i="92"/>
  <c r="AH21" i="92"/>
  <c r="AH20" i="92" s="1"/>
  <c r="BR21" i="92"/>
  <c r="DE21" i="92"/>
  <c r="DI21" i="92" s="1"/>
  <c r="BJ19" i="93"/>
  <c r="CB19" i="93"/>
  <c r="BE23" i="92"/>
  <c r="AC24" i="92"/>
  <c r="EK24" i="92"/>
  <c r="CG25" i="92"/>
  <c r="AC26" i="92"/>
  <c r="AI9" i="93"/>
  <c r="AI8" i="93" s="1"/>
  <c r="BU9" i="93"/>
  <c r="BU8" i="93" s="1"/>
  <c r="BA19" i="93"/>
  <c r="BK19" i="93"/>
  <c r="CM19" i="93"/>
  <c r="R9" i="93"/>
  <c r="R8" i="93" s="1"/>
  <c r="EH9" i="93"/>
  <c r="EH8" i="93" s="1"/>
  <c r="CA37" i="93"/>
  <c r="CK37" i="93"/>
  <c r="CS37" i="93"/>
  <c r="EY32" i="93"/>
  <c r="BJ37" i="93"/>
  <c r="BR37" i="93"/>
  <c r="CB37" i="93"/>
  <c r="O40" i="93"/>
  <c r="DW40" i="93"/>
  <c r="O42" i="92"/>
  <c r="AC42" i="92"/>
  <c r="DI38" i="93"/>
  <c r="AC39" i="93"/>
  <c r="BE39" i="93"/>
  <c r="BA37" i="93"/>
  <c r="BK37" i="93"/>
  <c r="EK39" i="93"/>
  <c r="CG40" i="93"/>
  <c r="DI40" i="93"/>
  <c r="AQ43" i="93"/>
  <c r="EK43" i="93"/>
  <c r="BE33" i="92"/>
  <c r="BS33" i="92"/>
  <c r="CG33" i="92"/>
  <c r="EQ19" i="93"/>
  <c r="EK38" i="93"/>
  <c r="AJ37" i="93"/>
  <c r="BB37" i="93"/>
  <c r="CX37" i="93"/>
  <c r="DW43" i="93"/>
  <c r="O16" i="92"/>
  <c r="AC16" i="92"/>
  <c r="DW16" i="92"/>
  <c r="AQ16" i="93"/>
  <c r="DW16" i="93"/>
  <c r="EY16" i="93"/>
  <c r="X19" i="93"/>
  <c r="DV19" i="93"/>
  <c r="S37" i="93"/>
  <c r="AA37" i="93"/>
  <c r="AK37" i="93"/>
  <c r="EA37" i="93"/>
  <c r="EI37" i="93"/>
  <c r="ES37" i="93"/>
  <c r="Y19" i="93"/>
  <c r="CC19" i="93"/>
  <c r="DD19" i="93"/>
  <c r="J37" i="93"/>
  <c r="T37" i="93"/>
  <c r="AB37" i="93"/>
  <c r="DR37" i="93"/>
  <c r="EB37" i="93"/>
  <c r="EJ37" i="93"/>
  <c r="F19" i="93"/>
  <c r="AZ19" i="93"/>
  <c r="K37" i="93"/>
  <c r="DA37" i="93"/>
  <c r="DS37" i="93"/>
  <c r="BE40" i="93"/>
  <c r="BS40" i="93"/>
  <c r="CU40" i="93"/>
  <c r="BE43" i="93"/>
  <c r="CG37" i="92"/>
  <c r="DI37" i="92"/>
  <c r="BE41" i="92"/>
  <c r="G19" i="93"/>
  <c r="CR37" i="93"/>
  <c r="DB37" i="93"/>
  <c r="AQ40" i="93"/>
  <c r="EY40" i="93"/>
  <c r="O34" i="91"/>
  <c r="AC34" i="91"/>
  <c r="BE34" i="91"/>
  <c r="AQ33" i="91"/>
  <c r="O35" i="91"/>
  <c r="AC35" i="91"/>
  <c r="BE35" i="91"/>
  <c r="DI35" i="91"/>
  <c r="DW35" i="91"/>
  <c r="EK35" i="91"/>
  <c r="BS15" i="91"/>
  <c r="AQ15" i="91"/>
  <c r="EK15" i="91"/>
  <c r="AC15" i="91"/>
  <c r="BE9" i="91"/>
  <c r="CG23" i="91"/>
  <c r="AC24" i="91"/>
  <c r="EK24" i="91"/>
  <c r="CG25" i="91"/>
  <c r="O15" i="91"/>
  <c r="O12" i="92"/>
  <c r="AQ12" i="92"/>
  <c r="EY12" i="92"/>
  <c r="O13" i="92"/>
  <c r="BS13" i="92"/>
  <c r="CU13" i="92"/>
  <c r="CU15" i="92"/>
  <c r="DI15" i="92"/>
  <c r="EK15" i="92"/>
  <c r="AC29" i="92"/>
  <c r="BE29" i="92"/>
  <c r="CG29" i="92"/>
  <c r="DI30" i="92"/>
  <c r="EK30" i="92"/>
  <c r="EY30" i="92"/>
  <c r="AQ32" i="92"/>
  <c r="CG32" i="92"/>
  <c r="DI32" i="92"/>
  <c r="AQ12" i="91"/>
  <c r="CU13" i="91"/>
  <c r="AC28" i="91"/>
  <c r="EK28" i="91"/>
  <c r="CG29" i="91"/>
  <c r="AC30" i="91"/>
  <c r="BE30" i="91"/>
  <c r="DW14" i="93"/>
  <c r="O11" i="93"/>
  <c r="DW11" i="93"/>
  <c r="EY11" i="93"/>
  <c r="CG9" i="91"/>
  <c r="AC32" i="91"/>
  <c r="DI9" i="91"/>
  <c r="DW34" i="91"/>
  <c r="O9" i="91"/>
  <c r="AC9" i="91"/>
  <c r="AQ9" i="91"/>
  <c r="DW9" i="91"/>
  <c r="O11" i="91"/>
  <c r="AC11" i="91"/>
  <c r="AQ11" i="91"/>
  <c r="DW11" i="91"/>
  <c r="BS12" i="91"/>
  <c r="CG12" i="91"/>
  <c r="CU12" i="91"/>
  <c r="O13" i="91"/>
  <c r="AC13" i="91"/>
  <c r="AQ13" i="91"/>
  <c r="DW13" i="91"/>
  <c r="EK13" i="91"/>
  <c r="O14" i="91"/>
  <c r="BS14" i="91"/>
  <c r="CG14" i="91"/>
  <c r="CU14" i="91"/>
  <c r="DW14" i="91"/>
  <c r="O21" i="91"/>
  <c r="BS21" i="91"/>
  <c r="O22" i="91"/>
  <c r="AC22" i="91"/>
  <c r="DI22" i="91"/>
  <c r="O23" i="91"/>
  <c r="AC23" i="91"/>
  <c r="BE23" i="91"/>
  <c r="DW23" i="91"/>
  <c r="EK23" i="91"/>
  <c r="BS24" i="91"/>
  <c r="CG24" i="91"/>
  <c r="DI24" i="91"/>
  <c r="O25" i="91"/>
  <c r="AC25" i="91"/>
  <c r="BE25" i="91"/>
  <c r="DW25" i="91"/>
  <c r="EK25" i="91"/>
  <c r="O27" i="91"/>
  <c r="AC27" i="91"/>
  <c r="BE27" i="91"/>
  <c r="DW27" i="91"/>
  <c r="EK27" i="91"/>
  <c r="BS28" i="91"/>
  <c r="CG28" i="91"/>
  <c r="DI28" i="91"/>
  <c r="O29" i="91"/>
  <c r="AC29" i="91"/>
  <c r="BE29" i="91"/>
  <c r="DW29" i="91"/>
  <c r="EK29" i="91"/>
  <c r="CU35" i="91"/>
  <c r="EK34" i="91"/>
  <c r="DW15" i="91"/>
  <c r="AC21" i="91"/>
  <c r="BE31" i="91"/>
  <c r="AQ14" i="91"/>
  <c r="CW20" i="92"/>
  <c r="CG11" i="91"/>
  <c r="DI11" i="91"/>
  <c r="O12" i="91"/>
  <c r="AC12" i="91"/>
  <c r="BE12" i="91"/>
  <c r="DW12" i="91"/>
  <c r="EK12" i="91"/>
  <c r="BS13" i="91"/>
  <c r="CG13" i="91"/>
  <c r="DI13" i="91"/>
  <c r="AC14" i="91"/>
  <c r="BE14" i="91"/>
  <c r="EK14" i="91"/>
  <c r="CU15" i="91"/>
  <c r="AQ21" i="91"/>
  <c r="BE22" i="91"/>
  <c r="BS22" i="91"/>
  <c r="CG22" i="91"/>
  <c r="AQ23" i="91"/>
  <c r="BS23" i="91"/>
  <c r="DI23" i="91"/>
  <c r="O24" i="91"/>
  <c r="BE24" i="91"/>
  <c r="CU24" i="91"/>
  <c r="DW24" i="91"/>
  <c r="AQ25" i="91"/>
  <c r="BS25" i="91"/>
  <c r="DI25" i="91"/>
  <c r="AQ27" i="91"/>
  <c r="BS27" i="91"/>
  <c r="DI27" i="91"/>
  <c r="O28" i="91"/>
  <c r="BE28" i="91"/>
  <c r="CU28" i="91"/>
  <c r="DW28" i="91"/>
  <c r="AQ29" i="91"/>
  <c r="BS29" i="91"/>
  <c r="CU29" i="91"/>
  <c r="DI29" i="91"/>
  <c r="DI12" i="91"/>
  <c r="BE13" i="91"/>
  <c r="DI14" i="91"/>
  <c r="CG15" i="91"/>
  <c r="DI15" i="91"/>
  <c r="O16" i="91"/>
  <c r="AC16" i="91"/>
  <c r="CU23" i="91"/>
  <c r="AQ24" i="91"/>
  <c r="CU25" i="91"/>
  <c r="AQ28" i="91"/>
  <c r="BE15" i="91"/>
  <c r="CU31" i="91"/>
  <c r="DI34" i="91"/>
  <c r="BE11" i="92"/>
  <c r="DI12" i="92"/>
  <c r="BE13" i="92"/>
  <c r="BE15" i="92"/>
  <c r="AC31" i="91"/>
  <c r="AQ31" i="91"/>
  <c r="BS31" i="91"/>
  <c r="EK31" i="91"/>
  <c r="O32" i="91"/>
  <c r="EK11" i="93"/>
  <c r="O12" i="93"/>
  <c r="DW12" i="93"/>
  <c r="O14" i="93"/>
  <c r="AQ14" i="93"/>
  <c r="O31" i="91"/>
  <c r="DW31" i="91"/>
  <c r="CG34" i="91"/>
  <c r="O9" i="92"/>
  <c r="DW9" i="92"/>
  <c r="AQ34" i="91"/>
  <c r="BS34" i="91"/>
  <c r="AQ35" i="91"/>
  <c r="BS35" i="91"/>
  <c r="CG35" i="91"/>
  <c r="BS11" i="92"/>
  <c r="BS12" i="92"/>
  <c r="DW12" i="92"/>
  <c r="DW13" i="92"/>
  <c r="O15" i="92"/>
  <c r="BS15" i="92"/>
  <c r="DI16" i="92"/>
  <c r="AC23" i="92"/>
  <c r="CU23" i="92"/>
  <c r="DI23" i="92"/>
  <c r="EK23" i="92"/>
  <c r="BE24" i="92"/>
  <c r="BS24" i="92"/>
  <c r="CG24" i="92"/>
  <c r="DI24" i="92"/>
  <c r="O25" i="92"/>
  <c r="AC25" i="92"/>
  <c r="BE25" i="92"/>
  <c r="DW25" i="92"/>
  <c r="EK25" i="92"/>
  <c r="O26" i="92"/>
  <c r="DW26" i="92"/>
  <c r="EK26" i="92"/>
  <c r="EK27" i="92"/>
  <c r="AC28" i="92"/>
  <c r="CU9" i="92"/>
  <c r="CG23" i="92"/>
  <c r="DI25" i="92"/>
  <c r="DI26" i="92"/>
  <c r="DI30" i="91"/>
  <c r="CG31" i="91"/>
  <c r="DI31" i="91"/>
  <c r="AQ16" i="92"/>
  <c r="AC20" i="93"/>
  <c r="Q19" i="93"/>
  <c r="CG20" i="93"/>
  <c r="BU19" i="93"/>
  <c r="BE38" i="93"/>
  <c r="O43" i="93"/>
  <c r="DI27" i="92"/>
  <c r="BE28" i="92"/>
  <c r="DI29" i="92"/>
  <c r="BE30" i="92"/>
  <c r="BE32" i="92"/>
  <c r="DI36" i="92"/>
  <c r="DI21" i="93"/>
  <c r="CY20" i="93"/>
  <c r="CY19" i="93" s="1"/>
  <c r="AC33" i="92"/>
  <c r="EK33" i="92"/>
  <c r="O36" i="92"/>
  <c r="AQ36" i="92"/>
  <c r="DW36" i="92"/>
  <c r="EY36" i="92"/>
  <c r="BS37" i="92"/>
  <c r="CU37" i="92"/>
  <c r="O41" i="92"/>
  <c r="CU41" i="92"/>
  <c r="DW41" i="92"/>
  <c r="EY41" i="92"/>
  <c r="EY22" i="92"/>
  <c r="AQ23" i="92"/>
  <c r="BS23" i="92"/>
  <c r="EY23" i="92"/>
  <c r="O24" i="92"/>
  <c r="AQ24" i="92"/>
  <c r="DW24" i="92"/>
  <c r="EY24" i="92"/>
  <c r="BS25" i="92"/>
  <c r="CU25" i="92"/>
  <c r="EY25" i="92"/>
  <c r="BE26" i="92"/>
  <c r="BS26" i="92"/>
  <c r="CG26" i="92"/>
  <c r="EY26" i="92"/>
  <c r="AC27" i="92"/>
  <c r="AQ27" i="92"/>
  <c r="BS27" i="92"/>
  <c r="CG27" i="92"/>
  <c r="CG28" i="92"/>
  <c r="CU28" i="92"/>
  <c r="DW28" i="92"/>
  <c r="EK28" i="92"/>
  <c r="EK29" i="92"/>
  <c r="EY29" i="92"/>
  <c r="O30" i="92"/>
  <c r="AC30" i="92"/>
  <c r="CG30" i="92"/>
  <c r="DW31" i="92"/>
  <c r="EY31" i="92"/>
  <c r="O32" i="92"/>
  <c r="AC32" i="92"/>
  <c r="BS32" i="92"/>
  <c r="CU32" i="92"/>
  <c r="DW32" i="92"/>
  <c r="EK32" i="92"/>
  <c r="EY32" i="92"/>
  <c r="O33" i="92"/>
  <c r="CU33" i="92"/>
  <c r="DI33" i="92"/>
  <c r="DW33" i="92"/>
  <c r="AQ26" i="92"/>
  <c r="CU27" i="92"/>
  <c r="EY28" i="92"/>
  <c r="AQ37" i="92"/>
  <c r="EY37" i="92"/>
  <c r="O23" i="92"/>
  <c r="DW23" i="92"/>
  <c r="CU24" i="92"/>
  <c r="AQ25" i="92"/>
  <c r="DI44" i="92"/>
  <c r="BS39" i="93"/>
  <c r="CU26" i="92"/>
  <c r="AQ28" i="92"/>
  <c r="CU29" i="92"/>
  <c r="AQ30" i="92"/>
  <c r="AQ33" i="92"/>
  <c r="EY33" i="92"/>
  <c r="BE36" i="92"/>
  <c r="CG36" i="92"/>
  <c r="O37" i="92"/>
  <c r="AC37" i="92"/>
  <c r="BE37" i="92"/>
  <c r="DW37" i="92"/>
  <c r="EK37" i="92"/>
  <c r="AC41" i="92"/>
  <c r="AQ41" i="92"/>
  <c r="BS41" i="92"/>
  <c r="CG41" i="92"/>
  <c r="DI41" i="92"/>
  <c r="EK41" i="92"/>
  <c r="AQ42" i="92"/>
  <c r="BE42" i="92"/>
  <c r="BS42" i="92"/>
  <c r="CG42" i="92"/>
  <c r="EY42" i="92"/>
  <c r="O44" i="92"/>
  <c r="AC44" i="92"/>
  <c r="CU44" i="92"/>
  <c r="EK44" i="92"/>
  <c r="EY44" i="92"/>
  <c r="BI9" i="93"/>
  <c r="BI8" i="93" s="1"/>
  <c r="EE9" i="93"/>
  <c r="EE8" i="93" s="1"/>
  <c r="CU12" i="93"/>
  <c r="EO9" i="93"/>
  <c r="EO8" i="93" s="1"/>
  <c r="AQ15" i="93"/>
  <c r="CU16" i="93"/>
  <c r="O21" i="93"/>
  <c r="CU21" i="93"/>
  <c r="AQ22" i="93"/>
  <c r="BE22" i="93"/>
  <c r="BS22" i="93"/>
  <c r="EY22" i="93"/>
  <c r="O23" i="93"/>
  <c r="CU23" i="93"/>
  <c r="DI23" i="93"/>
  <c r="DW23" i="93"/>
  <c r="AQ24" i="93"/>
  <c r="BE24" i="93"/>
  <c r="BS24" i="93"/>
  <c r="CU24" i="93"/>
  <c r="EY24" i="93"/>
  <c r="AF37" i="93"/>
  <c r="AQ38" i="93"/>
  <c r="AN37" i="93"/>
  <c r="AX37" i="93"/>
  <c r="BS38" i="93"/>
  <c r="BG37" i="93"/>
  <c r="BO37" i="93"/>
  <c r="CU38" i="93"/>
  <c r="CG39" i="93"/>
  <c r="EY43" i="93"/>
  <c r="X9" i="93"/>
  <c r="X8" i="93" s="1"/>
  <c r="F37" i="93"/>
  <c r="N37" i="93"/>
  <c r="W37" i="93"/>
  <c r="AG37" i="93"/>
  <c r="AO37" i="93"/>
  <c r="AQ11" i="93"/>
  <c r="BS12" i="93"/>
  <c r="DI12" i="93"/>
  <c r="EK12" i="93"/>
  <c r="AC13" i="93"/>
  <c r="AQ13" i="93"/>
  <c r="CG13" i="93"/>
  <c r="DI13" i="93"/>
  <c r="DW13" i="93"/>
  <c r="BS14" i="93"/>
  <c r="CU14" i="93"/>
  <c r="O15" i="93"/>
  <c r="BE15" i="93"/>
  <c r="CG15" i="93"/>
  <c r="DW15" i="93"/>
  <c r="EQ9" i="93"/>
  <c r="EQ8" i="93" s="1"/>
  <c r="AC16" i="93"/>
  <c r="BE16" i="93"/>
  <c r="BS16" i="93"/>
  <c r="O38" i="93"/>
  <c r="X37" i="93"/>
  <c r="EN37" i="93"/>
  <c r="EY38" i="93"/>
  <c r="EV37" i="93"/>
  <c r="O39" i="93"/>
  <c r="C37" i="93"/>
  <c r="AQ39" i="93"/>
  <c r="AC40" i="93"/>
  <c r="DI42" i="92"/>
  <c r="AC11" i="93"/>
  <c r="Z9" i="93"/>
  <c r="Z8" i="93" s="1"/>
  <c r="CG14" i="93"/>
  <c r="AC15" i="93"/>
  <c r="CI20" i="93"/>
  <c r="CI19" i="93" s="1"/>
  <c r="O22" i="93"/>
  <c r="DW22" i="93"/>
  <c r="DI39" i="93"/>
  <c r="AC43" i="93"/>
  <c r="CG43" i="93"/>
  <c r="CU42" i="92"/>
  <c r="DW42" i="92"/>
  <c r="EK42" i="92"/>
  <c r="AQ44" i="92"/>
  <c r="BE44" i="92"/>
  <c r="BS44" i="92"/>
  <c r="CG44" i="92"/>
  <c r="CG21" i="93"/>
  <c r="EK21" i="93"/>
  <c r="AC22" i="93"/>
  <c r="CG22" i="93"/>
  <c r="DI22" i="93"/>
  <c r="EK22" i="93"/>
  <c r="BE23" i="93"/>
  <c r="CG23" i="93"/>
  <c r="AC24" i="93"/>
  <c r="DW32" i="93"/>
  <c r="EK32" i="93"/>
  <c r="AC38" i="93"/>
  <c r="CG38" i="93"/>
  <c r="DW38" i="93"/>
  <c r="EF37" i="93"/>
  <c r="CJ37" i="93"/>
  <c r="CU39" i="93"/>
  <c r="DW39" i="93"/>
  <c r="DK37" i="93"/>
  <c r="EY39" i="93"/>
  <c r="EK40" i="93"/>
  <c r="DI43" i="93"/>
  <c r="AC23" i="93"/>
  <c r="EK23" i="93"/>
  <c r="EK30" i="93"/>
  <c r="CU32" i="93"/>
  <c r="O25" i="93"/>
  <c r="AQ25" i="93"/>
  <c r="CU25" i="93"/>
  <c r="DI25" i="93"/>
  <c r="DW25" i="93"/>
  <c r="EY25" i="93"/>
  <c r="AQ26" i="93"/>
  <c r="BE26" i="93"/>
  <c r="BS26" i="93"/>
  <c r="CU26" i="93"/>
  <c r="EY26" i="93"/>
  <c r="O27" i="93"/>
  <c r="AQ27" i="93"/>
  <c r="CU27" i="93"/>
  <c r="DI27" i="93"/>
  <c r="DW27" i="93"/>
  <c r="EY27" i="93"/>
  <c r="AQ28" i="93"/>
  <c r="BE28" i="93"/>
  <c r="BS28" i="93"/>
  <c r="CU28" i="93"/>
  <c r="EY28" i="93"/>
  <c r="O29" i="93"/>
  <c r="AQ29" i="93"/>
  <c r="CU29" i="93"/>
  <c r="DI29" i="93"/>
  <c r="DW29" i="93"/>
  <c r="EY29" i="93"/>
  <c r="AQ30" i="93"/>
  <c r="BE30" i="93"/>
  <c r="BS30" i="93"/>
  <c r="CU30" i="93"/>
  <c r="EY30" i="93"/>
  <c r="O31" i="93"/>
  <c r="AC31" i="93"/>
  <c r="AQ31" i="93"/>
  <c r="BS31" i="93"/>
  <c r="DW31" i="93"/>
  <c r="EK31" i="93"/>
  <c r="EY31" i="93"/>
  <c r="BE32" i="93"/>
  <c r="BS32" i="93"/>
  <c r="CG32" i="93"/>
  <c r="CU22" i="93"/>
  <c r="AQ23" i="93"/>
  <c r="EY23" i="93"/>
  <c r="BS23" i="93"/>
  <c r="O24" i="93"/>
  <c r="DW24" i="93"/>
  <c r="BS25" i="93"/>
  <c r="O26" i="93"/>
  <c r="DW26" i="93"/>
  <c r="BS27" i="93"/>
  <c r="O28" i="93"/>
  <c r="DW28" i="93"/>
  <c r="CU31" i="93"/>
  <c r="O32" i="93"/>
  <c r="AQ32" i="93"/>
  <c r="DI24" i="93"/>
  <c r="EK24" i="93"/>
  <c r="BE25" i="93"/>
  <c r="CG25" i="93"/>
  <c r="AC26" i="93"/>
  <c r="DI26" i="93"/>
  <c r="EK26" i="93"/>
  <c r="BE27" i="93"/>
  <c r="CG27" i="93"/>
  <c r="EK27" i="93"/>
  <c r="AC28" i="93"/>
  <c r="CG28" i="93"/>
  <c r="DI28" i="93"/>
  <c r="EK28" i="93"/>
  <c r="AC29" i="93"/>
  <c r="BE29" i="93"/>
  <c r="BS29" i="93"/>
  <c r="CG29" i="93"/>
  <c r="EK29" i="93"/>
  <c r="O30" i="93"/>
  <c r="AC30" i="93"/>
  <c r="CG30" i="93"/>
  <c r="DI30" i="93"/>
  <c r="DW30" i="93"/>
  <c r="BE31" i="93"/>
  <c r="CG31" i="93"/>
  <c r="DI31" i="93"/>
  <c r="AC32" i="93"/>
  <c r="DI32" i="93"/>
  <c r="EK9" i="91"/>
  <c r="BS9" i="91"/>
  <c r="BS11" i="91"/>
  <c r="EK11" i="91"/>
  <c r="DI21" i="91"/>
  <c r="DW22" i="91"/>
  <c r="CU21" i="91"/>
  <c r="DW21" i="91"/>
  <c r="EK21" i="91"/>
  <c r="EK22" i="91"/>
  <c r="CU9" i="91"/>
  <c r="BE11" i="91"/>
  <c r="CU26" i="91"/>
  <c r="CU11" i="91"/>
  <c r="O10" i="91"/>
  <c r="BE21" i="91"/>
  <c r="CG21" i="91"/>
  <c r="AQ22" i="91"/>
  <c r="CU22" i="91"/>
  <c r="CG26" i="91"/>
  <c r="O30" i="91"/>
  <c r="DW30" i="91"/>
  <c r="O33" i="91"/>
  <c r="CG30" i="91"/>
  <c r="AC33" i="91"/>
  <c r="CU27" i="91"/>
  <c r="AQ30" i="91"/>
  <c r="CU34" i="91"/>
  <c r="BE26" i="91"/>
  <c r="DI26" i="91"/>
  <c r="BE33" i="91"/>
  <c r="BS30" i="91"/>
  <c r="CG27" i="91"/>
  <c r="EK30" i="91"/>
  <c r="AQ26" i="91"/>
  <c r="CU30" i="91"/>
  <c r="DI11" i="92"/>
  <c r="DW11" i="92"/>
  <c r="AC14" i="92"/>
  <c r="BE14" i="92"/>
  <c r="BS14" i="92"/>
  <c r="AQ11" i="92"/>
  <c r="EK11" i="92"/>
  <c r="CU12" i="92"/>
  <c r="AC13" i="92"/>
  <c r="EY13" i="92"/>
  <c r="AQ15" i="92"/>
  <c r="EY16" i="92"/>
  <c r="AC9" i="92"/>
  <c r="EY9" i="92"/>
  <c r="DW14" i="92"/>
  <c r="BS9" i="92"/>
  <c r="AC12" i="92"/>
  <c r="EY14" i="92"/>
  <c r="BE16" i="92"/>
  <c r="CG16" i="92"/>
  <c r="CG9" i="92"/>
  <c r="O11" i="92"/>
  <c r="BE12" i="92"/>
  <c r="CG13" i="92"/>
  <c r="DI13" i="92"/>
  <c r="EK14" i="92"/>
  <c r="DW15" i="92"/>
  <c r="EY15" i="92"/>
  <c r="DI9" i="92"/>
  <c r="AC11" i="92"/>
  <c r="EY11" i="92"/>
  <c r="AQ13" i="92"/>
  <c r="EK13" i="92"/>
  <c r="CU14" i="92"/>
  <c r="DI14" i="92"/>
  <c r="AC15" i="92"/>
  <c r="EK16" i="92"/>
  <c r="AQ9" i="92"/>
  <c r="BE9" i="92"/>
  <c r="EK9" i="92"/>
  <c r="CG12" i="92"/>
  <c r="O14" i="92"/>
  <c r="CG11" i="92"/>
  <c r="CU11" i="92"/>
  <c r="EK12" i="92"/>
  <c r="AQ14" i="92"/>
  <c r="CG15" i="92"/>
  <c r="BS16" i="92"/>
  <c r="CU16" i="92"/>
  <c r="AQ22" i="92"/>
  <c r="BS22" i="92"/>
  <c r="BG21" i="92"/>
  <c r="BE21" i="92"/>
  <c r="EY21" i="92"/>
  <c r="EK22" i="92"/>
  <c r="O22" i="92"/>
  <c r="CL21" i="92"/>
  <c r="CU22" i="92"/>
  <c r="O21" i="92"/>
  <c r="BE22" i="92"/>
  <c r="CG22" i="92"/>
  <c r="BU21" i="92"/>
  <c r="DI22" i="92"/>
  <c r="DW22" i="92"/>
  <c r="CG14" i="92"/>
  <c r="C20" i="92"/>
  <c r="Q20" i="92"/>
  <c r="AC21" i="92"/>
  <c r="DW21" i="92"/>
  <c r="DK20" i="92"/>
  <c r="DY20" i="92"/>
  <c r="AC22" i="92"/>
  <c r="O31" i="92"/>
  <c r="AC31" i="92"/>
  <c r="DI31" i="92"/>
  <c r="AQ31" i="92"/>
  <c r="CG31" i="92"/>
  <c r="AI34" i="92"/>
  <c r="O27" i="92"/>
  <c r="BS28" i="92"/>
  <c r="DW29" i="92"/>
  <c r="CG34" i="92"/>
  <c r="CL34" i="92"/>
  <c r="CM34" i="92" s="1"/>
  <c r="BS30" i="92"/>
  <c r="BE31" i="92"/>
  <c r="DW27" i="92"/>
  <c r="O29" i="92"/>
  <c r="CU30" i="92"/>
  <c r="DW30" i="92"/>
  <c r="EK31" i="92"/>
  <c r="EB34" i="92"/>
  <c r="EC34" i="92" s="1"/>
  <c r="BE27" i="92"/>
  <c r="EY27" i="92"/>
  <c r="O28" i="92"/>
  <c r="DI28" i="92"/>
  <c r="AQ29" i="92"/>
  <c r="BS29" i="92"/>
  <c r="F34" i="92"/>
  <c r="BS36" i="92"/>
  <c r="BS31" i="92"/>
  <c r="AC36" i="92"/>
  <c r="EK36" i="92"/>
  <c r="CU36" i="92"/>
  <c r="CU31" i="92"/>
  <c r="C35" i="92"/>
  <c r="DK35" i="92"/>
  <c r="BU35" i="92"/>
  <c r="AE35" i="92"/>
  <c r="EM35" i="92"/>
  <c r="EC9" i="93"/>
  <c r="EC8" i="93" s="1"/>
  <c r="T9" i="93"/>
  <c r="T8" i="93" s="1"/>
  <c r="AB9" i="93"/>
  <c r="AB8" i="93" s="1"/>
  <c r="AC12" i="93"/>
  <c r="BS13" i="93"/>
  <c r="CU13" i="93"/>
  <c r="DI14" i="93"/>
  <c r="EK14" i="93"/>
  <c r="O16" i="93"/>
  <c r="O10" i="93"/>
  <c r="C9" i="93"/>
  <c r="AQ10" i="93"/>
  <c r="AE9" i="93"/>
  <c r="AM9" i="93"/>
  <c r="AM8" i="93" s="1"/>
  <c r="EK10" i="93"/>
  <c r="DY9" i="93"/>
  <c r="BS11" i="93"/>
  <c r="CU11" i="93"/>
  <c r="CG12" i="93"/>
  <c r="CG10" i="93"/>
  <c r="O13" i="93"/>
  <c r="DI15" i="93"/>
  <c r="EY15" i="93"/>
  <c r="DI10" i="93"/>
  <c r="EB9" i="93"/>
  <c r="EB8" i="93" s="1"/>
  <c r="EJ9" i="93"/>
  <c r="EJ8" i="93" s="1"/>
  <c r="AQ12" i="93"/>
  <c r="EY14" i="93"/>
  <c r="EK15" i="93"/>
  <c r="EN9" i="93"/>
  <c r="EN8" i="93" s="1"/>
  <c r="AC10" i="93"/>
  <c r="Q9" i="93"/>
  <c r="AS9" i="93"/>
  <c r="BK9" i="93"/>
  <c r="BK8" i="93" s="1"/>
  <c r="BS10" i="93"/>
  <c r="DW10" i="93"/>
  <c r="DK9" i="93"/>
  <c r="EY10" i="93"/>
  <c r="EM9" i="93"/>
  <c r="EU9" i="93"/>
  <c r="EU8" i="93" s="1"/>
  <c r="CG11" i="93"/>
  <c r="DI11" i="93"/>
  <c r="EY13" i="93"/>
  <c r="ED9" i="93"/>
  <c r="ED8" i="93" s="1"/>
  <c r="EY12" i="93"/>
  <c r="EK13" i="93"/>
  <c r="AC14" i="93"/>
  <c r="BS15" i="93"/>
  <c r="CU15" i="93"/>
  <c r="CG16" i="93"/>
  <c r="DI16" i="93"/>
  <c r="EK16" i="93"/>
  <c r="AK9" i="93"/>
  <c r="AK8" i="93" s="1"/>
  <c r="BM9" i="93"/>
  <c r="BM8" i="93" s="1"/>
  <c r="CU10" i="93"/>
  <c r="AQ20" i="93"/>
  <c r="AC21" i="93"/>
  <c r="DY20" i="93"/>
  <c r="BS20" i="93"/>
  <c r="BG19" i="93"/>
  <c r="EY20" i="93"/>
  <c r="AQ21" i="93"/>
  <c r="BS21" i="93"/>
  <c r="DW21" i="93"/>
  <c r="EY21" i="93"/>
  <c r="CJ19" i="93"/>
  <c r="BE21" i="93"/>
  <c r="CW19" i="93"/>
  <c r="AS20" i="93"/>
  <c r="C20" i="93"/>
  <c r="DK20" i="93"/>
  <c r="FH20" i="92" l="1"/>
  <c r="FO34" i="92"/>
  <c r="BS35" i="92"/>
  <c r="AC35" i="92"/>
  <c r="EK35" i="92"/>
  <c r="BE35" i="92"/>
  <c r="CG35" i="92"/>
  <c r="CE10" i="92"/>
  <c r="CE8" i="92" s="1"/>
  <c r="F10" i="92"/>
  <c r="F8" i="92" s="1"/>
  <c r="CM10" i="92"/>
  <c r="CM8" i="92" s="1"/>
  <c r="V10" i="92"/>
  <c r="V8" i="92" s="1"/>
  <c r="EC10" i="92"/>
  <c r="EC8" i="92" s="1"/>
  <c r="BL10" i="92"/>
  <c r="BL8" i="92" s="1"/>
  <c r="BR10" i="92"/>
  <c r="BR8" i="92" s="1"/>
  <c r="EJ10" i="92"/>
  <c r="EJ8" i="92" s="1"/>
  <c r="BQ10" i="92"/>
  <c r="BQ8" i="92" s="1"/>
  <c r="DA10" i="92"/>
  <c r="DA8" i="92" s="1"/>
  <c r="BG10" i="92"/>
  <c r="BG8" i="92" s="1"/>
  <c r="K10" i="92"/>
  <c r="K8" i="92" s="1"/>
  <c r="AT10" i="92"/>
  <c r="AT8" i="92" s="1"/>
  <c r="DP10" i="92"/>
  <c r="DP8" i="92" s="1"/>
  <c r="AH10" i="92"/>
  <c r="AH8" i="92" s="1"/>
  <c r="Q10" i="92"/>
  <c r="EN10" i="92"/>
  <c r="EN8" i="92" s="1"/>
  <c r="BW10" i="92"/>
  <c r="BW8" i="92" s="1"/>
  <c r="CD10" i="92"/>
  <c r="CD8" i="92" s="1"/>
  <c r="M10" i="92"/>
  <c r="M8" i="92" s="1"/>
  <c r="DT10" i="92"/>
  <c r="DT8" i="92" s="1"/>
  <c r="BC10" i="92"/>
  <c r="BC8" i="92" s="1"/>
  <c r="BJ10" i="92"/>
  <c r="BJ8" i="92" s="1"/>
  <c r="EB10" i="92"/>
  <c r="EB8" i="92" s="1"/>
  <c r="BI10" i="92"/>
  <c r="BI8" i="92" s="1"/>
  <c r="CQ10" i="92"/>
  <c r="CQ8" i="92" s="1"/>
  <c r="DZ10" i="92"/>
  <c r="DZ8" i="92" s="1"/>
  <c r="AK10" i="92"/>
  <c r="AK8" i="92" s="1"/>
  <c r="AY10" i="92"/>
  <c r="AY8" i="92" s="1"/>
  <c r="DF10" i="92"/>
  <c r="DF8" i="92" s="1"/>
  <c r="EE10" i="92"/>
  <c r="EE8" i="92" s="1"/>
  <c r="BN10" i="92"/>
  <c r="BN8" i="92" s="1"/>
  <c r="EU10" i="92"/>
  <c r="EU8" i="92" s="1"/>
  <c r="BV10" i="92"/>
  <c r="BV8" i="92" s="1"/>
  <c r="E10" i="92"/>
  <c r="E8" i="92" s="1"/>
  <c r="DL10" i="92"/>
  <c r="DL8" i="92" s="1"/>
  <c r="AU10" i="92"/>
  <c r="AU8" i="92" s="1"/>
  <c r="AZ10" i="92"/>
  <c r="AZ8" i="92" s="1"/>
  <c r="DS10" i="92"/>
  <c r="DS8" i="92" s="1"/>
  <c r="X10" i="92"/>
  <c r="X8" i="92" s="1"/>
  <c r="DQ10" i="92"/>
  <c r="DQ8" i="92" s="1"/>
  <c r="AA10" i="92"/>
  <c r="AA8" i="92" s="1"/>
  <c r="CX10" i="92"/>
  <c r="CX8" i="92" s="1"/>
  <c r="EQ10" i="92"/>
  <c r="EQ8" i="92" s="1"/>
  <c r="DV10" i="92"/>
  <c r="DV8" i="92" s="1"/>
  <c r="AW10" i="92"/>
  <c r="AW8" i="92" s="1"/>
  <c r="EM10" i="92"/>
  <c r="EM8" i="92" s="1"/>
  <c r="BM10" i="92"/>
  <c r="BM8" i="92" s="1"/>
  <c r="DC10" i="92"/>
  <c r="DC8" i="92" s="1"/>
  <c r="AL10" i="92"/>
  <c r="AL8" i="92" s="1"/>
  <c r="DK10" i="92"/>
  <c r="DK8" i="92" s="1"/>
  <c r="ES10" i="92"/>
  <c r="ES8" i="92" s="1"/>
  <c r="DH10" i="92"/>
  <c r="DH8" i="92" s="1"/>
  <c r="EF10" i="92"/>
  <c r="EF8" i="92" s="1"/>
  <c r="S10" i="92"/>
  <c r="S8" i="92" s="1"/>
  <c r="DG10" i="92"/>
  <c r="DG8" i="92" s="1"/>
  <c r="AJ10" i="92"/>
  <c r="AJ8" i="92" s="1"/>
  <c r="EG10" i="92"/>
  <c r="EG8" i="92" s="1"/>
  <c r="DN10" i="92"/>
  <c r="DN8" i="92" s="1"/>
  <c r="AN10" i="92"/>
  <c r="AN8" i="92" s="1"/>
  <c r="ED10" i="92"/>
  <c r="ED8" i="92" s="1"/>
  <c r="BD10" i="92"/>
  <c r="BD8" i="92" s="1"/>
  <c r="CT10" i="92"/>
  <c r="CT8" i="92" s="1"/>
  <c r="U10" i="92"/>
  <c r="U8" i="92" s="1"/>
  <c r="AI10" i="92"/>
  <c r="AI8" i="92" s="1"/>
  <c r="DB10" i="92"/>
  <c r="DB8" i="92" s="1"/>
  <c r="G10" i="92"/>
  <c r="G8" i="92" s="1"/>
  <c r="EI10" i="92"/>
  <c r="EI8" i="92" s="1"/>
  <c r="AX10" i="92"/>
  <c r="AX8" i="92" s="1"/>
  <c r="CZ10" i="92"/>
  <c r="CZ8" i="92" s="1"/>
  <c r="J10" i="92"/>
  <c r="J8" i="92" s="1"/>
  <c r="CY10" i="92"/>
  <c r="CY8" i="92" s="1"/>
  <c r="Z10" i="92"/>
  <c r="Z8" i="92" s="1"/>
  <c r="DY10" i="92"/>
  <c r="DY8" i="92" s="1"/>
  <c r="DE10" i="92"/>
  <c r="DE8" i="92" s="1"/>
  <c r="AF10" i="92"/>
  <c r="AF8" i="92" s="1"/>
  <c r="DU10" i="92"/>
  <c r="DU8" i="92" s="1"/>
  <c r="AV10" i="92"/>
  <c r="AV8" i="92" s="1"/>
  <c r="CL10" i="92"/>
  <c r="CL8" i="92" s="1"/>
  <c r="L10" i="92"/>
  <c r="L8" i="92" s="1"/>
  <c r="CS10" i="92"/>
  <c r="CS8" i="92" s="1"/>
  <c r="CR10" i="92"/>
  <c r="CR8" i="92" s="1"/>
  <c r="EA10" i="92"/>
  <c r="EA8" i="92" s="1"/>
  <c r="AO10" i="92"/>
  <c r="AO8" i="92" s="1"/>
  <c r="CF10" i="92"/>
  <c r="CF8" i="92" s="1"/>
  <c r="DO10" i="92"/>
  <c r="DO8" i="92" s="1"/>
  <c r="CP10" i="92"/>
  <c r="CP8" i="92" s="1"/>
  <c r="CO10" i="92"/>
  <c r="CO8" i="92" s="1"/>
  <c r="H10" i="92"/>
  <c r="H8" i="92" s="1"/>
  <c r="EP10" i="92"/>
  <c r="EP8" i="92" s="1"/>
  <c r="BK10" i="92"/>
  <c r="BK8" i="92" s="1"/>
  <c r="CW10" i="92"/>
  <c r="CW8" i="92" s="1"/>
  <c r="W10" i="92"/>
  <c r="W8" i="92" s="1"/>
  <c r="DM10" i="92"/>
  <c r="DM8" i="92" s="1"/>
  <c r="AM10" i="92"/>
  <c r="AM8" i="92" s="1"/>
  <c r="CC10" i="92"/>
  <c r="CC8" i="92" s="1"/>
  <c r="D10" i="92"/>
  <c r="D8" i="92" s="1"/>
  <c r="CK10" i="92"/>
  <c r="CK8" i="92" s="1"/>
  <c r="CJ10" i="92"/>
  <c r="CJ8" i="92" s="1"/>
  <c r="DR10" i="92"/>
  <c r="DR8" i="92" s="1"/>
  <c r="AG10" i="92"/>
  <c r="AG8" i="92" s="1"/>
  <c r="ER10" i="92"/>
  <c r="ER8" i="92" s="1"/>
  <c r="BX10" i="92"/>
  <c r="BX8" i="92" s="1"/>
  <c r="AB10" i="92"/>
  <c r="AB8" i="92" s="1"/>
  <c r="EO10" i="92"/>
  <c r="EO8" i="92" s="1"/>
  <c r="R10" i="92"/>
  <c r="R8" i="92" s="1"/>
  <c r="BP10" i="92"/>
  <c r="BP8" i="92" s="1"/>
  <c r="BY10" i="92"/>
  <c r="BY8" i="92" s="1"/>
  <c r="I10" i="92"/>
  <c r="I8" i="92" s="1"/>
  <c r="CB10" i="92"/>
  <c r="CB8" i="92" s="1"/>
  <c r="BA10" i="92"/>
  <c r="BA8" i="92" s="1"/>
  <c r="CN10" i="92"/>
  <c r="CN8" i="92" s="1"/>
  <c r="N10" i="92"/>
  <c r="N8" i="92" s="1"/>
  <c r="DD10" i="92"/>
  <c r="DD8" i="92" s="1"/>
  <c r="ET10" i="92"/>
  <c r="ET8" i="92" s="1"/>
  <c r="CA10" i="92"/>
  <c r="CA8" i="92" s="1"/>
  <c r="BZ10" i="92"/>
  <c r="BZ8" i="92" s="1"/>
  <c r="EH10" i="92"/>
  <c r="EH8" i="92" s="1"/>
  <c r="BO10" i="92"/>
  <c r="BO8" i="92" s="1"/>
  <c r="T10" i="92"/>
  <c r="T8" i="92" s="1"/>
  <c r="BB10" i="92"/>
  <c r="BB8" i="92" s="1"/>
  <c r="BH10" i="92"/>
  <c r="BH8" i="92" s="1"/>
  <c r="AP10" i="92"/>
  <c r="AP8" i="92" s="1"/>
  <c r="Y10" i="92"/>
  <c r="Y8" i="92" s="1"/>
  <c r="CU35" i="92"/>
  <c r="DI35" i="92"/>
  <c r="DW35" i="92"/>
  <c r="EY35" i="92"/>
  <c r="CX34" i="92"/>
  <c r="CX20" i="92" s="1"/>
  <c r="BE37" i="93"/>
  <c r="DI20" i="93"/>
  <c r="AQ19" i="93"/>
  <c r="AQ21" i="92"/>
  <c r="CL20" i="92"/>
  <c r="O35" i="92"/>
  <c r="C10" i="92"/>
  <c r="DI37" i="93"/>
  <c r="AC19" i="93"/>
  <c r="CG37" i="93"/>
  <c r="CU20" i="93"/>
  <c r="EY19" i="93"/>
  <c r="DW37" i="93"/>
  <c r="CG19" i="93"/>
  <c r="CU37" i="93"/>
  <c r="BE9" i="93"/>
  <c r="AC37" i="93"/>
  <c r="AQ37" i="93"/>
  <c r="EK37" i="93"/>
  <c r="O37" i="93"/>
  <c r="BS37" i="93"/>
  <c r="CU21" i="92"/>
  <c r="DW33" i="91"/>
  <c r="CU33" i="91"/>
  <c r="BS33" i="91"/>
  <c r="EK33" i="91"/>
  <c r="DW26" i="91"/>
  <c r="AQ17" i="92"/>
  <c r="EY37" i="93"/>
  <c r="AC17" i="92"/>
  <c r="AC10" i="91"/>
  <c r="EK9" i="93"/>
  <c r="DY8" i="93"/>
  <c r="DI19" i="93"/>
  <c r="CU19" i="93"/>
  <c r="CG9" i="93"/>
  <c r="CU9" i="93"/>
  <c r="DW17" i="92"/>
  <c r="BS17" i="92"/>
  <c r="CG33" i="91"/>
  <c r="CU20" i="91"/>
  <c r="O26" i="91"/>
  <c r="DI33" i="91"/>
  <c r="CG8" i="93"/>
  <c r="AE10" i="92"/>
  <c r="AJ34" i="92"/>
  <c r="AI20" i="92"/>
  <c r="BU20" i="92"/>
  <c r="CG21" i="92"/>
  <c r="EB20" i="92"/>
  <c r="BE34" i="92"/>
  <c r="AT20" i="92"/>
  <c r="EK17" i="92"/>
  <c r="O17" i="92"/>
  <c r="BS8" i="93"/>
  <c r="DI8" i="93"/>
  <c r="AQ9" i="93"/>
  <c r="AE8" i="93"/>
  <c r="DW20" i="91"/>
  <c r="BS9" i="93"/>
  <c r="EM8" i="93"/>
  <c r="EY9" i="93"/>
  <c r="CU8" i="93"/>
  <c r="DI9" i="93"/>
  <c r="CN34" i="92"/>
  <c r="CM20" i="92"/>
  <c r="EY17" i="92"/>
  <c r="CG17" i="92"/>
  <c r="BU10" i="92"/>
  <c r="BG20" i="92"/>
  <c r="BS21" i="92"/>
  <c r="O20" i="91"/>
  <c r="ED34" i="92"/>
  <c r="EC20" i="92"/>
  <c r="BE17" i="92"/>
  <c r="AS10" i="92"/>
  <c r="DW20" i="93"/>
  <c r="DK19" i="93"/>
  <c r="BS19" i="93"/>
  <c r="AQ35" i="92"/>
  <c r="R34" i="92"/>
  <c r="AC8" i="91"/>
  <c r="BE20" i="93"/>
  <c r="AS19" i="93"/>
  <c r="DW9" i="93"/>
  <c r="DK8" i="93"/>
  <c r="AS8" i="93"/>
  <c r="C8" i="93"/>
  <c r="O9" i="93"/>
  <c r="G34" i="92"/>
  <c r="F20" i="92"/>
  <c r="DW20" i="92"/>
  <c r="DI17" i="92"/>
  <c r="CU17" i="92"/>
  <c r="CI10" i="92"/>
  <c r="EK26" i="91"/>
  <c r="BS26" i="91"/>
  <c r="Q8" i="93"/>
  <c r="AC9" i="93"/>
  <c r="C19" i="93"/>
  <c r="O20" i="93"/>
  <c r="EK20" i="93"/>
  <c r="DY19" i="93"/>
  <c r="AC26" i="91"/>
  <c r="CG20" i="91"/>
  <c r="FO20" i="92" l="1"/>
  <c r="FV34" i="92"/>
  <c r="FV20" i="92" s="1"/>
  <c r="CY34" i="92"/>
  <c r="CZ34" i="92" s="1"/>
  <c r="DW10" i="92"/>
  <c r="EY10" i="92"/>
  <c r="AC10" i="92"/>
  <c r="O10" i="92"/>
  <c r="EY8" i="92"/>
  <c r="EK10" i="92"/>
  <c r="BS10" i="92"/>
  <c r="Q8" i="92"/>
  <c r="DI10" i="92"/>
  <c r="C8" i="92"/>
  <c r="DI20" i="91"/>
  <c r="BE20" i="91"/>
  <c r="O8" i="91"/>
  <c r="CU10" i="92"/>
  <c r="CI8" i="92"/>
  <c r="BE10" i="92"/>
  <c r="AS8" i="92"/>
  <c r="CG20" i="92"/>
  <c r="EK8" i="92"/>
  <c r="BS20" i="91"/>
  <c r="BE8" i="93"/>
  <c r="BE19" i="93"/>
  <c r="EY8" i="93"/>
  <c r="BS8" i="92"/>
  <c r="EK19" i="93"/>
  <c r="AC8" i="93"/>
  <c r="AQ20" i="91"/>
  <c r="AK34" i="92"/>
  <c r="AJ20" i="92"/>
  <c r="EK20" i="91"/>
  <c r="H34" i="92"/>
  <c r="G20" i="92"/>
  <c r="DW19" i="93"/>
  <c r="CO34" i="92"/>
  <c r="CN20" i="92"/>
  <c r="BE20" i="92"/>
  <c r="O8" i="93"/>
  <c r="AC20" i="91"/>
  <c r="DW8" i="93"/>
  <c r="DW8" i="92"/>
  <c r="AQ10" i="92"/>
  <c r="AE8" i="92"/>
  <c r="BH34" i="92"/>
  <c r="AQ8" i="93"/>
  <c r="O19" i="93"/>
  <c r="S34" i="92"/>
  <c r="R20" i="92"/>
  <c r="EE34" i="92"/>
  <c r="ED20" i="92"/>
  <c r="CG10" i="92"/>
  <c r="BU8" i="92"/>
  <c r="EK8" i="93"/>
  <c r="DI8" i="92"/>
  <c r="CY20" i="92" l="1"/>
  <c r="AC8" i="92"/>
  <c r="O8" i="92"/>
  <c r="CG8" i="92"/>
  <c r="AQ8" i="92"/>
  <c r="DA34" i="92"/>
  <c r="CZ20" i="92"/>
  <c r="AL34" i="92"/>
  <c r="AK20" i="92"/>
  <c r="T34" i="92"/>
  <c r="S20" i="92"/>
  <c r="BE8" i="92"/>
  <c r="BI34" i="92"/>
  <c r="BH20" i="92"/>
  <c r="CU8" i="92"/>
  <c r="EF34" i="92"/>
  <c r="EE20" i="92"/>
  <c r="I34" i="92"/>
  <c r="H20" i="92"/>
  <c r="CP34" i="92"/>
  <c r="CO20" i="92"/>
  <c r="EG34" i="92" l="1"/>
  <c r="EF20" i="92"/>
  <c r="AM34" i="92"/>
  <c r="AL20" i="92"/>
  <c r="CQ34" i="92"/>
  <c r="CP20" i="92"/>
  <c r="BJ34" i="92"/>
  <c r="BI20" i="92"/>
  <c r="DB34" i="92"/>
  <c r="DA20" i="92"/>
  <c r="J34" i="92"/>
  <c r="I20" i="92"/>
  <c r="U34" i="92"/>
  <c r="T20" i="92"/>
  <c r="BK34" i="92" l="1"/>
  <c r="BJ20" i="92"/>
  <c r="V34" i="92"/>
  <c r="U20" i="92"/>
  <c r="AN34" i="92"/>
  <c r="AM20" i="92"/>
  <c r="K34" i="92"/>
  <c r="J20" i="92"/>
  <c r="EH34" i="92"/>
  <c r="EG20" i="92"/>
  <c r="DC34" i="92"/>
  <c r="DB20" i="92"/>
  <c r="CR34" i="92"/>
  <c r="CQ20" i="92"/>
  <c r="DD34" i="92" l="1"/>
  <c r="DC20" i="92"/>
  <c r="AO34" i="92"/>
  <c r="AN20" i="92"/>
  <c r="EI34" i="92"/>
  <c r="EH20" i="92"/>
  <c r="L34" i="92"/>
  <c r="K20" i="92"/>
  <c r="W34" i="92"/>
  <c r="V20" i="92"/>
  <c r="BL34" i="92"/>
  <c r="BK20" i="92"/>
  <c r="CS34" i="92"/>
  <c r="CR20" i="92"/>
  <c r="DE34" i="92" l="1"/>
  <c r="DD20" i="92"/>
  <c r="CT34" i="92"/>
  <c r="CS20" i="92"/>
  <c r="M34" i="92"/>
  <c r="L20" i="92"/>
  <c r="AP34" i="92"/>
  <c r="AP20" i="92" s="1"/>
  <c r="AO20" i="92"/>
  <c r="BM34" i="92"/>
  <c r="BL20" i="92"/>
  <c r="X34" i="92"/>
  <c r="W20" i="92"/>
  <c r="EJ34" i="92"/>
  <c r="EI20" i="92"/>
  <c r="Y34" i="92" l="1"/>
  <c r="X20" i="92"/>
  <c r="CT20" i="92"/>
  <c r="CU34" i="92"/>
  <c r="DF34" i="92"/>
  <c r="DE20" i="92"/>
  <c r="EM34" i="92"/>
  <c r="EJ20" i="92"/>
  <c r="EK34" i="92"/>
  <c r="EN34" i="92" s="1"/>
  <c r="BN34" i="92"/>
  <c r="BM20" i="92"/>
  <c r="AQ34" i="92"/>
  <c r="AQ20" i="92"/>
  <c r="N34" i="92"/>
  <c r="M20" i="92"/>
  <c r="DG34" i="92" l="1"/>
  <c r="DF20" i="92"/>
  <c r="N20" i="92"/>
  <c r="O34" i="92"/>
  <c r="Z34" i="92"/>
  <c r="Y20" i="92"/>
  <c r="EQ34" i="92"/>
  <c r="EN20" i="92"/>
  <c r="EP34" i="92"/>
  <c r="EM20" i="92"/>
  <c r="BO34" i="92"/>
  <c r="BN20" i="92"/>
  <c r="CU20" i="92"/>
  <c r="EK20" i="92"/>
  <c r="AA34" i="92" l="1"/>
  <c r="Z20" i="92"/>
  <c r="BP34" i="92"/>
  <c r="BO20" i="92"/>
  <c r="O20" i="92"/>
  <c r="ES34" i="92"/>
  <c r="EV34" i="92" s="1"/>
  <c r="EP20" i="92"/>
  <c r="ET34" i="92"/>
  <c r="EW34" i="92" s="1"/>
  <c r="EQ20" i="92"/>
  <c r="DH34" i="92"/>
  <c r="DG20" i="92"/>
  <c r="EW20" i="92" l="1"/>
  <c r="FB34" i="92"/>
  <c r="EV20" i="92"/>
  <c r="FA34" i="92"/>
  <c r="ES20" i="92"/>
  <c r="DH20" i="92"/>
  <c r="DI34" i="92"/>
  <c r="BQ34" i="92"/>
  <c r="BP20" i="92"/>
  <c r="ET20" i="92"/>
  <c r="AB34" i="92"/>
  <c r="AA20" i="92"/>
  <c r="FG34" i="92" l="1"/>
  <c r="FB20" i="92"/>
  <c r="FA20" i="92"/>
  <c r="FF34" i="92"/>
  <c r="DI20" i="92"/>
  <c r="EY34" i="92"/>
  <c r="FD34" i="92" s="1"/>
  <c r="AB20" i="92"/>
  <c r="AC34" i="92"/>
  <c r="BR34" i="92"/>
  <c r="BQ20" i="92"/>
  <c r="FK34" i="92" l="1"/>
  <c r="FR34" i="92" s="1"/>
  <c r="FF20" i="92"/>
  <c r="FI34" i="92"/>
  <c r="FD20" i="92"/>
  <c r="FL34" i="92"/>
  <c r="FS34" i="92" s="1"/>
  <c r="FG20" i="92"/>
  <c r="AC20" i="92"/>
  <c r="BR20" i="92"/>
  <c r="BS34" i="92"/>
  <c r="EY20" i="92"/>
  <c r="FS20" i="92" l="1"/>
  <c r="FI20" i="92"/>
  <c r="FP34" i="92"/>
  <c r="FR20" i="92"/>
  <c r="FL20" i="92"/>
  <c r="FK20" i="92"/>
  <c r="BS20" i="92"/>
  <c r="FW34" i="92" l="1"/>
  <c r="FW20" i="92" s="1"/>
  <c r="FP20" i="92"/>
  <c r="FM20" i="92"/>
  <c r="EO8" i="85"/>
  <c r="EW8" i="85"/>
  <c r="EN8" i="85"/>
  <c r="EP8" i="85"/>
  <c r="EQ8" i="85"/>
  <c r="ER8" i="85"/>
  <c r="ES8" i="85"/>
  <c r="ET8" i="85"/>
  <c r="EU8" i="85"/>
  <c r="EV8" i="85"/>
  <c r="EX8" i="85"/>
  <c r="ET19" i="85"/>
  <c r="ET18" i="85" s="1"/>
  <c r="EN19" i="85"/>
  <c r="EN18" i="85" s="1"/>
  <c r="EO19" i="85"/>
  <c r="EO18" i="85" s="1"/>
  <c r="EP19" i="85"/>
  <c r="EP18" i="85" s="1"/>
  <c r="EQ19" i="85"/>
  <c r="EQ18" i="85" s="1"/>
  <c r="ER19" i="85"/>
  <c r="ER18" i="85" s="1"/>
  <c r="ES19" i="85"/>
  <c r="ES18" i="85" s="1"/>
  <c r="EU19" i="85"/>
  <c r="EU18" i="85" s="1"/>
  <c r="EV19" i="85"/>
  <c r="EV18" i="85" s="1"/>
  <c r="EW19" i="85"/>
  <c r="EW18" i="85" s="1"/>
  <c r="EX19" i="85"/>
  <c r="EX18" i="85" s="1"/>
  <c r="EN30" i="85"/>
  <c r="EO30" i="85"/>
  <c r="EP30" i="85"/>
  <c r="EQ30" i="85"/>
  <c r="ER30" i="85"/>
  <c r="ES30" i="85"/>
  <c r="ET30" i="85"/>
  <c r="EU30" i="85"/>
  <c r="EV30" i="85"/>
  <c r="EW30" i="85"/>
  <c r="EX30" i="85"/>
  <c r="DZ30" i="85"/>
  <c r="EA30" i="85"/>
  <c r="EB30" i="85"/>
  <c r="EC30" i="85"/>
  <c r="ED30" i="85"/>
  <c r="EE30" i="85"/>
  <c r="EF30" i="85"/>
  <c r="EG30" i="85"/>
  <c r="EH30" i="85"/>
  <c r="EI30" i="85"/>
  <c r="EJ30" i="85"/>
  <c r="EM30" i="85"/>
  <c r="DL30" i="85"/>
  <c r="DM30" i="85"/>
  <c r="DN30" i="85"/>
  <c r="DO30" i="85"/>
  <c r="DP30" i="85"/>
  <c r="DQ30" i="85"/>
  <c r="DR30" i="85"/>
  <c r="DS30" i="85"/>
  <c r="DT30" i="85"/>
  <c r="DU30" i="85"/>
  <c r="DV30" i="85"/>
  <c r="DY30" i="85"/>
  <c r="CX30" i="85"/>
  <c r="CY30" i="85"/>
  <c r="CZ30" i="85"/>
  <c r="DA30" i="85"/>
  <c r="DB30" i="85"/>
  <c r="DC30" i="85"/>
  <c r="DD30" i="85"/>
  <c r="DE30" i="85"/>
  <c r="DF30" i="85"/>
  <c r="DG30" i="85"/>
  <c r="DH30" i="85"/>
  <c r="DK30" i="85"/>
  <c r="CJ30" i="85"/>
  <c r="CK30" i="85"/>
  <c r="CL30" i="85"/>
  <c r="CM30" i="85"/>
  <c r="CN30" i="85"/>
  <c r="CO30" i="85"/>
  <c r="CP30" i="85"/>
  <c r="CQ30" i="85"/>
  <c r="CR30" i="85"/>
  <c r="CS30" i="85"/>
  <c r="CT30" i="85"/>
  <c r="CW30" i="85"/>
  <c r="BV30" i="85"/>
  <c r="BW30" i="85"/>
  <c r="BX30" i="85"/>
  <c r="BY30" i="85"/>
  <c r="BZ30" i="85"/>
  <c r="CA30" i="85"/>
  <c r="CB30" i="85"/>
  <c r="CC30" i="85"/>
  <c r="CD30" i="85"/>
  <c r="CE30" i="85"/>
  <c r="CF30" i="85"/>
  <c r="CI30" i="85"/>
  <c r="BH30" i="85"/>
  <c r="BI30" i="85"/>
  <c r="BJ30" i="85"/>
  <c r="BK30" i="85"/>
  <c r="BL30" i="85"/>
  <c r="BM30" i="85"/>
  <c r="BN30" i="85"/>
  <c r="BO30" i="85"/>
  <c r="BP30" i="85"/>
  <c r="BQ30" i="85"/>
  <c r="BR30" i="85"/>
  <c r="BU30" i="85"/>
  <c r="AT30" i="85"/>
  <c r="AU30" i="85"/>
  <c r="AV30" i="85"/>
  <c r="AW30" i="85"/>
  <c r="AX30" i="85"/>
  <c r="AY30" i="85"/>
  <c r="AZ30" i="85"/>
  <c r="BA30" i="85"/>
  <c r="BB30" i="85"/>
  <c r="BC30" i="85"/>
  <c r="BD30" i="85"/>
  <c r="BG30" i="85"/>
  <c r="AF30" i="85"/>
  <c r="AG30" i="85"/>
  <c r="AH30" i="85"/>
  <c r="AI30" i="85"/>
  <c r="AJ30" i="85"/>
  <c r="AK30" i="85"/>
  <c r="AL30" i="85"/>
  <c r="AM30" i="85"/>
  <c r="AN30" i="85"/>
  <c r="AO30" i="85"/>
  <c r="AP30" i="85"/>
  <c r="AS30" i="85"/>
  <c r="R30" i="85"/>
  <c r="S30" i="85"/>
  <c r="T30" i="85"/>
  <c r="U30" i="85"/>
  <c r="V30" i="85"/>
  <c r="W30" i="85"/>
  <c r="X30" i="85"/>
  <c r="Y30" i="85"/>
  <c r="Z30" i="85"/>
  <c r="AA30" i="85"/>
  <c r="AB30" i="85"/>
  <c r="AE30" i="85"/>
  <c r="D30" i="85"/>
  <c r="E30" i="85"/>
  <c r="F30" i="85"/>
  <c r="G30" i="85"/>
  <c r="H30" i="85"/>
  <c r="I30" i="85"/>
  <c r="J30" i="85"/>
  <c r="K30" i="85"/>
  <c r="L30" i="85"/>
  <c r="M30" i="85"/>
  <c r="N30" i="85"/>
  <c r="Q30" i="85"/>
  <c r="C30" i="85"/>
  <c r="O9" i="85"/>
  <c r="AC9" i="85"/>
  <c r="AQ9" i="85"/>
  <c r="BE9" i="85"/>
  <c r="BS9" i="85"/>
  <c r="CG9" i="85"/>
  <c r="CU9" i="85"/>
  <c r="DI9" i="85"/>
  <c r="DW9" i="85"/>
  <c r="EK9" i="85"/>
  <c r="EY9" i="85"/>
  <c r="FM34" i="92" l="1"/>
  <c r="FT34" i="92" s="1"/>
  <c r="FT20" i="92" s="1"/>
  <c r="DW37" i="85"/>
  <c r="EK37" i="85"/>
  <c r="CG38" i="85"/>
  <c r="CG36" i="85"/>
  <c r="CU38" i="85"/>
  <c r="CU36" i="85"/>
  <c r="DI38" i="85"/>
  <c r="DI36" i="85"/>
  <c r="AQ37" i="85"/>
  <c r="BE37" i="85"/>
  <c r="DW38" i="85"/>
  <c r="DW36" i="85"/>
  <c r="EK38" i="85"/>
  <c r="EK36" i="85"/>
  <c r="CG37" i="85"/>
  <c r="CU37" i="85"/>
  <c r="DI37" i="85"/>
  <c r="O38" i="85"/>
  <c r="AC37" i="85"/>
  <c r="BS37" i="85"/>
  <c r="O36" i="85"/>
  <c r="AC38" i="85"/>
  <c r="AC36" i="85"/>
  <c r="O37" i="85"/>
  <c r="AQ38" i="85"/>
  <c r="AQ36" i="85"/>
  <c r="BE38" i="85"/>
  <c r="BE36" i="85"/>
  <c r="BS38" i="85"/>
  <c r="BS36" i="85"/>
  <c r="EW35" i="85"/>
  <c r="EO35" i="85"/>
  <c r="EY42" i="85"/>
  <c r="EQ35" i="85"/>
  <c r="ES35" i="85"/>
  <c r="EU35" i="85"/>
  <c r="ET35" i="85"/>
  <c r="ER35" i="85"/>
  <c r="EX35" i="85"/>
  <c r="EP35" i="85"/>
  <c r="EK42" i="85"/>
  <c r="EV35" i="85"/>
  <c r="EN35" i="85"/>
  <c r="EJ10" i="85"/>
  <c r="EJ8" i="85" s="1"/>
  <c r="EB10" i="85"/>
  <c r="EB8" i="85" s="1"/>
  <c r="EE35" i="85"/>
  <c r="ED35" i="85"/>
  <c r="EE19" i="85"/>
  <c r="EE18" i="85" s="1"/>
  <c r="EI10" i="85"/>
  <c r="EI8" i="85" s="1"/>
  <c r="EA10" i="85"/>
  <c r="EA8" i="85" s="1"/>
  <c r="EG35" i="85"/>
  <c r="EM35" i="85"/>
  <c r="EC35" i="85"/>
  <c r="ED19" i="85"/>
  <c r="ED18" i="85" s="1"/>
  <c r="EH10" i="85"/>
  <c r="EH8" i="85" s="1"/>
  <c r="DZ10" i="85"/>
  <c r="DZ8" i="85" s="1"/>
  <c r="EJ35" i="85"/>
  <c r="EB35" i="85"/>
  <c r="EF19" i="85"/>
  <c r="EF18" i="85" s="1"/>
  <c r="DQ35" i="85"/>
  <c r="EI35" i="85"/>
  <c r="EA35" i="85"/>
  <c r="EJ19" i="85"/>
  <c r="EJ18" i="85" s="1"/>
  <c r="EB19" i="85"/>
  <c r="EB18" i="85" s="1"/>
  <c r="EF10" i="85"/>
  <c r="EF8" i="85" s="1"/>
  <c r="EH35" i="85"/>
  <c r="DZ35" i="85"/>
  <c r="EI19" i="85"/>
  <c r="EI18" i="85" s="1"/>
  <c r="EA19" i="85"/>
  <c r="EA18" i="85" s="1"/>
  <c r="EE10" i="85"/>
  <c r="EE8" i="85" s="1"/>
  <c r="DW42" i="85"/>
  <c r="EH19" i="85"/>
  <c r="EH18" i="85" s="1"/>
  <c r="DZ19" i="85"/>
  <c r="DZ18" i="85" s="1"/>
  <c r="ED10" i="85"/>
  <c r="ED8" i="85" s="1"/>
  <c r="EF35" i="85"/>
  <c r="EM19" i="85"/>
  <c r="EM18" i="85" s="1"/>
  <c r="EC19" i="85"/>
  <c r="EC18" i="85" s="1"/>
  <c r="EG19" i="85"/>
  <c r="EG18" i="85" s="1"/>
  <c r="EG10" i="85"/>
  <c r="EG8" i="85" s="1"/>
  <c r="EM10" i="85"/>
  <c r="EM8" i="85" s="1"/>
  <c r="EC10" i="85"/>
  <c r="EC8" i="85" s="1"/>
  <c r="DM10" i="85"/>
  <c r="DM8" i="85" s="1"/>
  <c r="DS10" i="85"/>
  <c r="DS8" i="85" s="1"/>
  <c r="DT35" i="85"/>
  <c r="DQ19" i="85"/>
  <c r="DQ18" i="85" s="1"/>
  <c r="DT19" i="85"/>
  <c r="DT18" i="85" s="1"/>
  <c r="DL19" i="85"/>
  <c r="DL18" i="85" s="1"/>
  <c r="DP19" i="85"/>
  <c r="DP18" i="85" s="1"/>
  <c r="DP10" i="85"/>
  <c r="DP8" i="85" s="1"/>
  <c r="DT10" i="85"/>
  <c r="DT8" i="85" s="1"/>
  <c r="DL10" i="85"/>
  <c r="DL8" i="85" s="1"/>
  <c r="DV35" i="85"/>
  <c r="DN35" i="85"/>
  <c r="DR35" i="85"/>
  <c r="DL35" i="85"/>
  <c r="DU10" i="85"/>
  <c r="DU8" i="85" s="1"/>
  <c r="DR19" i="85"/>
  <c r="DR18" i="85" s="1"/>
  <c r="DV19" i="85"/>
  <c r="DV18" i="85" s="1"/>
  <c r="DN19" i="85"/>
  <c r="DN18" i="85" s="1"/>
  <c r="DV10" i="85"/>
  <c r="DV8" i="85" s="1"/>
  <c r="DN10" i="85"/>
  <c r="DN8" i="85" s="1"/>
  <c r="DR10" i="85"/>
  <c r="DR8" i="85" s="1"/>
  <c r="DP35" i="85"/>
  <c r="DU19" i="85"/>
  <c r="DU18" i="85" s="1"/>
  <c r="DQ10" i="85"/>
  <c r="DQ8" i="85" s="1"/>
  <c r="DS35" i="85"/>
  <c r="DY35" i="85"/>
  <c r="DO35" i="85"/>
  <c r="DM19" i="85"/>
  <c r="DM18" i="85" s="1"/>
  <c r="DY19" i="85"/>
  <c r="DY18" i="85" s="1"/>
  <c r="DO19" i="85"/>
  <c r="DO18" i="85" s="1"/>
  <c r="DS19" i="85"/>
  <c r="DS18" i="85" s="1"/>
  <c r="DY10" i="85"/>
  <c r="DY8" i="85" s="1"/>
  <c r="DO10" i="85"/>
  <c r="DO8" i="85" s="1"/>
  <c r="DU35" i="85"/>
  <c r="DM35" i="85"/>
  <c r="DB35" i="85"/>
  <c r="DG10" i="85"/>
  <c r="DG8" i="85" s="1"/>
  <c r="DI42" i="85"/>
  <c r="DK35" i="85"/>
  <c r="CY19" i="85"/>
  <c r="CY18" i="85" s="1"/>
  <c r="DH35" i="85"/>
  <c r="CZ35" i="85"/>
  <c r="DB19" i="85"/>
  <c r="DB18" i="85" s="1"/>
  <c r="DF10" i="85"/>
  <c r="DF8" i="85" s="1"/>
  <c r="CX10" i="85"/>
  <c r="CX8" i="85" s="1"/>
  <c r="DC35" i="85"/>
  <c r="DG35" i="85"/>
  <c r="CY35" i="85"/>
  <c r="CZ10" i="85"/>
  <c r="CZ8" i="85" s="1"/>
  <c r="DE35" i="85"/>
  <c r="CY10" i="85"/>
  <c r="CY8" i="85" s="1"/>
  <c r="DF35" i="85"/>
  <c r="CX35" i="85"/>
  <c r="DH19" i="85"/>
  <c r="DH18" i="85" s="1"/>
  <c r="CZ19" i="85"/>
  <c r="CZ18" i="85" s="1"/>
  <c r="DD10" i="85"/>
  <c r="DD8" i="85" s="1"/>
  <c r="DA35" i="85"/>
  <c r="DG19" i="85"/>
  <c r="DG18" i="85" s="1"/>
  <c r="DC19" i="85"/>
  <c r="DC18" i="85" s="1"/>
  <c r="DC10" i="85"/>
  <c r="DC8" i="85" s="1"/>
  <c r="DD35" i="85"/>
  <c r="DF19" i="85"/>
  <c r="DF18" i="85" s="1"/>
  <c r="CX19" i="85"/>
  <c r="CX18" i="85" s="1"/>
  <c r="DB10" i="85"/>
  <c r="DB8" i="85" s="1"/>
  <c r="DD19" i="85"/>
  <c r="DD18" i="85" s="1"/>
  <c r="DH10" i="85"/>
  <c r="DH8" i="85" s="1"/>
  <c r="DK19" i="85"/>
  <c r="DK18" i="85" s="1"/>
  <c r="DA19" i="85"/>
  <c r="DA18" i="85" s="1"/>
  <c r="DE19" i="85"/>
  <c r="DE18" i="85" s="1"/>
  <c r="DE10" i="85"/>
  <c r="DE8" i="85" s="1"/>
  <c r="DK10" i="85"/>
  <c r="DK8" i="85" s="1"/>
  <c r="DA10" i="85"/>
  <c r="DA8" i="85" s="1"/>
  <c r="CN19" i="85"/>
  <c r="CN18" i="85" s="1"/>
  <c r="CT35" i="85"/>
  <c r="CU42" i="85"/>
  <c r="CN35" i="85"/>
  <c r="CP19" i="85"/>
  <c r="CP18" i="85" s="1"/>
  <c r="CT10" i="85"/>
  <c r="CT8" i="85" s="1"/>
  <c r="CL10" i="85"/>
  <c r="CL8" i="85" s="1"/>
  <c r="CQ35" i="85"/>
  <c r="CW35" i="85"/>
  <c r="CM35" i="85"/>
  <c r="CS19" i="85"/>
  <c r="CS18" i="85" s="1"/>
  <c r="CK19" i="85"/>
  <c r="CK18" i="85" s="1"/>
  <c r="CO19" i="85"/>
  <c r="CO18" i="85" s="1"/>
  <c r="CO10" i="85"/>
  <c r="CO8" i="85" s="1"/>
  <c r="CS10" i="85"/>
  <c r="CS8" i="85" s="1"/>
  <c r="CK10" i="85"/>
  <c r="CK8" i="85" s="1"/>
  <c r="CO35" i="85"/>
  <c r="CS35" i="85"/>
  <c r="CK35" i="85"/>
  <c r="CR35" i="85"/>
  <c r="CJ35" i="85"/>
  <c r="CT19" i="85"/>
  <c r="CT18" i="85" s="1"/>
  <c r="CL19" i="85"/>
  <c r="CL18" i="85" s="1"/>
  <c r="CP10" i="85"/>
  <c r="CP8" i="85" s="1"/>
  <c r="CG42" i="85"/>
  <c r="CR10" i="85"/>
  <c r="CR8" i="85" s="1"/>
  <c r="CP35" i="85"/>
  <c r="CR19" i="85"/>
  <c r="CR18" i="85" s="1"/>
  <c r="CJ19" i="85"/>
  <c r="CJ18" i="85" s="1"/>
  <c r="CN10" i="85"/>
  <c r="CN8" i="85" s="1"/>
  <c r="CL35" i="85"/>
  <c r="CJ10" i="85"/>
  <c r="CJ8" i="85" s="1"/>
  <c r="CW19" i="85"/>
  <c r="CW18" i="85" s="1"/>
  <c r="CM19" i="85"/>
  <c r="CM18" i="85" s="1"/>
  <c r="CQ19" i="85"/>
  <c r="CQ18" i="85" s="1"/>
  <c r="CQ10" i="85"/>
  <c r="CQ8" i="85" s="1"/>
  <c r="CW10" i="85"/>
  <c r="CW8" i="85" s="1"/>
  <c r="CM10" i="85"/>
  <c r="CM8" i="85" s="1"/>
  <c r="CB35" i="85"/>
  <c r="CI19" i="85"/>
  <c r="CI18" i="85" s="1"/>
  <c r="BY19" i="85"/>
  <c r="BY18" i="85" s="1"/>
  <c r="CC19" i="85"/>
  <c r="CC18" i="85" s="1"/>
  <c r="CC10" i="85"/>
  <c r="CC8" i="85" s="1"/>
  <c r="CI10" i="85"/>
  <c r="CI8" i="85" s="1"/>
  <c r="BY10" i="85"/>
  <c r="BY8" i="85" s="1"/>
  <c r="CA35" i="85"/>
  <c r="CB19" i="85"/>
  <c r="CB18" i="85" s="1"/>
  <c r="CF10" i="85"/>
  <c r="CF8" i="85" s="1"/>
  <c r="BX10" i="85"/>
  <c r="BX8" i="85" s="1"/>
  <c r="CC35" i="85"/>
  <c r="CI35" i="85"/>
  <c r="BY35" i="85"/>
  <c r="BZ19" i="85"/>
  <c r="BZ18" i="85" s="1"/>
  <c r="CF35" i="85"/>
  <c r="BX35" i="85"/>
  <c r="CA19" i="85"/>
  <c r="CA18" i="85" s="1"/>
  <c r="CE35" i="85"/>
  <c r="BW35" i="85"/>
  <c r="CF19" i="85"/>
  <c r="CF18" i="85" s="1"/>
  <c r="BX19" i="85"/>
  <c r="BX18" i="85" s="1"/>
  <c r="CB10" i="85"/>
  <c r="CB8" i="85" s="1"/>
  <c r="BW10" i="85"/>
  <c r="BW8" i="85" s="1"/>
  <c r="CD35" i="85"/>
  <c r="BV35" i="85"/>
  <c r="CE19" i="85"/>
  <c r="CE18" i="85" s="1"/>
  <c r="BW19" i="85"/>
  <c r="BW18" i="85" s="1"/>
  <c r="CA10" i="85"/>
  <c r="CA8" i="85" s="1"/>
  <c r="BZ35" i="85"/>
  <c r="CE10" i="85"/>
  <c r="CE8" i="85" s="1"/>
  <c r="BS42" i="85"/>
  <c r="CD19" i="85"/>
  <c r="CD18" i="85" s="1"/>
  <c r="BV19" i="85"/>
  <c r="BV18" i="85" s="1"/>
  <c r="CD10" i="85"/>
  <c r="CD8" i="85" s="1"/>
  <c r="BV10" i="85"/>
  <c r="BV8" i="85" s="1"/>
  <c r="BZ10" i="85"/>
  <c r="BZ8" i="85" s="1"/>
  <c r="BN35" i="85"/>
  <c r="BN19" i="85"/>
  <c r="BN18" i="85" s="1"/>
  <c r="BR10" i="85"/>
  <c r="BR8" i="85" s="1"/>
  <c r="BJ10" i="85"/>
  <c r="BJ8" i="85" s="1"/>
  <c r="AY10" i="85"/>
  <c r="AY8" i="85" s="1"/>
  <c r="BM35" i="85"/>
  <c r="BL35" i="85"/>
  <c r="BL19" i="85"/>
  <c r="BL18" i="85" s="1"/>
  <c r="BP10" i="85"/>
  <c r="BP8" i="85" s="1"/>
  <c r="BH10" i="85"/>
  <c r="BH8" i="85" s="1"/>
  <c r="BU35" i="85"/>
  <c r="BK35" i="85"/>
  <c r="BO19" i="85"/>
  <c r="BO18" i="85" s="1"/>
  <c r="BU19" i="85"/>
  <c r="BU18" i="85" s="1"/>
  <c r="BK19" i="85"/>
  <c r="BK18" i="85" s="1"/>
  <c r="BU10" i="85"/>
  <c r="BU8" i="85" s="1"/>
  <c r="BK10" i="85"/>
  <c r="BK8" i="85" s="1"/>
  <c r="BO10" i="85"/>
  <c r="BO8" i="85" s="1"/>
  <c r="BR35" i="85"/>
  <c r="BJ35" i="85"/>
  <c r="BR19" i="85"/>
  <c r="BR18" i="85" s="1"/>
  <c r="BJ19" i="85"/>
  <c r="BJ18" i="85" s="1"/>
  <c r="BN10" i="85"/>
  <c r="BN8" i="85" s="1"/>
  <c r="BQ35" i="85"/>
  <c r="BI35" i="85"/>
  <c r="BM19" i="85"/>
  <c r="BM18" i="85" s="1"/>
  <c r="BQ19" i="85"/>
  <c r="BQ18" i="85" s="1"/>
  <c r="BI19" i="85"/>
  <c r="BI18" i="85" s="1"/>
  <c r="BQ10" i="85"/>
  <c r="BQ8" i="85" s="1"/>
  <c r="BI10" i="85"/>
  <c r="BI8" i="85" s="1"/>
  <c r="BM10" i="85"/>
  <c r="BM8" i="85" s="1"/>
  <c r="BP35" i="85"/>
  <c r="BH35" i="85"/>
  <c r="BP19" i="85"/>
  <c r="BP18" i="85" s="1"/>
  <c r="BH19" i="85"/>
  <c r="BH18" i="85" s="1"/>
  <c r="BL10" i="85"/>
  <c r="BL8" i="85" s="1"/>
  <c r="BO35" i="85"/>
  <c r="BG35" i="85"/>
  <c r="AW35" i="85"/>
  <c r="BE42" i="85"/>
  <c r="BD35" i="85"/>
  <c r="AV35" i="85"/>
  <c r="BC19" i="85"/>
  <c r="BC18" i="85" s="1"/>
  <c r="AU19" i="85"/>
  <c r="AU18" i="85" s="1"/>
  <c r="AY19" i="85"/>
  <c r="AY18" i="85" s="1"/>
  <c r="BC10" i="85"/>
  <c r="BC8" i="85" s="1"/>
  <c r="AU10" i="85"/>
  <c r="AU8" i="85" s="1"/>
  <c r="AV10" i="85"/>
  <c r="AV8" i="85" s="1"/>
  <c r="AY35" i="85"/>
  <c r="BC35" i="85"/>
  <c r="AU35" i="85"/>
  <c r="AT19" i="85"/>
  <c r="AT18" i="85" s="1"/>
  <c r="BB19" i="85"/>
  <c r="BB18" i="85" s="1"/>
  <c r="AX19" i="85"/>
  <c r="AX18" i="85" s="1"/>
  <c r="AX10" i="85"/>
  <c r="AX8" i="85" s="1"/>
  <c r="BB10" i="85"/>
  <c r="BB8" i="85" s="1"/>
  <c r="AT10" i="85"/>
  <c r="AT8" i="85" s="1"/>
  <c r="AX35" i="85"/>
  <c r="BB35" i="85"/>
  <c r="AT35" i="85"/>
  <c r="AQ42" i="85"/>
  <c r="BD19" i="85"/>
  <c r="BD18" i="85" s="1"/>
  <c r="AV19" i="85"/>
  <c r="AV18" i="85" s="1"/>
  <c r="AZ10" i="85"/>
  <c r="AZ8" i="85" s="1"/>
  <c r="AZ19" i="85"/>
  <c r="AZ18" i="85" s="1"/>
  <c r="AZ35" i="85"/>
  <c r="BA35" i="85"/>
  <c r="BD10" i="85"/>
  <c r="BD8" i="85" s="1"/>
  <c r="BG19" i="85"/>
  <c r="BG18" i="85" s="1"/>
  <c r="AW19" i="85"/>
  <c r="AW18" i="85" s="1"/>
  <c r="BA19" i="85"/>
  <c r="BA18" i="85" s="1"/>
  <c r="BA10" i="85"/>
  <c r="BA8" i="85" s="1"/>
  <c r="BG10" i="85"/>
  <c r="BG8" i="85" s="1"/>
  <c r="AW10" i="85"/>
  <c r="AW8" i="85" s="1"/>
  <c r="AP35" i="85"/>
  <c r="AE19" i="85"/>
  <c r="AE18" i="85" s="1"/>
  <c r="AN35" i="85"/>
  <c r="AF35" i="85"/>
  <c r="AJ35" i="85"/>
  <c r="AS19" i="85"/>
  <c r="AS18" i="85" s="1"/>
  <c r="AI19" i="85"/>
  <c r="AI18" i="85" s="1"/>
  <c r="AM19" i="85"/>
  <c r="AM18" i="85" s="1"/>
  <c r="AM10" i="85"/>
  <c r="AM8" i="85" s="1"/>
  <c r="AS10" i="85"/>
  <c r="AS8" i="85" s="1"/>
  <c r="AI10" i="85"/>
  <c r="AI8" i="85" s="1"/>
  <c r="AM35" i="85"/>
  <c r="AS35" i="85"/>
  <c r="AI35" i="85"/>
  <c r="AL19" i="85"/>
  <c r="AL18" i="85" s="1"/>
  <c r="AP10" i="85"/>
  <c r="AP8" i="85" s="1"/>
  <c r="AH10" i="85"/>
  <c r="AH8" i="85" s="1"/>
  <c r="AO35" i="85"/>
  <c r="AG35" i="85"/>
  <c r="AH35" i="85"/>
  <c r="AP19" i="85"/>
  <c r="AP18" i="85" s="1"/>
  <c r="AH19" i="85"/>
  <c r="AH18" i="85" s="1"/>
  <c r="AL10" i="85"/>
  <c r="AL8" i="85" s="1"/>
  <c r="AG10" i="85"/>
  <c r="AG8" i="85" s="1"/>
  <c r="AL35" i="85"/>
  <c r="AO19" i="85"/>
  <c r="AO18" i="85" s="1"/>
  <c r="AG19" i="85"/>
  <c r="AG18" i="85" s="1"/>
  <c r="AK10" i="85"/>
  <c r="AK8" i="85" s="1"/>
  <c r="AK19" i="85"/>
  <c r="AK18" i="85" s="1"/>
  <c r="AO10" i="85"/>
  <c r="AO8" i="85" s="1"/>
  <c r="AK35" i="85"/>
  <c r="AJ19" i="85"/>
  <c r="AJ18" i="85" s="1"/>
  <c r="AN19" i="85"/>
  <c r="AN18" i="85" s="1"/>
  <c r="AF19" i="85"/>
  <c r="AF18" i="85" s="1"/>
  <c r="AN10" i="85"/>
  <c r="AN8" i="85" s="1"/>
  <c r="AF10" i="85"/>
  <c r="AF8" i="85" s="1"/>
  <c r="AJ10" i="85"/>
  <c r="AJ8" i="85" s="1"/>
  <c r="T10" i="85"/>
  <c r="T8" i="85" s="1"/>
  <c r="U35" i="85"/>
  <c r="AC42" i="85"/>
  <c r="AB35" i="85"/>
  <c r="T35" i="85"/>
  <c r="W19" i="85"/>
  <c r="W18" i="85" s="1"/>
  <c r="AA10" i="85"/>
  <c r="AA8" i="85" s="1"/>
  <c r="S10" i="85"/>
  <c r="S8" i="85" s="1"/>
  <c r="X19" i="85"/>
  <c r="X18" i="85" s="1"/>
  <c r="O42" i="85"/>
  <c r="AA35" i="85"/>
  <c r="S35" i="85"/>
  <c r="AE35" i="85"/>
  <c r="AB19" i="85"/>
  <c r="AB18" i="85" s="1"/>
  <c r="T19" i="85"/>
  <c r="T18" i="85" s="1"/>
  <c r="X10" i="85"/>
  <c r="X8" i="85" s="1"/>
  <c r="X35" i="85"/>
  <c r="AA19" i="85"/>
  <c r="AA18" i="85" s="1"/>
  <c r="S19" i="85"/>
  <c r="S18" i="85" s="1"/>
  <c r="W10" i="85"/>
  <c r="W8" i="85" s="1"/>
  <c r="Y35" i="85"/>
  <c r="W35" i="85"/>
  <c r="V19" i="85"/>
  <c r="V18" i="85" s="1"/>
  <c r="Z19" i="85"/>
  <c r="Z18" i="85" s="1"/>
  <c r="R19" i="85"/>
  <c r="R18" i="85" s="1"/>
  <c r="Z10" i="85"/>
  <c r="Z8" i="85" s="1"/>
  <c r="R10" i="85"/>
  <c r="R8" i="85" s="1"/>
  <c r="V10" i="85"/>
  <c r="V8" i="85" s="1"/>
  <c r="AB10" i="85"/>
  <c r="AB8" i="85" s="1"/>
  <c r="Z35" i="85"/>
  <c r="R35" i="85"/>
  <c r="V35" i="85"/>
  <c r="U19" i="85"/>
  <c r="U18" i="85" s="1"/>
  <c r="Y19" i="85"/>
  <c r="Y18" i="85" s="1"/>
  <c r="Y10" i="85"/>
  <c r="Y8" i="85" s="1"/>
  <c r="AE10" i="85"/>
  <c r="AE8" i="85" s="1"/>
  <c r="U10" i="85"/>
  <c r="U8" i="85" s="1"/>
  <c r="M10" i="85"/>
  <c r="M8" i="85" s="1"/>
  <c r="E10" i="85"/>
  <c r="E8" i="85" s="1"/>
  <c r="I35" i="85"/>
  <c r="E35" i="85"/>
  <c r="I10" i="85"/>
  <c r="I8" i="85" s="1"/>
  <c r="K10" i="85"/>
  <c r="K8" i="85" s="1"/>
  <c r="H10" i="85"/>
  <c r="H8" i="85" s="1"/>
  <c r="I19" i="85"/>
  <c r="I18" i="85" s="1"/>
  <c r="H35" i="85"/>
  <c r="L35" i="85"/>
  <c r="D35" i="85"/>
  <c r="L19" i="85"/>
  <c r="L18" i="85" s="1"/>
  <c r="D19" i="85"/>
  <c r="D18" i="85" s="1"/>
  <c r="H19" i="85"/>
  <c r="H18" i="85" s="1"/>
  <c r="L10" i="85"/>
  <c r="L8" i="85" s="1"/>
  <c r="D10" i="85"/>
  <c r="D8" i="85" s="1"/>
  <c r="E19" i="85"/>
  <c r="E18" i="85" s="1"/>
  <c r="M35" i="85"/>
  <c r="K35" i="85"/>
  <c r="Q35" i="85"/>
  <c r="G35" i="85"/>
  <c r="Q19" i="85"/>
  <c r="Q18" i="85" s="1"/>
  <c r="G19" i="85"/>
  <c r="G18" i="85" s="1"/>
  <c r="K19" i="85"/>
  <c r="K18" i="85" s="1"/>
  <c r="Q10" i="85"/>
  <c r="Q8" i="85" s="1"/>
  <c r="G10" i="85"/>
  <c r="G8" i="85" s="1"/>
  <c r="M19" i="85"/>
  <c r="M18" i="85" s="1"/>
  <c r="J35" i="85"/>
  <c r="N35" i="85"/>
  <c r="F35" i="85"/>
  <c r="N19" i="85"/>
  <c r="N18" i="85" s="1"/>
  <c r="F19" i="85"/>
  <c r="F18" i="85" s="1"/>
  <c r="J19" i="85"/>
  <c r="J18" i="85" s="1"/>
  <c r="J10" i="85"/>
  <c r="J8" i="85" s="1"/>
  <c r="N10" i="85"/>
  <c r="N8" i="85" s="1"/>
  <c r="F10" i="85"/>
  <c r="F8" i="85" s="1"/>
  <c r="C35" i="85"/>
  <c r="C19" i="85"/>
  <c r="C10" i="85"/>
  <c r="FY34" i="92" l="1"/>
  <c r="C18" i="85"/>
  <c r="C8" i="85"/>
  <c r="FY20" i="92" l="1"/>
  <c r="ET10" i="84"/>
  <c r="ET19" i="84"/>
  <c r="EQ19" i="84"/>
  <c r="EQ18" i="84" s="1"/>
  <c r="EN30" i="84"/>
  <c r="EO30" i="84"/>
  <c r="EP30" i="84"/>
  <c r="EQ30" i="84"/>
  <c r="ER30" i="84"/>
  <c r="ES30" i="84"/>
  <c r="ET30" i="84"/>
  <c r="EU30" i="84"/>
  <c r="EV30" i="84"/>
  <c r="EW30" i="84"/>
  <c r="EX30" i="84"/>
  <c r="DZ30" i="84"/>
  <c r="EA30" i="84"/>
  <c r="EB30" i="84"/>
  <c r="EC30" i="84"/>
  <c r="ED30" i="84"/>
  <c r="EE30" i="84"/>
  <c r="EF30" i="84"/>
  <c r="EG30" i="84"/>
  <c r="EH30" i="84"/>
  <c r="EI30" i="84"/>
  <c r="EJ30" i="84"/>
  <c r="EM30" i="84"/>
  <c r="DL30" i="84"/>
  <c r="DM30" i="84"/>
  <c r="DN30" i="84"/>
  <c r="DO30" i="84"/>
  <c r="DP30" i="84"/>
  <c r="DQ30" i="84"/>
  <c r="DR30" i="84"/>
  <c r="DS30" i="84"/>
  <c r="DT30" i="84"/>
  <c r="DU30" i="84"/>
  <c r="DV30" i="84"/>
  <c r="DY30" i="84"/>
  <c r="CX30" i="84"/>
  <c r="CY30" i="84"/>
  <c r="CZ30" i="84"/>
  <c r="DA30" i="84"/>
  <c r="DB30" i="84"/>
  <c r="DC30" i="84"/>
  <c r="DD30" i="84"/>
  <c r="DE30" i="84"/>
  <c r="DF30" i="84"/>
  <c r="DG30" i="84"/>
  <c r="DH30" i="84"/>
  <c r="DK30" i="84"/>
  <c r="CJ30" i="84"/>
  <c r="CK30" i="84"/>
  <c r="CL30" i="84"/>
  <c r="CM30" i="84"/>
  <c r="CN30" i="84"/>
  <c r="CO30" i="84"/>
  <c r="CP30" i="84"/>
  <c r="CQ30" i="84"/>
  <c r="CR30" i="84"/>
  <c r="CS30" i="84"/>
  <c r="CT30" i="84"/>
  <c r="CW30" i="84"/>
  <c r="CI30" i="84"/>
  <c r="DR35" i="84" l="1"/>
  <c r="EV35" i="84"/>
  <c r="EN35" i="84"/>
  <c r="ER35" i="84"/>
  <c r="EK40" i="84"/>
  <c r="EY40" i="84"/>
  <c r="EF35" i="84"/>
  <c r="EU35" i="84"/>
  <c r="ES19" i="84"/>
  <c r="ES18" i="84" s="1"/>
  <c r="ES10" i="84"/>
  <c r="ES8" i="84" s="1"/>
  <c r="ET18" i="84"/>
  <c r="ET35" i="84"/>
  <c r="ER19" i="84"/>
  <c r="ER18" i="84" s="1"/>
  <c r="ER10" i="84"/>
  <c r="ER8" i="84" s="1"/>
  <c r="ES35" i="84"/>
  <c r="EQ10" i="84"/>
  <c r="EQ8" i="84" s="1"/>
  <c r="EX19" i="84"/>
  <c r="EX18" i="84" s="1"/>
  <c r="EP19" i="84"/>
  <c r="EP18" i="84" s="1"/>
  <c r="EX10" i="84"/>
  <c r="EX8" i="84" s="1"/>
  <c r="EP10" i="84"/>
  <c r="EP8" i="84" s="1"/>
  <c r="ET8" i="84"/>
  <c r="EI35" i="84"/>
  <c r="EA35" i="84"/>
  <c r="EQ35" i="84"/>
  <c r="EW19" i="84"/>
  <c r="EW18" i="84" s="1"/>
  <c r="EO19" i="84"/>
  <c r="EO18" i="84" s="1"/>
  <c r="EW10" i="84"/>
  <c r="EW8" i="84" s="1"/>
  <c r="EO10" i="84"/>
  <c r="EO8" i="84" s="1"/>
  <c r="EX35" i="84"/>
  <c r="EP35" i="84"/>
  <c r="EV19" i="84"/>
  <c r="EV18" i="84" s="1"/>
  <c r="EN19" i="84"/>
  <c r="EN18" i="84" s="1"/>
  <c r="EV10" i="84"/>
  <c r="EV8" i="84" s="1"/>
  <c r="EN10" i="84"/>
  <c r="EN8" i="84" s="1"/>
  <c r="EW35" i="84"/>
  <c r="EO35" i="84"/>
  <c r="EU19" i="84"/>
  <c r="EU18" i="84" s="1"/>
  <c r="EU10" i="84"/>
  <c r="EU8" i="84" s="1"/>
  <c r="EM10" i="84"/>
  <c r="EM8" i="84" s="1"/>
  <c r="EC10" i="84"/>
  <c r="EC8" i="84" s="1"/>
  <c r="EJ10" i="84"/>
  <c r="EJ8" i="84" s="1"/>
  <c r="ED19" i="84"/>
  <c r="ED18" i="84" s="1"/>
  <c r="EH19" i="84"/>
  <c r="EH18" i="84" s="1"/>
  <c r="DZ19" i="84"/>
  <c r="DZ18" i="84" s="1"/>
  <c r="EH10" i="84"/>
  <c r="EH8" i="84" s="1"/>
  <c r="DZ10" i="84"/>
  <c r="DZ8" i="84" s="1"/>
  <c r="ED10" i="84"/>
  <c r="ED8" i="84" s="1"/>
  <c r="EH35" i="84"/>
  <c r="DZ35" i="84"/>
  <c r="DV35" i="84"/>
  <c r="DN35" i="84"/>
  <c r="EE35" i="84"/>
  <c r="DW40" i="84"/>
  <c r="ED35" i="84"/>
  <c r="EG19" i="84"/>
  <c r="EG18" i="84" s="1"/>
  <c r="EM19" i="84"/>
  <c r="EM18" i="84" s="1"/>
  <c r="EC19" i="84"/>
  <c r="EC18" i="84" s="1"/>
  <c r="EG10" i="84"/>
  <c r="EG8" i="84" s="1"/>
  <c r="EG35" i="84"/>
  <c r="EM35" i="84"/>
  <c r="EC35" i="84"/>
  <c r="EF19" i="84"/>
  <c r="EF18" i="84" s="1"/>
  <c r="EJ19" i="84"/>
  <c r="EJ18" i="84" s="1"/>
  <c r="EB19" i="84"/>
  <c r="EB18" i="84" s="1"/>
  <c r="EB10" i="84"/>
  <c r="EB8" i="84" s="1"/>
  <c r="EF10" i="84"/>
  <c r="EF8" i="84" s="1"/>
  <c r="EJ35" i="84"/>
  <c r="EB35" i="84"/>
  <c r="EE19" i="84"/>
  <c r="EE18" i="84" s="1"/>
  <c r="EI19" i="84"/>
  <c r="EI18" i="84" s="1"/>
  <c r="EA19" i="84"/>
  <c r="EA18" i="84" s="1"/>
  <c r="EI10" i="84"/>
  <c r="EI8" i="84" s="1"/>
  <c r="EA10" i="84"/>
  <c r="EA8" i="84" s="1"/>
  <c r="EE10" i="84"/>
  <c r="EE8" i="84" s="1"/>
  <c r="DY35" i="84"/>
  <c r="DO35" i="84"/>
  <c r="DS35" i="84"/>
  <c r="DP19" i="84"/>
  <c r="DP18" i="84" s="1"/>
  <c r="DO10" i="84"/>
  <c r="DO8" i="84" s="1"/>
  <c r="DG35" i="84"/>
  <c r="CY35" i="84"/>
  <c r="DQ19" i="84"/>
  <c r="DQ18" i="84" s="1"/>
  <c r="DU19" i="84"/>
  <c r="DU18" i="84" s="1"/>
  <c r="DM19" i="84"/>
  <c r="DM18" i="84" s="1"/>
  <c r="DU10" i="84"/>
  <c r="DU8" i="84" s="1"/>
  <c r="DM10" i="84"/>
  <c r="DM8" i="84" s="1"/>
  <c r="DQ10" i="84"/>
  <c r="DQ8" i="84" s="1"/>
  <c r="DN10" i="84"/>
  <c r="DN8" i="84" s="1"/>
  <c r="DQ35" i="84"/>
  <c r="DU35" i="84"/>
  <c r="DM35" i="84"/>
  <c r="DN19" i="84"/>
  <c r="DN18" i="84" s="1"/>
  <c r="DV10" i="84"/>
  <c r="DV8" i="84" s="1"/>
  <c r="DL19" i="84"/>
  <c r="DL18" i="84" s="1"/>
  <c r="DL10" i="84"/>
  <c r="DL8" i="84" s="1"/>
  <c r="DP35" i="84"/>
  <c r="DT35" i="84"/>
  <c r="DL35" i="84"/>
  <c r="DV19" i="84"/>
  <c r="DV18" i="84" s="1"/>
  <c r="DR10" i="84"/>
  <c r="DR8" i="84" s="1"/>
  <c r="DR19" i="84"/>
  <c r="DR18" i="84" s="1"/>
  <c r="DT19" i="84"/>
  <c r="DT18" i="84" s="1"/>
  <c r="DT10" i="84"/>
  <c r="DT8" i="84" s="1"/>
  <c r="DP10" i="84"/>
  <c r="DP8" i="84" s="1"/>
  <c r="DS19" i="84"/>
  <c r="DS18" i="84" s="1"/>
  <c r="DY19" i="84"/>
  <c r="DY18" i="84" s="1"/>
  <c r="DO19" i="84"/>
  <c r="DO18" i="84" s="1"/>
  <c r="DY10" i="84"/>
  <c r="DY8" i="84" s="1"/>
  <c r="DS10" i="84"/>
  <c r="DS8" i="84" s="1"/>
  <c r="DE35" i="84"/>
  <c r="DI40" i="84"/>
  <c r="CZ19" i="84"/>
  <c r="CZ18" i="84" s="1"/>
  <c r="DD35" i="84"/>
  <c r="DG19" i="84"/>
  <c r="DG18" i="84" s="1"/>
  <c r="CY19" i="84"/>
  <c r="CY18" i="84" s="1"/>
  <c r="DC10" i="84"/>
  <c r="DC8" i="84" s="1"/>
  <c r="DC35" i="84"/>
  <c r="DF19" i="84"/>
  <c r="DF18" i="84" s="1"/>
  <c r="CX19" i="84"/>
  <c r="CX18" i="84" s="1"/>
  <c r="DB10" i="84"/>
  <c r="DB8" i="84" s="1"/>
  <c r="DH19" i="84"/>
  <c r="DH18" i="84" s="1"/>
  <c r="DD10" i="84"/>
  <c r="DD8" i="84" s="1"/>
  <c r="DE19" i="84"/>
  <c r="DE18" i="84" s="1"/>
  <c r="DK10" i="84"/>
  <c r="DK8" i="84" s="1"/>
  <c r="DA10" i="84"/>
  <c r="DA8" i="84" s="1"/>
  <c r="DK35" i="84"/>
  <c r="DA35" i="84"/>
  <c r="DD19" i="84"/>
  <c r="DD18" i="84" s="1"/>
  <c r="DH10" i="84"/>
  <c r="DH8" i="84" s="1"/>
  <c r="CZ10" i="84"/>
  <c r="CZ8" i="84" s="1"/>
  <c r="DH35" i="84"/>
  <c r="CZ35" i="84"/>
  <c r="DC19" i="84"/>
  <c r="DC18" i="84" s="1"/>
  <c r="DG10" i="84"/>
  <c r="DG8" i="84" s="1"/>
  <c r="CY10" i="84"/>
  <c r="CY8" i="84" s="1"/>
  <c r="DB19" i="84"/>
  <c r="DB18" i="84" s="1"/>
  <c r="DF10" i="84"/>
  <c r="DF8" i="84" s="1"/>
  <c r="CX10" i="84"/>
  <c r="CX8" i="84" s="1"/>
  <c r="DB35" i="84"/>
  <c r="DF35" i="84"/>
  <c r="CX35" i="84"/>
  <c r="DK19" i="84"/>
  <c r="DK18" i="84" s="1"/>
  <c r="DA19" i="84"/>
  <c r="DA18" i="84" s="1"/>
  <c r="DE10" i="84"/>
  <c r="DE8" i="84" s="1"/>
  <c r="CT35" i="84"/>
  <c r="CL35" i="84"/>
  <c r="CS35" i="84"/>
  <c r="CI35" i="84"/>
  <c r="CU40" i="84"/>
  <c r="CK35" i="84"/>
  <c r="CR35" i="84"/>
  <c r="CJ35" i="84"/>
  <c r="CN19" i="84"/>
  <c r="CN18" i="84" s="1"/>
  <c r="CR19" i="84"/>
  <c r="CR18" i="84" s="1"/>
  <c r="CJ19" i="84"/>
  <c r="CJ18" i="84" s="1"/>
  <c r="CR10" i="84"/>
  <c r="CR8" i="84" s="1"/>
  <c r="CJ10" i="84"/>
  <c r="CJ8" i="84" s="1"/>
  <c r="CN10" i="84"/>
  <c r="CN8" i="84" s="1"/>
  <c r="CL19" i="84"/>
  <c r="CL18" i="84" s="1"/>
  <c r="CQ35" i="84"/>
  <c r="CQ19" i="84"/>
  <c r="CQ18" i="84" s="1"/>
  <c r="CQ10" i="84"/>
  <c r="CQ8" i="84" s="1"/>
  <c r="CW10" i="84"/>
  <c r="CW8" i="84" s="1"/>
  <c r="CM10" i="84"/>
  <c r="CM8" i="84" s="1"/>
  <c r="CP35" i="84"/>
  <c r="CP19" i="84"/>
  <c r="CP18" i="84" s="1"/>
  <c r="CT10" i="84"/>
  <c r="CT8" i="84" s="1"/>
  <c r="CL10" i="84"/>
  <c r="CL8" i="84" s="1"/>
  <c r="CO35" i="84"/>
  <c r="CS19" i="84"/>
  <c r="CS18" i="84" s="1"/>
  <c r="CK19" i="84"/>
  <c r="CK18" i="84" s="1"/>
  <c r="CO19" i="84"/>
  <c r="CO18" i="84" s="1"/>
  <c r="CO10" i="84"/>
  <c r="CO8" i="84" s="1"/>
  <c r="CS10" i="84"/>
  <c r="CS8" i="84" s="1"/>
  <c r="CK10" i="84"/>
  <c r="CK8" i="84" s="1"/>
  <c r="CT19" i="84"/>
  <c r="CT18" i="84" s="1"/>
  <c r="CN35" i="84"/>
  <c r="CP10" i="84"/>
  <c r="CP8" i="84" s="1"/>
  <c r="CW35" i="84"/>
  <c r="CM35" i="84"/>
  <c r="CW19" i="84"/>
  <c r="CW18" i="84" s="1"/>
  <c r="CM19" i="84"/>
  <c r="CM18" i="84" s="1"/>
  <c r="CI19" i="84"/>
  <c r="CI18" i="84" s="1"/>
  <c r="CI10" i="84"/>
  <c r="CI8" i="84" s="1"/>
  <c r="BV30" i="84" l="1"/>
  <c r="BW30" i="84"/>
  <c r="BX30" i="84"/>
  <c r="BY30" i="84"/>
  <c r="BZ30" i="84"/>
  <c r="CA30" i="84"/>
  <c r="CB30" i="84"/>
  <c r="CC30" i="84"/>
  <c r="CD30" i="84"/>
  <c r="CE30" i="84"/>
  <c r="CF30" i="84"/>
  <c r="BH30" i="84"/>
  <c r="BI30" i="84"/>
  <c r="BJ30" i="84"/>
  <c r="BK30" i="84"/>
  <c r="BL30" i="84"/>
  <c r="BM30" i="84"/>
  <c r="BN30" i="84"/>
  <c r="BO30" i="84"/>
  <c r="BP30" i="84"/>
  <c r="BQ30" i="84"/>
  <c r="BR30" i="84"/>
  <c r="BU30" i="84"/>
  <c r="AT30" i="84"/>
  <c r="AU30" i="84"/>
  <c r="AV30" i="84"/>
  <c r="AW30" i="84"/>
  <c r="AX30" i="84"/>
  <c r="AY30" i="84"/>
  <c r="AZ30" i="84"/>
  <c r="BA30" i="84"/>
  <c r="BB30" i="84"/>
  <c r="BC30" i="84"/>
  <c r="BD30" i="84"/>
  <c r="BG30" i="84"/>
  <c r="AF30" i="84"/>
  <c r="AG30" i="84"/>
  <c r="AH30" i="84"/>
  <c r="AI30" i="84"/>
  <c r="AJ30" i="84"/>
  <c r="AK30" i="84"/>
  <c r="AL30" i="84"/>
  <c r="AM30" i="84"/>
  <c r="AN30" i="84"/>
  <c r="AO30" i="84"/>
  <c r="AP30" i="84"/>
  <c r="AS30" i="84"/>
  <c r="R30" i="84"/>
  <c r="S30" i="84"/>
  <c r="T30" i="84"/>
  <c r="U30" i="84"/>
  <c r="V30" i="84"/>
  <c r="W30" i="84"/>
  <c r="X30" i="84"/>
  <c r="Y30" i="84"/>
  <c r="Z30" i="84"/>
  <c r="AA30" i="84"/>
  <c r="AB30" i="84"/>
  <c r="AE30" i="84"/>
  <c r="D30" i="84"/>
  <c r="E30" i="84"/>
  <c r="F30" i="84"/>
  <c r="G30" i="84"/>
  <c r="H30" i="84"/>
  <c r="I30" i="84"/>
  <c r="J30" i="84"/>
  <c r="K30" i="84"/>
  <c r="L30" i="84"/>
  <c r="M30" i="84"/>
  <c r="N30" i="84"/>
  <c r="Q30" i="84"/>
  <c r="C30" i="84" l="1"/>
  <c r="CE35" i="84"/>
  <c r="BP10" i="84"/>
  <c r="BP8" i="84" s="1"/>
  <c r="CC35" i="84"/>
  <c r="BY35" i="84"/>
  <c r="CB35" i="84"/>
  <c r="CB10" i="84"/>
  <c r="CB8" i="84" s="1"/>
  <c r="CG40" i="84"/>
  <c r="BZ35" i="84"/>
  <c r="CA19" i="84"/>
  <c r="CA18" i="84" s="1"/>
  <c r="BI10" i="84"/>
  <c r="BI8" i="84" s="1"/>
  <c r="CA35" i="84"/>
  <c r="BY19" i="84"/>
  <c r="BY18" i="84" s="1"/>
  <c r="BW35" i="84"/>
  <c r="BZ10" i="84"/>
  <c r="BZ8" i="84" s="1"/>
  <c r="BZ19" i="84"/>
  <c r="BZ18" i="84" s="1"/>
  <c r="CA10" i="84"/>
  <c r="CA8" i="84" s="1"/>
  <c r="BY10" i="84"/>
  <c r="BY8" i="84" s="1"/>
  <c r="CF35" i="84"/>
  <c r="BX35" i="84"/>
  <c r="CF10" i="84"/>
  <c r="CF8" i="84" s="1"/>
  <c r="BX10" i="84"/>
  <c r="BX8" i="84" s="1"/>
  <c r="AK35" i="84"/>
  <c r="BM35" i="84"/>
  <c r="BQ10" i="84"/>
  <c r="BQ8" i="84" s="1"/>
  <c r="CE10" i="84"/>
  <c r="CE8" i="84" s="1"/>
  <c r="BW10" i="84"/>
  <c r="BW8" i="84" s="1"/>
  <c r="CD35" i="84"/>
  <c r="BV35" i="84"/>
  <c r="CE19" i="84"/>
  <c r="CE18" i="84" s="1"/>
  <c r="BW19" i="84"/>
  <c r="BW18" i="84" s="1"/>
  <c r="CF19" i="84"/>
  <c r="CF18" i="84" s="1"/>
  <c r="BX19" i="84"/>
  <c r="BX18" i="84" s="1"/>
  <c r="CD19" i="84"/>
  <c r="CD18" i="84" s="1"/>
  <c r="BV19" i="84"/>
  <c r="BV18" i="84" s="1"/>
  <c r="CD10" i="84"/>
  <c r="CD8" i="84" s="1"/>
  <c r="BV10" i="84"/>
  <c r="BV8" i="84" s="1"/>
  <c r="CC19" i="84"/>
  <c r="CC18" i="84" s="1"/>
  <c r="CC10" i="84"/>
  <c r="CC8" i="84" s="1"/>
  <c r="CB19" i="84"/>
  <c r="CB18" i="84" s="1"/>
  <c r="BS40" i="84"/>
  <c r="BH10" i="84"/>
  <c r="BH8" i="84" s="1"/>
  <c r="BO35" i="84"/>
  <c r="BU35" i="84"/>
  <c r="BK35" i="84"/>
  <c r="BL10" i="84"/>
  <c r="BL8" i="84" s="1"/>
  <c r="BR19" i="84"/>
  <c r="BR18" i="84" s="1"/>
  <c r="BJ19" i="84"/>
  <c r="BJ18" i="84" s="1"/>
  <c r="BN19" i="84"/>
  <c r="BN18" i="84" s="1"/>
  <c r="BN10" i="84"/>
  <c r="BN8" i="84" s="1"/>
  <c r="BR10" i="84"/>
  <c r="BR8" i="84" s="1"/>
  <c r="BJ10" i="84"/>
  <c r="BJ8" i="84" s="1"/>
  <c r="BQ35" i="84"/>
  <c r="BI35" i="84"/>
  <c r="BP19" i="84"/>
  <c r="BP18" i="84" s="1"/>
  <c r="BL35" i="84"/>
  <c r="BP35" i="84"/>
  <c r="BH35" i="84"/>
  <c r="BO19" i="84"/>
  <c r="BO18" i="84" s="1"/>
  <c r="BU19" i="84"/>
  <c r="BU18" i="84" s="1"/>
  <c r="BK19" i="84"/>
  <c r="BK18" i="84" s="1"/>
  <c r="BU10" i="84"/>
  <c r="BU8" i="84" s="1"/>
  <c r="BK10" i="84"/>
  <c r="BK8" i="84" s="1"/>
  <c r="BO10" i="84"/>
  <c r="BO8" i="84" s="1"/>
  <c r="BL19" i="84"/>
  <c r="BL18" i="84" s="1"/>
  <c r="BR35" i="84"/>
  <c r="BJ35" i="84"/>
  <c r="BN35" i="84"/>
  <c r="BH19" i="84"/>
  <c r="BH18" i="84" s="1"/>
  <c r="BM19" i="84"/>
  <c r="BM18" i="84" s="1"/>
  <c r="BQ19" i="84"/>
  <c r="BQ18" i="84" s="1"/>
  <c r="BI19" i="84"/>
  <c r="BI18" i="84" s="1"/>
  <c r="BM10" i="84"/>
  <c r="BM8" i="84" s="1"/>
  <c r="AZ10" i="84"/>
  <c r="AZ8" i="84" s="1"/>
  <c r="BA35" i="84"/>
  <c r="AZ35" i="84"/>
  <c r="AX35" i="84"/>
  <c r="BE40" i="84"/>
  <c r="BG35" i="84"/>
  <c r="BD19" i="84"/>
  <c r="BD18" i="84" s="1"/>
  <c r="AV19" i="84"/>
  <c r="AV18" i="84" s="1"/>
  <c r="AO35" i="84"/>
  <c r="AY35" i="84"/>
  <c r="BC19" i="84"/>
  <c r="BC18" i="84" s="1"/>
  <c r="AU19" i="84"/>
  <c r="AU18" i="84" s="1"/>
  <c r="AY10" i="84"/>
  <c r="AY8" i="84" s="1"/>
  <c r="BB19" i="84"/>
  <c r="BB18" i="84" s="1"/>
  <c r="AT19" i="84"/>
  <c r="AT18" i="84" s="1"/>
  <c r="AX10" i="84"/>
  <c r="AX8" i="84" s="1"/>
  <c r="AW35" i="84"/>
  <c r="BD35" i="84"/>
  <c r="AV35" i="84"/>
  <c r="AZ19" i="84"/>
  <c r="AZ18" i="84" s="1"/>
  <c r="BD10" i="84"/>
  <c r="BD8" i="84" s="1"/>
  <c r="AV10" i="84"/>
  <c r="AV8" i="84" s="1"/>
  <c r="BC35" i="84"/>
  <c r="AU35" i="84"/>
  <c r="AY19" i="84"/>
  <c r="AY18" i="84" s="1"/>
  <c r="BC10" i="84"/>
  <c r="BC8" i="84" s="1"/>
  <c r="AU10" i="84"/>
  <c r="AU8" i="84" s="1"/>
  <c r="BB35" i="84"/>
  <c r="AT35" i="84"/>
  <c r="AX19" i="84"/>
  <c r="AX18" i="84" s="1"/>
  <c r="BB10" i="84"/>
  <c r="BB8" i="84" s="1"/>
  <c r="AT10" i="84"/>
  <c r="AT8" i="84" s="1"/>
  <c r="BA19" i="84"/>
  <c r="BA18" i="84" s="1"/>
  <c r="BG19" i="84"/>
  <c r="BG18" i="84" s="1"/>
  <c r="AW19" i="84"/>
  <c r="AW18" i="84" s="1"/>
  <c r="BG10" i="84"/>
  <c r="BG8" i="84" s="1"/>
  <c r="AW10" i="84"/>
  <c r="AW8" i="84" s="1"/>
  <c r="BA10" i="84"/>
  <c r="BA8" i="84" s="1"/>
  <c r="AN35" i="84"/>
  <c r="AF35" i="84"/>
  <c r="AG8" i="84"/>
  <c r="AQ40" i="84"/>
  <c r="AH8" i="84"/>
  <c r="AO8" i="84"/>
  <c r="AG35" i="84"/>
  <c r="AS10" i="84"/>
  <c r="AS8" i="84" s="1"/>
  <c r="AL19" i="84"/>
  <c r="AL18" i="84" s="1"/>
  <c r="AP8" i="84"/>
  <c r="AK19" i="84"/>
  <c r="AK18" i="84" s="1"/>
  <c r="AO19" i="84"/>
  <c r="AO18" i="84" s="1"/>
  <c r="AG19" i="84"/>
  <c r="AG18" i="84" s="1"/>
  <c r="AK8" i="84"/>
  <c r="AP35" i="84"/>
  <c r="AH35" i="84"/>
  <c r="AN19" i="84"/>
  <c r="AN18" i="84" s="1"/>
  <c r="AF19" i="84"/>
  <c r="AF18" i="84" s="1"/>
  <c r="AJ8" i="84"/>
  <c r="AS35" i="84"/>
  <c r="AI35" i="84"/>
  <c r="AM35" i="84"/>
  <c r="AL35" i="84"/>
  <c r="AJ19" i="84"/>
  <c r="AJ18" i="84" s="1"/>
  <c r="AN8" i="84"/>
  <c r="AF8" i="84"/>
  <c r="AI8" i="84"/>
  <c r="L35" i="84"/>
  <c r="D35" i="84"/>
  <c r="AS19" i="84"/>
  <c r="AS18" i="84" s="1"/>
  <c r="AI19" i="84"/>
  <c r="AI18" i="84" s="1"/>
  <c r="AM8" i="84"/>
  <c r="AM19" i="84"/>
  <c r="AM18" i="84" s="1"/>
  <c r="G10" i="84"/>
  <c r="G8" i="84" s="1"/>
  <c r="Y35" i="84"/>
  <c r="AJ35" i="84"/>
  <c r="AP19" i="84"/>
  <c r="AP18" i="84" s="1"/>
  <c r="AH19" i="84"/>
  <c r="AH18" i="84" s="1"/>
  <c r="AL8" i="84"/>
  <c r="Z35" i="84"/>
  <c r="W19" i="84"/>
  <c r="W18" i="84" s="1"/>
  <c r="H35" i="84"/>
  <c r="R35" i="84"/>
  <c r="Z19" i="84"/>
  <c r="Z18" i="84" s="1"/>
  <c r="AC40" i="84"/>
  <c r="AB19" i="84"/>
  <c r="AB18" i="84" s="1"/>
  <c r="T19" i="84"/>
  <c r="T18" i="84" s="1"/>
  <c r="X10" i="84"/>
  <c r="X8" i="84" s="1"/>
  <c r="X35" i="84"/>
  <c r="AA19" i="84"/>
  <c r="AA18" i="84" s="1"/>
  <c r="S19" i="84"/>
  <c r="S18" i="84" s="1"/>
  <c r="AA10" i="84"/>
  <c r="AA8" i="84" s="1"/>
  <c r="S10" i="84"/>
  <c r="S8" i="84" s="1"/>
  <c r="W10" i="84"/>
  <c r="W8" i="84" s="1"/>
  <c r="R19" i="84"/>
  <c r="R18" i="84" s="1"/>
  <c r="V10" i="84"/>
  <c r="V8" i="84" s="1"/>
  <c r="V35" i="84"/>
  <c r="Y19" i="84"/>
  <c r="Y18" i="84" s="1"/>
  <c r="AE10" i="84"/>
  <c r="AE8" i="84" s="1"/>
  <c r="U10" i="84"/>
  <c r="U8" i="84" s="1"/>
  <c r="AE35" i="84"/>
  <c r="U35" i="84"/>
  <c r="X19" i="84"/>
  <c r="X18" i="84" s="1"/>
  <c r="AB10" i="84"/>
  <c r="AB8" i="84" s="1"/>
  <c r="T10" i="84"/>
  <c r="T8" i="84" s="1"/>
  <c r="AB35" i="84"/>
  <c r="T35" i="84"/>
  <c r="W35" i="84"/>
  <c r="AA35" i="84"/>
  <c r="S35" i="84"/>
  <c r="V19" i="84"/>
  <c r="V18" i="84" s="1"/>
  <c r="Z10" i="84"/>
  <c r="Z8" i="84" s="1"/>
  <c r="R10" i="84"/>
  <c r="R8" i="84" s="1"/>
  <c r="AE19" i="84"/>
  <c r="AE18" i="84" s="1"/>
  <c r="U19" i="84"/>
  <c r="U18" i="84" s="1"/>
  <c r="Y10" i="84"/>
  <c r="Y8" i="84" s="1"/>
  <c r="J10" i="84"/>
  <c r="J8" i="84" s="1"/>
  <c r="J35" i="84"/>
  <c r="I35" i="84"/>
  <c r="O40" i="84"/>
  <c r="C35" i="84"/>
  <c r="K35" i="84"/>
  <c r="Q35" i="84"/>
  <c r="G35" i="84"/>
  <c r="M19" i="84"/>
  <c r="M18" i="84" s="1"/>
  <c r="E19" i="84"/>
  <c r="E18" i="84" s="1"/>
  <c r="I10" i="84"/>
  <c r="I8" i="84" s="1"/>
  <c r="N35" i="84"/>
  <c r="F35" i="84"/>
  <c r="F19" i="84"/>
  <c r="F18" i="84" s="1"/>
  <c r="M35" i="84"/>
  <c r="E35" i="84"/>
  <c r="N19" i="84"/>
  <c r="N18" i="84" s="1"/>
  <c r="J19" i="84"/>
  <c r="J18" i="84" s="1"/>
  <c r="N10" i="84"/>
  <c r="N8" i="84" s="1"/>
  <c r="F10" i="84"/>
  <c r="F8" i="84" s="1"/>
  <c r="I19" i="84"/>
  <c r="I18" i="84" s="1"/>
  <c r="M10" i="84"/>
  <c r="M8" i="84" s="1"/>
  <c r="E10" i="84"/>
  <c r="E8" i="84" s="1"/>
  <c r="L19" i="84"/>
  <c r="L18" i="84" s="1"/>
  <c r="D19" i="84"/>
  <c r="D18" i="84" s="1"/>
  <c r="H19" i="84"/>
  <c r="H18" i="84" s="1"/>
  <c r="H10" i="84"/>
  <c r="H8" i="84" s="1"/>
  <c r="L10" i="84"/>
  <c r="L8" i="84" s="1"/>
  <c r="D10" i="84"/>
  <c r="D8" i="84" s="1"/>
  <c r="K19" i="84"/>
  <c r="K18" i="84" s="1"/>
  <c r="Q19" i="84"/>
  <c r="Q18" i="84" s="1"/>
  <c r="G19" i="84"/>
  <c r="G18" i="84" s="1"/>
  <c r="Q10" i="84"/>
  <c r="Q8" i="84" s="1"/>
  <c r="K10" i="84"/>
  <c r="K8" i="84" s="1"/>
  <c r="C19" i="84"/>
  <c r="C10" i="84"/>
  <c r="C18" i="84" l="1"/>
  <c r="C8" i="84"/>
  <c r="AQ36" i="84" l="1"/>
  <c r="AQ37" i="84"/>
  <c r="AC36" i="84"/>
  <c r="AC37" i="84"/>
  <c r="O36" i="84"/>
  <c r="O37" i="84"/>
  <c r="EK36" i="84"/>
  <c r="EK37" i="84"/>
  <c r="EY36" i="84"/>
  <c r="EY37" i="84"/>
  <c r="EY39" i="85"/>
  <c r="EY40" i="85"/>
  <c r="EY36" i="85"/>
  <c r="EY37" i="85"/>
  <c r="EK39" i="85"/>
  <c r="DW39" i="85"/>
  <c r="DI39" i="85"/>
  <c r="CU39" i="85"/>
  <c r="CG39" i="85"/>
  <c r="BS39" i="85"/>
  <c r="BE39" i="85"/>
  <c r="AQ39" i="85"/>
  <c r="AC39" i="85"/>
  <c r="O39" i="85"/>
  <c r="EY41" i="85"/>
  <c r="EK41" i="85"/>
  <c r="DW41" i="85"/>
  <c r="DI41" i="85"/>
  <c r="CU41" i="85"/>
  <c r="CG41" i="85"/>
  <c r="BS41" i="85"/>
  <c r="BE41" i="85"/>
  <c r="AQ41" i="85"/>
  <c r="AC41" i="85"/>
  <c r="O41" i="85"/>
  <c r="EK40" i="85"/>
  <c r="DW40" i="85"/>
  <c r="DI40" i="85"/>
  <c r="CU40" i="85"/>
  <c r="CG40" i="85"/>
  <c r="BS40" i="85"/>
  <c r="BE40" i="85"/>
  <c r="AQ40" i="85"/>
  <c r="AC40" i="85"/>
  <c r="O40" i="85"/>
  <c r="EY31" i="85"/>
  <c r="EK31" i="85"/>
  <c r="DW31" i="85"/>
  <c r="DI31" i="85"/>
  <c r="CU31" i="85"/>
  <c r="CG31" i="85"/>
  <c r="BS31" i="85"/>
  <c r="BE31" i="85"/>
  <c r="AQ31" i="85"/>
  <c r="AC31" i="85"/>
  <c r="O31" i="85"/>
  <c r="EY29" i="85"/>
  <c r="EK29" i="85"/>
  <c r="DW29" i="85"/>
  <c r="DI29" i="85"/>
  <c r="CU29" i="85"/>
  <c r="CG29" i="85"/>
  <c r="BS29" i="85"/>
  <c r="BE29" i="85"/>
  <c r="AQ29" i="85"/>
  <c r="AC29" i="85"/>
  <c r="O29" i="85"/>
  <c r="EY28" i="85"/>
  <c r="EK28" i="85"/>
  <c r="DW28" i="85"/>
  <c r="DI28" i="85"/>
  <c r="CU28" i="85"/>
  <c r="CG28" i="85"/>
  <c r="BS28" i="85"/>
  <c r="BE28" i="85"/>
  <c r="AQ28" i="85"/>
  <c r="AC28" i="85"/>
  <c r="O28" i="85"/>
  <c r="EY27" i="85"/>
  <c r="EK27" i="85"/>
  <c r="DW27" i="85"/>
  <c r="DI27" i="85"/>
  <c r="CU27" i="85"/>
  <c r="CG27" i="85"/>
  <c r="BS27" i="85"/>
  <c r="BE27" i="85"/>
  <c r="AQ27" i="85"/>
  <c r="AC27" i="85"/>
  <c r="O27" i="85"/>
  <c r="EY26" i="85"/>
  <c r="EK26" i="85"/>
  <c r="DW26" i="85"/>
  <c r="DI26" i="85"/>
  <c r="CU26" i="85"/>
  <c r="CG26" i="85"/>
  <c r="BS26" i="85"/>
  <c r="BE26" i="85"/>
  <c r="AQ26" i="85"/>
  <c r="AC26" i="85"/>
  <c r="O26" i="85"/>
  <c r="EY25" i="85"/>
  <c r="EK25" i="85"/>
  <c r="DW25" i="85"/>
  <c r="DI25" i="85"/>
  <c r="CU25" i="85"/>
  <c r="CG25" i="85"/>
  <c r="BS25" i="85"/>
  <c r="BE25" i="85"/>
  <c r="AQ25" i="85"/>
  <c r="AC25" i="85"/>
  <c r="O25" i="85"/>
  <c r="EY24" i="85"/>
  <c r="EK24" i="85"/>
  <c r="DW24" i="85"/>
  <c r="DI24" i="85"/>
  <c r="CU24" i="85"/>
  <c r="CG24" i="85"/>
  <c r="BS24" i="85"/>
  <c r="BE24" i="85"/>
  <c r="AQ24" i="85"/>
  <c r="AC24" i="85"/>
  <c r="O24" i="85"/>
  <c r="EY23" i="85"/>
  <c r="EK23" i="85"/>
  <c r="DW23" i="85"/>
  <c r="DI23" i="85"/>
  <c r="CU23" i="85"/>
  <c r="CG23" i="85"/>
  <c r="BS23" i="85"/>
  <c r="BE23" i="85"/>
  <c r="AQ23" i="85"/>
  <c r="AC23" i="85"/>
  <c r="O23" i="85"/>
  <c r="EY22" i="85"/>
  <c r="EK22" i="85"/>
  <c r="DW22" i="85"/>
  <c r="DI22" i="85"/>
  <c r="CU22" i="85"/>
  <c r="CG22" i="85"/>
  <c r="BS22" i="85"/>
  <c r="BE22" i="85"/>
  <c r="AQ22" i="85"/>
  <c r="AC22" i="85"/>
  <c r="O22" i="85"/>
  <c r="EY21" i="85"/>
  <c r="EK21" i="85"/>
  <c r="DW21" i="85"/>
  <c r="DI21" i="85"/>
  <c r="CU21" i="85"/>
  <c r="CG21" i="85"/>
  <c r="BS21" i="85"/>
  <c r="BE21" i="85"/>
  <c r="AQ21" i="85"/>
  <c r="AC21" i="85"/>
  <c r="O21" i="85"/>
  <c r="EY20" i="85"/>
  <c r="EK20" i="85"/>
  <c r="DW20" i="85"/>
  <c r="DI20" i="85"/>
  <c r="CU20" i="85"/>
  <c r="CG20" i="85"/>
  <c r="BS20" i="85"/>
  <c r="BE20" i="85"/>
  <c r="AQ20" i="85"/>
  <c r="AC20" i="85"/>
  <c r="O20" i="85"/>
  <c r="EY15" i="85"/>
  <c r="EK15" i="85"/>
  <c r="DW15" i="85"/>
  <c r="DI15" i="85"/>
  <c r="CU15" i="85"/>
  <c r="CG15" i="85"/>
  <c r="BS15" i="85"/>
  <c r="BE15" i="85"/>
  <c r="AQ15" i="85"/>
  <c r="AC15" i="85"/>
  <c r="O15" i="85"/>
  <c r="EY14" i="85"/>
  <c r="EK14" i="85"/>
  <c r="DW14" i="85"/>
  <c r="DI14" i="85"/>
  <c r="CU14" i="85"/>
  <c r="CG14" i="85"/>
  <c r="BS14" i="85"/>
  <c r="BE14" i="85"/>
  <c r="AQ14" i="85"/>
  <c r="AC14" i="85"/>
  <c r="O14" i="85"/>
  <c r="EY13" i="85"/>
  <c r="EK13" i="85"/>
  <c r="DW13" i="85"/>
  <c r="DI13" i="85"/>
  <c r="CU13" i="85"/>
  <c r="CG13" i="85"/>
  <c r="BS13" i="85"/>
  <c r="BE13" i="85"/>
  <c r="AQ13" i="85"/>
  <c r="AC13" i="85"/>
  <c r="O13" i="85"/>
  <c r="EY12" i="85"/>
  <c r="EK12" i="85"/>
  <c r="DW12" i="85"/>
  <c r="DI12" i="85"/>
  <c r="CU12" i="85"/>
  <c r="CG12" i="85"/>
  <c r="BS12" i="85"/>
  <c r="BE12" i="85"/>
  <c r="AQ12" i="85"/>
  <c r="AC12" i="85"/>
  <c r="O12" i="85"/>
  <c r="EY11" i="85"/>
  <c r="EK11" i="85"/>
  <c r="DW11" i="85"/>
  <c r="DI11" i="85"/>
  <c r="CU11" i="85"/>
  <c r="CG11" i="85"/>
  <c r="BS11" i="85"/>
  <c r="BE11" i="85"/>
  <c r="AQ11" i="85"/>
  <c r="AC11" i="85"/>
  <c r="O11" i="85"/>
  <c r="CG10" i="85" l="1"/>
  <c r="DI19" i="85"/>
  <c r="BE30" i="85"/>
  <c r="DI35" i="85"/>
  <c r="EK18" i="85"/>
  <c r="AQ30" i="85"/>
  <c r="EY30" i="85"/>
  <c r="CU35" i="85"/>
  <c r="BE10" i="85"/>
  <c r="CG19" i="85"/>
  <c r="CG35" i="85"/>
  <c r="O8" i="85"/>
  <c r="CU8" i="85"/>
  <c r="AC30" i="85"/>
  <c r="EK30" i="85"/>
  <c r="EK10" i="85"/>
  <c r="BS19" i="85"/>
  <c r="O30" i="85"/>
  <c r="DW30" i="85"/>
  <c r="BS35" i="85"/>
  <c r="DW8" i="85"/>
  <c r="AC10" i="85"/>
  <c r="DI30" i="85"/>
  <c r="BE35" i="85"/>
  <c r="DI10" i="85"/>
  <c r="AQ19" i="85"/>
  <c r="EY19" i="85"/>
  <c r="CU30" i="85"/>
  <c r="AQ35" i="85"/>
  <c r="EY35" i="85"/>
  <c r="BE8" i="85"/>
  <c r="EK8" i="85"/>
  <c r="O10" i="85"/>
  <c r="AQ10" i="85"/>
  <c r="BS10" i="85"/>
  <c r="AC19" i="85"/>
  <c r="CG30" i="85"/>
  <c r="AC35" i="85"/>
  <c r="EK35" i="85"/>
  <c r="CU10" i="85"/>
  <c r="DW10" i="85"/>
  <c r="EY10" i="85"/>
  <c r="BS30" i="85"/>
  <c r="O35" i="85"/>
  <c r="DW35" i="85"/>
  <c r="BE18" i="85"/>
  <c r="O18" i="85"/>
  <c r="DW18" i="85"/>
  <c r="CU18" i="85"/>
  <c r="EK19" i="85"/>
  <c r="AQ8" i="85"/>
  <c r="EY8" i="85"/>
  <c r="CU19" i="85"/>
  <c r="DI8" i="85"/>
  <c r="BE19" i="85"/>
  <c r="BS8" i="85"/>
  <c r="O19" i="85"/>
  <c r="DW19" i="85"/>
  <c r="AC8" i="85" l="1"/>
  <c r="CG8" i="85"/>
  <c r="EY18" i="85"/>
  <c r="AC18" i="85"/>
  <c r="CG18" i="85"/>
  <c r="AQ18" i="85"/>
  <c r="DI18" i="85"/>
  <c r="BS18" i="85"/>
  <c r="BE35" i="84" l="1"/>
  <c r="CU35" i="84" l="1"/>
  <c r="DW35" i="84"/>
  <c r="EY35" i="84"/>
  <c r="AC35" i="84"/>
  <c r="BS35" i="84"/>
  <c r="CG35" i="84"/>
  <c r="DI35" i="84"/>
  <c r="EK35" i="84"/>
  <c r="O35" i="84"/>
  <c r="AQ35" i="84"/>
  <c r="EY39" i="84"/>
  <c r="EK39" i="84"/>
  <c r="DW39" i="84"/>
  <c r="DI39" i="84"/>
  <c r="CU39" i="84"/>
  <c r="CG39" i="84"/>
  <c r="BS39" i="84"/>
  <c r="BE39" i="84"/>
  <c r="AQ39" i="84"/>
  <c r="AC39" i="84"/>
  <c r="O39" i="84"/>
  <c r="EY38" i="84"/>
  <c r="EK38" i="84"/>
  <c r="DW38" i="84"/>
  <c r="DI38" i="84"/>
  <c r="CU38" i="84"/>
  <c r="CG38" i="84"/>
  <c r="BS38" i="84"/>
  <c r="BE38" i="84"/>
  <c r="AQ38" i="84"/>
  <c r="AC38" i="84"/>
  <c r="O38" i="84"/>
  <c r="EY31" i="84"/>
  <c r="EK31" i="84"/>
  <c r="DW31" i="84"/>
  <c r="DI31" i="84"/>
  <c r="CU31" i="84"/>
  <c r="CG31" i="84"/>
  <c r="BS31" i="84"/>
  <c r="BE31" i="84"/>
  <c r="AQ31" i="84"/>
  <c r="AC31" i="84"/>
  <c r="O31" i="84"/>
  <c r="DW30" i="84"/>
  <c r="EY29" i="84"/>
  <c r="EK29" i="84"/>
  <c r="DW29" i="84"/>
  <c r="DI29" i="84"/>
  <c r="CU29" i="84"/>
  <c r="CG29" i="84"/>
  <c r="BS29" i="84"/>
  <c r="BE29" i="84"/>
  <c r="AQ29" i="84"/>
  <c r="AC29" i="84"/>
  <c r="O29" i="84"/>
  <c r="EY28" i="84"/>
  <c r="EK28" i="84"/>
  <c r="DW28" i="84"/>
  <c r="DI28" i="84"/>
  <c r="CU28" i="84"/>
  <c r="CG28" i="84"/>
  <c r="BS28" i="84"/>
  <c r="BE28" i="84"/>
  <c r="AQ28" i="84"/>
  <c r="AC28" i="84"/>
  <c r="O28" i="84"/>
  <c r="EY27" i="84"/>
  <c r="EK27" i="84"/>
  <c r="DW27" i="84"/>
  <c r="DI27" i="84"/>
  <c r="CU27" i="84"/>
  <c r="CG27" i="84"/>
  <c r="BS27" i="84"/>
  <c r="BE27" i="84"/>
  <c r="AQ27" i="84"/>
  <c r="AC27" i="84"/>
  <c r="O27" i="84"/>
  <c r="EY26" i="84"/>
  <c r="EK26" i="84"/>
  <c r="DW26" i="84"/>
  <c r="DI26" i="84"/>
  <c r="CU26" i="84"/>
  <c r="CG26" i="84"/>
  <c r="BS26" i="84"/>
  <c r="BE26" i="84"/>
  <c r="AQ26" i="84"/>
  <c r="AC26" i="84"/>
  <c r="O26" i="84"/>
  <c r="EY25" i="84"/>
  <c r="EK25" i="84"/>
  <c r="DW25" i="84"/>
  <c r="DI25" i="84"/>
  <c r="CU25" i="84"/>
  <c r="CG25" i="84"/>
  <c r="BS25" i="84"/>
  <c r="BE25" i="84"/>
  <c r="AQ25" i="84"/>
  <c r="AC25" i="84"/>
  <c r="O25" i="84"/>
  <c r="EY24" i="84"/>
  <c r="EK24" i="84"/>
  <c r="DW24" i="84"/>
  <c r="DI24" i="84"/>
  <c r="CU24" i="84"/>
  <c r="CG24" i="84"/>
  <c r="BS24" i="84"/>
  <c r="BE24" i="84"/>
  <c r="AQ24" i="84"/>
  <c r="AC24" i="84"/>
  <c r="O24" i="84"/>
  <c r="EY23" i="84"/>
  <c r="EK23" i="84"/>
  <c r="DW23" i="84"/>
  <c r="DI23" i="84"/>
  <c r="CU23" i="84"/>
  <c r="CG23" i="84"/>
  <c r="BS23" i="84"/>
  <c r="BE23" i="84"/>
  <c r="AQ23" i="84"/>
  <c r="AC23" i="84"/>
  <c r="O23" i="84"/>
  <c r="EY22" i="84"/>
  <c r="EK22" i="84"/>
  <c r="DW22" i="84"/>
  <c r="DI22" i="84"/>
  <c r="CU22" i="84"/>
  <c r="CG22" i="84"/>
  <c r="BS22" i="84"/>
  <c r="BE22" i="84"/>
  <c r="AQ22" i="84"/>
  <c r="AC22" i="84"/>
  <c r="O22" i="84"/>
  <c r="EY21" i="84"/>
  <c r="EK21" i="84"/>
  <c r="DW21" i="84"/>
  <c r="DI21" i="84"/>
  <c r="CU21" i="84"/>
  <c r="CG21" i="84"/>
  <c r="BS21" i="84"/>
  <c r="BE21" i="84"/>
  <c r="AQ21" i="84"/>
  <c r="AC21" i="84"/>
  <c r="O21" i="84"/>
  <c r="EY20" i="84"/>
  <c r="EK20" i="84"/>
  <c r="DW20" i="84"/>
  <c r="DI20" i="84"/>
  <c r="CU20" i="84"/>
  <c r="CG20" i="84"/>
  <c r="BS20" i="84"/>
  <c r="BE20" i="84"/>
  <c r="AQ20" i="84"/>
  <c r="AC20" i="84"/>
  <c r="O20" i="84"/>
  <c r="EY15" i="84"/>
  <c r="EK15" i="84"/>
  <c r="DW15" i="84"/>
  <c r="DI15" i="84"/>
  <c r="CU15" i="84"/>
  <c r="CG15" i="84"/>
  <c r="BS15" i="84"/>
  <c r="BE15" i="84"/>
  <c r="AQ15" i="84"/>
  <c r="AC15" i="84"/>
  <c r="O15" i="84"/>
  <c r="EY14" i="84"/>
  <c r="EK14" i="84"/>
  <c r="DW14" i="84"/>
  <c r="DI14" i="84"/>
  <c r="CU14" i="84"/>
  <c r="CG14" i="84"/>
  <c r="BS14" i="84"/>
  <c r="BE14" i="84"/>
  <c r="AQ14" i="84"/>
  <c r="AC14" i="84"/>
  <c r="O14" i="84"/>
  <c r="EY13" i="84"/>
  <c r="EK13" i="84"/>
  <c r="DW13" i="84"/>
  <c r="DI13" i="84"/>
  <c r="CU13" i="84"/>
  <c r="CG13" i="84"/>
  <c r="BS13" i="84"/>
  <c r="BE13" i="84"/>
  <c r="AQ13" i="84"/>
  <c r="AC13" i="84"/>
  <c r="O13" i="84"/>
  <c r="EY12" i="84"/>
  <c r="EK12" i="84"/>
  <c r="DW12" i="84"/>
  <c r="DI12" i="84"/>
  <c r="CU12" i="84"/>
  <c r="CG12" i="84"/>
  <c r="BS12" i="84"/>
  <c r="BE12" i="84"/>
  <c r="AQ12" i="84"/>
  <c r="AC12" i="84"/>
  <c r="O12" i="84"/>
  <c r="EY11" i="84"/>
  <c r="EK11" i="84"/>
  <c r="DW11" i="84"/>
  <c r="DI11" i="84"/>
  <c r="CU11" i="84"/>
  <c r="CG11" i="84"/>
  <c r="BS11" i="84"/>
  <c r="BE11" i="84"/>
  <c r="AQ11" i="84"/>
  <c r="AC11" i="84"/>
  <c r="O11" i="84"/>
  <c r="EY9" i="84"/>
  <c r="EK9" i="84"/>
  <c r="DW9" i="84"/>
  <c r="DI9" i="84"/>
  <c r="CU9" i="84"/>
  <c r="CG9" i="84"/>
  <c r="BS9" i="84"/>
  <c r="BE9" i="84"/>
  <c r="AQ9" i="84"/>
  <c r="AC9" i="84"/>
  <c r="O9" i="84"/>
  <c r="EK10" i="84" l="1"/>
  <c r="O30" i="84"/>
  <c r="AC30" i="84"/>
  <c r="EK30" i="84"/>
  <c r="BE10" i="84"/>
  <c r="DI30" i="84"/>
  <c r="CU30" i="84"/>
  <c r="CG30" i="84"/>
  <c r="DI10" i="84"/>
  <c r="BE30" i="84"/>
  <c r="AQ30" i="84"/>
  <c r="EY30" i="84"/>
  <c r="AC8" i="84"/>
  <c r="BE8" i="84"/>
  <c r="O10" i="84"/>
  <c r="AQ10" i="84"/>
  <c r="DI19" i="84"/>
  <c r="DW19" i="84"/>
  <c r="O8" i="84"/>
  <c r="CU18" i="84"/>
  <c r="CU19" i="84"/>
  <c r="DI8" i="84"/>
  <c r="CU10" i="84"/>
  <c r="DW10" i="84"/>
  <c r="EY10" i="84"/>
  <c r="CG19" i="84"/>
  <c r="BS30" i="84"/>
  <c r="AQ8" i="84"/>
  <c r="CU8" i="84"/>
  <c r="DW8" i="84"/>
  <c r="EY8" i="84"/>
  <c r="BE19" i="84"/>
  <c r="AC10" i="84"/>
  <c r="BS10" i="84"/>
  <c r="AQ19" i="84"/>
  <c r="BS19" i="84"/>
  <c r="EK19" i="84"/>
  <c r="BS8" i="84"/>
  <c r="CG10" i="84"/>
  <c r="AC19" i="84"/>
  <c r="CG8" i="84"/>
  <c r="O19" i="84"/>
  <c r="EY19" i="84"/>
  <c r="BE18" i="84" l="1"/>
  <c r="EK8" i="84"/>
  <c r="O18" i="84"/>
  <c r="DW18" i="84"/>
  <c r="AC18" i="84"/>
  <c r="BS18" i="84"/>
  <c r="EK18" i="84"/>
  <c r="AQ18" i="84"/>
  <c r="EY18" i="84"/>
  <c r="CG18" i="84"/>
  <c r="DI18" i="84"/>
  <c r="C40" i="71" l="1"/>
  <c r="D40" i="71"/>
  <c r="D23" i="71"/>
  <c r="D22" i="71" s="1"/>
  <c r="D44" i="71" s="1"/>
  <c r="C23" i="71"/>
  <c r="C22" i="71" s="1"/>
  <c r="C44" i="71" s="1"/>
  <c r="B23" i="71"/>
  <c r="B22" i="71" s="1"/>
  <c r="B44" i="71" s="1"/>
  <c r="B40" i="71"/>
  <c r="E34" i="71"/>
  <c r="H34" i="71" s="1"/>
  <c r="F26" i="71"/>
  <c r="I26" i="71" s="1"/>
  <c r="F24" i="71"/>
  <c r="I24" i="71" s="1"/>
  <c r="E11" i="71"/>
  <c r="H11" i="71" s="1"/>
  <c r="F11" i="71"/>
  <c r="I11" i="71" s="1"/>
  <c r="E13" i="71"/>
  <c r="F13" i="71"/>
  <c r="E14" i="71"/>
  <c r="F14" i="71"/>
  <c r="E16" i="71"/>
  <c r="F16" i="71"/>
  <c r="E17" i="71"/>
  <c r="H17" i="71" s="1"/>
  <c r="F17" i="71"/>
  <c r="I17" i="71" s="1"/>
  <c r="E18" i="71"/>
  <c r="F18" i="71"/>
  <c r="I18" i="71" s="1"/>
  <c r="F19" i="71"/>
  <c r="I19" i="71" s="1"/>
  <c r="F20" i="71"/>
  <c r="I20" i="71" s="1"/>
  <c r="F10" i="71"/>
  <c r="E10" i="71"/>
  <c r="J35" i="71"/>
  <c r="J37" i="71"/>
  <c r="H35" i="71"/>
  <c r="I35" i="71"/>
  <c r="H37" i="71"/>
  <c r="I37" i="71"/>
  <c r="E8" i="71"/>
  <c r="E7" i="71"/>
  <c r="G14" i="71" l="1"/>
  <c r="G18" i="71"/>
  <c r="G16" i="71"/>
  <c r="G11" i="71"/>
  <c r="E6" i="71"/>
  <c r="G17" i="71"/>
  <c r="G13" i="71"/>
  <c r="G10" i="71"/>
  <c r="F29" i="71"/>
  <c r="I29" i="71" s="1"/>
  <c r="F30" i="71"/>
  <c r="I30" i="71" s="1"/>
  <c r="F33" i="71" l="1"/>
  <c r="I33" i="71" s="1"/>
  <c r="F34" i="71"/>
  <c r="I34" i="71" s="1"/>
  <c r="E29" i="71"/>
  <c r="F32" i="71"/>
  <c r="I32" i="71" s="1"/>
  <c r="F15" i="71"/>
  <c r="I15" i="71" s="1"/>
  <c r="F12" i="71"/>
  <c r="F7" i="71"/>
  <c r="G34" i="71" l="1"/>
  <c r="J34" i="71" s="1"/>
  <c r="K46" i="71" s="1"/>
  <c r="H29" i="71"/>
  <c r="G29" i="71"/>
  <c r="J29" i="71" s="1"/>
  <c r="F8" i="71"/>
  <c r="G8" i="71" s="1"/>
  <c r="F27" i="71"/>
  <c r="I27" i="71" s="1"/>
  <c r="G7" i="71"/>
  <c r="F6" i="71" l="1"/>
  <c r="G6" i="71" s="1"/>
  <c r="F25" i="71"/>
  <c r="I25" i="71" s="1"/>
  <c r="F41" i="71" l="1"/>
  <c r="B18" i="71" l="1"/>
  <c r="H18" i="71" s="1"/>
  <c r="C16" i="71"/>
  <c r="I16" i="71" s="1"/>
  <c r="B16" i="71"/>
  <c r="H16" i="71" s="1"/>
  <c r="C10" i="71"/>
  <c r="I10" i="71" s="1"/>
  <c r="D9" i="71"/>
  <c r="D11" i="71"/>
  <c r="J11" i="71" s="1"/>
  <c r="D15" i="71"/>
  <c r="D16" i="71"/>
  <c r="J16" i="71" s="1"/>
  <c r="D17" i="71"/>
  <c r="J17" i="71" s="1"/>
  <c r="D18" i="71"/>
  <c r="J18" i="71" s="1"/>
  <c r="D19" i="71"/>
  <c r="D20" i="71"/>
  <c r="C14" i="71"/>
  <c r="I14" i="71" s="1"/>
  <c r="C13" i="71"/>
  <c r="I13" i="71" s="1"/>
  <c r="B14" i="71"/>
  <c r="H14" i="71" s="1"/>
  <c r="B13" i="71"/>
  <c r="H13" i="71" s="1"/>
  <c r="B10" i="71"/>
  <c r="H10" i="71" s="1"/>
  <c r="C6" i="71"/>
  <c r="C8" i="71"/>
  <c r="I8" i="71" s="1"/>
  <c r="C7" i="71"/>
  <c r="I7" i="71" s="1"/>
  <c r="B8" i="71"/>
  <c r="H8" i="71" s="1"/>
  <c r="B7" i="71"/>
  <c r="H7" i="71" s="1"/>
  <c r="D7" i="71" l="1"/>
  <c r="J7" i="71" s="1"/>
  <c r="D8" i="71"/>
  <c r="J8" i="71" s="1"/>
  <c r="D14" i="71"/>
  <c r="J14" i="71" s="1"/>
  <c r="B6" i="71"/>
  <c r="D13" i="71"/>
  <c r="B12" i="71"/>
  <c r="C41" i="71"/>
  <c r="C42" i="71"/>
  <c r="C43" i="71"/>
  <c r="I6" i="71"/>
  <c r="I41" i="71" s="1"/>
  <c r="D10" i="71"/>
  <c r="J10" i="71" s="1"/>
  <c r="C12" i="71"/>
  <c r="I12" i="71" s="1"/>
  <c r="F9" i="71"/>
  <c r="D6" i="71"/>
  <c r="B42" i="71" l="1"/>
  <c r="B41" i="71"/>
  <c r="B43" i="71"/>
  <c r="H6" i="71"/>
  <c r="D43" i="71"/>
  <c r="D41" i="71"/>
  <c r="D42" i="71"/>
  <c r="J6" i="71"/>
  <c r="J13" i="71"/>
  <c r="D12" i="71"/>
  <c r="I9" i="71"/>
  <c r="F5" i="71"/>
  <c r="I5" i="71" l="1"/>
  <c r="F43" i="71"/>
  <c r="I43" i="71" l="1"/>
  <c r="D21" i="51" l="1"/>
  <c r="E21" i="51"/>
  <c r="F21" i="51"/>
  <c r="G21" i="51"/>
  <c r="I21" i="51"/>
  <c r="J21" i="51"/>
  <c r="K21" i="51"/>
  <c r="L21" i="51"/>
  <c r="M21" i="51"/>
  <c r="N21" i="51"/>
  <c r="C21" i="51"/>
  <c r="D20" i="51"/>
  <c r="E20" i="51"/>
  <c r="F20" i="51"/>
  <c r="G20" i="51"/>
  <c r="H20" i="51"/>
  <c r="I20" i="51"/>
  <c r="J20" i="51"/>
  <c r="K20" i="51"/>
  <c r="L20" i="51"/>
  <c r="M20" i="51"/>
  <c r="N20" i="51"/>
  <c r="C20" i="51"/>
  <c r="D19" i="51"/>
  <c r="E19" i="51"/>
  <c r="F19" i="51"/>
  <c r="G19" i="51"/>
  <c r="C19" i="51"/>
  <c r="D18" i="51"/>
  <c r="E18" i="51"/>
  <c r="F18" i="51"/>
  <c r="G18" i="51"/>
  <c r="H18" i="51"/>
  <c r="C18" i="51"/>
  <c r="D17" i="51"/>
  <c r="E17" i="51"/>
  <c r="F17" i="51"/>
  <c r="G17" i="51"/>
  <c r="H17" i="51"/>
  <c r="I17" i="51"/>
  <c r="J17" i="51"/>
  <c r="K17" i="51"/>
  <c r="L17" i="51"/>
  <c r="M17" i="51"/>
  <c r="N17" i="51"/>
  <c r="C17" i="51"/>
  <c r="AA4" i="51"/>
  <c r="AB4" i="51"/>
  <c r="AC4" i="51"/>
  <c r="AD4" i="51"/>
  <c r="T4" i="51"/>
  <c r="U4" i="51"/>
  <c r="V4" i="51"/>
  <c r="W4" i="51"/>
  <c r="X4" i="51"/>
  <c r="Y4" i="51"/>
  <c r="Z4" i="51"/>
  <c r="S4" i="51"/>
  <c r="P17" i="51" l="1"/>
  <c r="E22" i="51"/>
  <c r="G22" i="51"/>
  <c r="C22" i="51"/>
  <c r="F22" i="51"/>
  <c r="D22" i="51"/>
  <c r="O17" i="51"/>
  <c r="P20" i="51"/>
  <c r="O20" i="51"/>
  <c r="Q20" i="51" l="1"/>
  <c r="Q17" i="51"/>
  <c r="H21" i="51" l="1"/>
  <c r="P21" i="51" l="1"/>
  <c r="O21" i="51"/>
  <c r="Q21" i="51" l="1"/>
  <c r="E27" i="71" l="1"/>
  <c r="H27" i="71" l="1"/>
  <c r="H41" i="71" s="1"/>
  <c r="E41" i="71"/>
  <c r="G27" i="71"/>
  <c r="J27" i="71" l="1"/>
  <c r="J41" i="71" s="1"/>
  <c r="G41" i="71"/>
  <c r="E20" i="71"/>
  <c r="E19" i="71"/>
  <c r="G19" i="71" l="1"/>
  <c r="J19" i="71" s="1"/>
  <c r="H19" i="71"/>
  <c r="H20" i="71"/>
  <c r="G20" i="71"/>
  <c r="J20" i="71" s="1"/>
  <c r="K19" i="51" l="1"/>
  <c r="J19" i="51"/>
  <c r="I19" i="51"/>
  <c r="H19" i="51"/>
  <c r="H22" i="51" s="1"/>
  <c r="J18" i="51"/>
  <c r="I18" i="51"/>
  <c r="N18" i="51" l="1"/>
  <c r="L19" i="51"/>
  <c r="M18" i="51"/>
  <c r="L18" i="51"/>
  <c r="L22" i="51" s="1"/>
  <c r="N19" i="51"/>
  <c r="M19" i="51"/>
  <c r="K18" i="51"/>
  <c r="J22" i="51"/>
  <c r="I22" i="51"/>
  <c r="P18" i="51"/>
  <c r="P19" i="51"/>
  <c r="N22" i="51" l="1"/>
  <c r="M22" i="51"/>
  <c r="O19" i="51"/>
  <c r="Q19" i="51" s="1"/>
  <c r="O18" i="51"/>
  <c r="Q18" i="51" s="1"/>
  <c r="K22" i="51"/>
  <c r="C23" i="51" s="1"/>
  <c r="P22" i="51"/>
  <c r="P25" i="51" s="1"/>
  <c r="L23" i="51" l="1"/>
  <c r="O22" i="51"/>
  <c r="Q22" i="51"/>
  <c r="EA197" i="70" l="1"/>
  <c r="DS130" i="70" l="1"/>
  <c r="DH78" i="70"/>
  <c r="DI78" i="70"/>
  <c r="DJ78" i="70"/>
  <c r="DK78" i="70"/>
  <c r="DL78" i="70"/>
  <c r="DM78" i="70"/>
  <c r="DN78" i="70"/>
  <c r="DO78" i="70"/>
  <c r="DP78" i="70"/>
  <c r="DQ78" i="70"/>
  <c r="DR78" i="70"/>
  <c r="DG78" i="70"/>
  <c r="DH79" i="70"/>
  <c r="DI79" i="70"/>
  <c r="DJ79" i="70"/>
  <c r="DK79" i="70"/>
  <c r="DL79" i="70"/>
  <c r="DM79" i="70"/>
  <c r="DN79" i="70"/>
  <c r="DO79" i="70"/>
  <c r="DP79" i="70"/>
  <c r="DQ79" i="70"/>
  <c r="DR79" i="70"/>
  <c r="DS79" i="70"/>
  <c r="DT79" i="70"/>
  <c r="DU79" i="70"/>
  <c r="DV79" i="70"/>
  <c r="DW79" i="70"/>
  <c r="DX79" i="70"/>
  <c r="DY79" i="70"/>
  <c r="DZ79" i="70"/>
  <c r="EA79" i="70"/>
  <c r="EB79" i="70"/>
  <c r="EC79" i="70"/>
  <c r="ED79" i="70"/>
  <c r="DG79" i="70"/>
  <c r="DH83" i="70"/>
  <c r="DI83" i="70"/>
  <c r="DJ83" i="70"/>
  <c r="DK83" i="70"/>
  <c r="DL83" i="70"/>
  <c r="DM83" i="70"/>
  <c r="DN83" i="70"/>
  <c r="DO83" i="70"/>
  <c r="DP83" i="70"/>
  <c r="DQ83" i="70"/>
  <c r="DR83" i="70"/>
  <c r="DS83" i="70"/>
  <c r="DT83" i="70"/>
  <c r="DG83" i="70"/>
  <c r="DL84" i="70"/>
  <c r="DM84" i="70"/>
  <c r="DN84" i="70"/>
  <c r="DO84" i="70"/>
  <c r="DP84" i="70"/>
  <c r="DQ84" i="70"/>
  <c r="DR84" i="70"/>
  <c r="DS84" i="70"/>
  <c r="DT84" i="70"/>
  <c r="DH84" i="70"/>
  <c r="DI84" i="70"/>
  <c r="DJ84" i="70"/>
  <c r="DK84" i="70"/>
  <c r="DG84" i="70"/>
  <c r="DM151" i="70"/>
  <c r="DS191" i="70" l="1"/>
  <c r="DS189" i="70"/>
  <c r="EL78" i="70"/>
  <c r="DO72" i="70"/>
  <c r="DR66" i="70"/>
  <c r="DO66" i="70"/>
  <c r="DJ66" i="70"/>
  <c r="DF66" i="70"/>
  <c r="DC66" i="70"/>
  <c r="CQ66" i="70"/>
  <c r="CN66" i="70"/>
  <c r="CK66" i="70"/>
  <c r="DR65" i="70"/>
  <c r="DO65" i="70"/>
  <c r="DJ65" i="70"/>
  <c r="DF65" i="70"/>
  <c r="DC65" i="70"/>
  <c r="CQ65" i="70"/>
  <c r="CN65" i="70"/>
  <c r="CK65" i="70"/>
  <c r="FD53" i="70"/>
  <c r="FC53" i="70"/>
  <c r="FB53" i="70"/>
  <c r="FL53" i="70" s="1"/>
  <c r="FA53" i="70"/>
  <c r="EZ53" i="70"/>
  <c r="FK53" i="70" s="1"/>
  <c r="EY53" i="70"/>
  <c r="FJ53" i="70" s="1"/>
  <c r="EL53" i="70"/>
  <c r="EV53" i="70" s="1"/>
  <c r="EF53" i="70"/>
  <c r="CJ52" i="70"/>
  <c r="AZ51" i="70"/>
  <c r="D51" i="70"/>
  <c r="FC50" i="70"/>
  <c r="EY50" i="70"/>
  <c r="EV50" i="70"/>
  <c r="ET50" i="70"/>
  <c r="FD50" i="70" s="1"/>
  <c r="ES50" i="70"/>
  <c r="ER50" i="70"/>
  <c r="FB50" i="70" s="1"/>
  <c r="EQ50" i="70"/>
  <c r="FA50" i="70" s="1"/>
  <c r="FK50" i="70" s="1"/>
  <c r="EP50" i="70"/>
  <c r="EZ50" i="70" s="1"/>
  <c r="FJ50" i="70" s="1"/>
  <c r="EO50" i="70"/>
  <c r="EN50" i="70"/>
  <c r="EX50" i="70" s="1"/>
  <c r="EM50" i="70"/>
  <c r="EW50" i="70" s="1"/>
  <c r="FG50" i="70" s="1"/>
  <c r="EL50" i="70"/>
  <c r="ED50" i="70"/>
  <c r="EC50" i="70"/>
  <c r="EB50" i="70"/>
  <c r="EA50" i="70"/>
  <c r="DZ50" i="70"/>
  <c r="DY50" i="70"/>
  <c r="DX50" i="70"/>
  <c r="DW50" i="70"/>
  <c r="DV50" i="70"/>
  <c r="DU50" i="70"/>
  <c r="DT50" i="70"/>
  <c r="DS50" i="70"/>
  <c r="CR50" i="70"/>
  <c r="CI50" i="70"/>
  <c r="DW47" i="70"/>
  <c r="DG47" i="70"/>
  <c r="CQ47" i="70"/>
  <c r="CA47" i="70"/>
  <c r="BK47" i="70"/>
  <c r="AU47" i="70"/>
  <c r="AE47" i="70"/>
  <c r="O47" i="70"/>
  <c r="DW46" i="70"/>
  <c r="DG46" i="70"/>
  <c r="CQ46" i="70"/>
  <c r="FH44" i="70"/>
  <c r="FD44" i="70"/>
  <c r="FC44" i="70"/>
  <c r="FB44" i="70"/>
  <c r="FL44" i="70" s="1"/>
  <c r="FA44" i="70"/>
  <c r="FK44" i="70" s="1"/>
  <c r="EZ44" i="70"/>
  <c r="EY44" i="70"/>
  <c r="EX44" i="70"/>
  <c r="FI44" i="70" s="1"/>
  <c r="EW44" i="70"/>
  <c r="FG44" i="70" s="1"/>
  <c r="EV44" i="70"/>
  <c r="EF44" i="70"/>
  <c r="FG43" i="70"/>
  <c r="FD43" i="70"/>
  <c r="FC43" i="70"/>
  <c r="FB43" i="70"/>
  <c r="FL43" i="70" s="1"/>
  <c r="FA43" i="70"/>
  <c r="FK43" i="70" s="1"/>
  <c r="EZ43" i="70"/>
  <c r="EX43" i="70"/>
  <c r="EW43" i="70"/>
  <c r="FH43" i="70" s="1"/>
  <c r="EV43" i="70"/>
  <c r="EF43" i="70"/>
  <c r="FL42" i="70"/>
  <c r="FD42" i="70"/>
  <c r="FC42" i="70"/>
  <c r="FB42" i="70"/>
  <c r="FA42" i="70"/>
  <c r="FK42" i="70" s="1"/>
  <c r="EZ42" i="70"/>
  <c r="FJ42" i="70" s="1"/>
  <c r="EY42" i="70"/>
  <c r="EF42" i="70"/>
  <c r="EF40" i="70" s="1"/>
  <c r="FJ41" i="70"/>
  <c r="FD41" i="70"/>
  <c r="FC41" i="70"/>
  <c r="FB41" i="70"/>
  <c r="FL41" i="70" s="1"/>
  <c r="FA41" i="70"/>
  <c r="EZ41" i="70"/>
  <c r="EY41" i="70"/>
  <c r="EF41" i="70"/>
  <c r="EL41" i="70" s="1"/>
  <c r="FA40" i="70"/>
  <c r="FK40" i="70" s="1"/>
  <c r="ET40" i="70"/>
  <c r="FD40" i="70" s="1"/>
  <c r="ES40" i="70"/>
  <c r="FC40" i="70" s="1"/>
  <c r="ER40" i="70"/>
  <c r="FB40" i="70" s="1"/>
  <c r="FL40" i="70" s="1"/>
  <c r="EQ40" i="70"/>
  <c r="EP40" i="70"/>
  <c r="EZ40" i="70" s="1"/>
  <c r="EO40" i="70"/>
  <c r="EY40" i="70" s="1"/>
  <c r="ED40" i="70"/>
  <c r="EC40" i="70"/>
  <c r="EB40" i="70"/>
  <c r="EA40" i="70"/>
  <c r="DZ40" i="70"/>
  <c r="DY40" i="70"/>
  <c r="DX40" i="70"/>
  <c r="DW40" i="70"/>
  <c r="DV40" i="70"/>
  <c r="DU40" i="70"/>
  <c r="DT40" i="70"/>
  <c r="DS40" i="70"/>
  <c r="DR40" i="70"/>
  <c r="DQ40" i="70"/>
  <c r="DP40" i="70"/>
  <c r="DO40" i="70"/>
  <c r="DN40" i="70"/>
  <c r="DM40" i="70"/>
  <c r="DL40" i="70"/>
  <c r="DK40" i="70"/>
  <c r="DJ40" i="70"/>
  <c r="DI40" i="70"/>
  <c r="DH40" i="70"/>
  <c r="DG40" i="70"/>
  <c r="DF40" i="70"/>
  <c r="DE40" i="70"/>
  <c r="DD40" i="70"/>
  <c r="DC40" i="70"/>
  <c r="DB40" i="70"/>
  <c r="DA40" i="70"/>
  <c r="CZ40" i="70"/>
  <c r="CY40" i="70"/>
  <c r="CX40" i="70"/>
  <c r="CW40" i="70"/>
  <c r="CV40" i="70"/>
  <c r="CU40" i="70"/>
  <c r="CT40" i="70"/>
  <c r="CS40" i="70"/>
  <c r="CR40" i="70"/>
  <c r="CQ40" i="70"/>
  <c r="CP40" i="70"/>
  <c r="CO40" i="70"/>
  <c r="CN40" i="70"/>
  <c r="CM40" i="70"/>
  <c r="CL40" i="70"/>
  <c r="CK40" i="70"/>
  <c r="CJ40" i="70"/>
  <c r="CI40" i="70"/>
  <c r="CH40" i="70"/>
  <c r="CG40" i="70"/>
  <c r="CF40" i="70"/>
  <c r="CE40" i="70"/>
  <c r="CD40" i="70"/>
  <c r="CC40" i="70"/>
  <c r="CB40" i="70"/>
  <c r="CA40" i="70"/>
  <c r="BZ40" i="70"/>
  <c r="BY40" i="70"/>
  <c r="BX40" i="70"/>
  <c r="BW40" i="70"/>
  <c r="BV40" i="70"/>
  <c r="BU40" i="70"/>
  <c r="BT40" i="70"/>
  <c r="BS40" i="70"/>
  <c r="BR40" i="70"/>
  <c r="BQ40" i="70"/>
  <c r="BP40" i="70"/>
  <c r="BO40" i="70"/>
  <c r="BN40" i="70"/>
  <c r="BM40" i="70"/>
  <c r="BL40" i="70"/>
  <c r="BK40" i="70"/>
  <c r="BJ40" i="70"/>
  <c r="BI40" i="70"/>
  <c r="BH40" i="70"/>
  <c r="BG40" i="70"/>
  <c r="BF40" i="70"/>
  <c r="BE40" i="70"/>
  <c r="BD40" i="70"/>
  <c r="BC40" i="70"/>
  <c r="BB40" i="70"/>
  <c r="BA40" i="70"/>
  <c r="AZ40" i="70"/>
  <c r="AY40" i="70"/>
  <c r="AX40" i="70"/>
  <c r="AW40" i="70"/>
  <c r="AV40" i="70"/>
  <c r="AU40" i="70"/>
  <c r="AT40" i="70"/>
  <c r="AS40" i="70"/>
  <c r="AR40" i="70"/>
  <c r="AQ40" i="70"/>
  <c r="AP40" i="70"/>
  <c r="AO40" i="70"/>
  <c r="AN40" i="70"/>
  <c r="AM40" i="70"/>
  <c r="AL40" i="70"/>
  <c r="AK40" i="70"/>
  <c r="AJ40" i="70"/>
  <c r="AI40" i="70"/>
  <c r="AH40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U40" i="70"/>
  <c r="T40" i="70"/>
  <c r="S40" i="70"/>
  <c r="R40" i="70"/>
  <c r="Q40" i="70"/>
  <c r="P40" i="70"/>
  <c r="O40" i="70"/>
  <c r="N40" i="70"/>
  <c r="M40" i="70"/>
  <c r="L40" i="70"/>
  <c r="K40" i="70"/>
  <c r="J40" i="70"/>
  <c r="I40" i="70"/>
  <c r="H40" i="70"/>
  <c r="G40" i="70"/>
  <c r="F40" i="70"/>
  <c r="E40" i="70"/>
  <c r="D40" i="70"/>
  <c r="C40" i="70"/>
  <c r="FK39" i="70"/>
  <c r="FH39" i="70"/>
  <c r="FD39" i="70"/>
  <c r="FC39" i="70"/>
  <c r="FB39" i="70"/>
  <c r="FL39" i="70" s="1"/>
  <c r="FA39" i="70"/>
  <c r="EZ39" i="70"/>
  <c r="FJ39" i="70" s="1"/>
  <c r="EY39" i="70"/>
  <c r="EX39" i="70"/>
  <c r="EW39" i="70"/>
  <c r="FG39" i="70" s="1"/>
  <c r="EV39" i="70"/>
  <c r="EG39" i="70"/>
  <c r="EF39" i="70"/>
  <c r="FJ38" i="70"/>
  <c r="FD38" i="70"/>
  <c r="FC38" i="70"/>
  <c r="FB38" i="70"/>
  <c r="FA38" i="70"/>
  <c r="FK38" i="70" s="1"/>
  <c r="EZ38" i="70"/>
  <c r="EY38" i="70"/>
  <c r="EF38" i="70"/>
  <c r="EL38" i="70" s="1"/>
  <c r="EL37" i="70" s="1"/>
  <c r="EV37" i="70" s="1"/>
  <c r="FL37" i="70"/>
  <c r="FB37" i="70"/>
  <c r="ET37" i="70"/>
  <c r="ES37" i="70"/>
  <c r="ER37" i="70"/>
  <c r="EQ37" i="70"/>
  <c r="FA37" i="70" s="1"/>
  <c r="EP37" i="70"/>
  <c r="EO37" i="70"/>
  <c r="EY37" i="70" s="1"/>
  <c r="ED37" i="70"/>
  <c r="EC37" i="70"/>
  <c r="EB37" i="70"/>
  <c r="EA37" i="70"/>
  <c r="EA25" i="70" s="1"/>
  <c r="DZ37" i="70"/>
  <c r="DY37" i="70"/>
  <c r="DX37" i="70"/>
  <c r="DW37" i="70"/>
  <c r="DW25" i="70" s="1"/>
  <c r="DW24" i="70" s="1"/>
  <c r="DV37" i="70"/>
  <c r="DV25" i="70" s="1"/>
  <c r="DU37" i="70"/>
  <c r="DT37" i="70"/>
  <c r="DS37" i="70"/>
  <c r="DS25" i="70" s="1"/>
  <c r="DR37" i="70"/>
  <c r="DR25" i="70" s="1"/>
  <c r="DQ37" i="70"/>
  <c r="DP37" i="70"/>
  <c r="DO37" i="70"/>
  <c r="DO25" i="70" s="1"/>
  <c r="DO24" i="70" s="1"/>
  <c r="DN37" i="70"/>
  <c r="DM37" i="70"/>
  <c r="DL37" i="70"/>
  <c r="DK37" i="70"/>
  <c r="DK25" i="70" s="1"/>
  <c r="DJ37" i="70"/>
  <c r="DI37" i="70"/>
  <c r="DH37" i="70"/>
  <c r="DG37" i="70"/>
  <c r="DG25" i="70" s="1"/>
  <c r="DG24" i="70" s="1"/>
  <c r="DF37" i="70"/>
  <c r="DE37" i="70"/>
  <c r="DD37" i="70"/>
  <c r="DC37" i="70"/>
  <c r="DC25" i="70" s="1"/>
  <c r="DB37" i="70"/>
  <c r="DB25" i="70" s="1"/>
  <c r="DA37" i="70"/>
  <c r="CZ37" i="70"/>
  <c r="CY37" i="70"/>
  <c r="CY25" i="70" s="1"/>
  <c r="CY24" i="70" s="1"/>
  <c r="CX37" i="70"/>
  <c r="CW37" i="70"/>
  <c r="CV37" i="70"/>
  <c r="CU37" i="70"/>
  <c r="CU25" i="70" s="1"/>
  <c r="CT37" i="70"/>
  <c r="CS37" i="70"/>
  <c r="CR37" i="70"/>
  <c r="CQ37" i="70"/>
  <c r="CQ25" i="70" s="1"/>
  <c r="CQ24" i="70" s="1"/>
  <c r="CP37" i="70"/>
  <c r="CP25" i="70" s="1"/>
  <c r="CO37" i="70"/>
  <c r="CN37" i="70"/>
  <c r="CM37" i="70"/>
  <c r="CM25" i="70" s="1"/>
  <c r="CL37" i="70"/>
  <c r="CL25" i="70" s="1"/>
  <c r="CK37" i="70"/>
  <c r="CJ37" i="70"/>
  <c r="CI37" i="70"/>
  <c r="CI25" i="70" s="1"/>
  <c r="CI24" i="70" s="1"/>
  <c r="CH37" i="70"/>
  <c r="CG37" i="70"/>
  <c r="CF37" i="70"/>
  <c r="CE37" i="70"/>
  <c r="CE25" i="70" s="1"/>
  <c r="CD37" i="70"/>
  <c r="CC37" i="70"/>
  <c r="CB37" i="70"/>
  <c r="CA37" i="70"/>
  <c r="CA25" i="70" s="1"/>
  <c r="CA24" i="70" s="1"/>
  <c r="BZ37" i="70"/>
  <c r="BY37" i="70"/>
  <c r="BX37" i="70"/>
  <c r="BW37" i="70"/>
  <c r="BW25" i="70" s="1"/>
  <c r="BV37" i="70"/>
  <c r="BV25" i="70" s="1"/>
  <c r="BU37" i="70"/>
  <c r="BT37" i="70"/>
  <c r="BS37" i="70"/>
  <c r="BS25" i="70" s="1"/>
  <c r="BS24" i="70" s="1"/>
  <c r="BR37" i="70"/>
  <c r="BQ37" i="70"/>
  <c r="BP37" i="70"/>
  <c r="BO37" i="70"/>
  <c r="BO25" i="70" s="1"/>
  <c r="BN37" i="70"/>
  <c r="BM37" i="70"/>
  <c r="BL37" i="70"/>
  <c r="BK37" i="70"/>
  <c r="BK25" i="70" s="1"/>
  <c r="BK24" i="70" s="1"/>
  <c r="BJ37" i="70"/>
  <c r="BJ25" i="70" s="1"/>
  <c r="BI37" i="70"/>
  <c r="BH37" i="70"/>
  <c r="BG37" i="70"/>
  <c r="BG25" i="70" s="1"/>
  <c r="BF37" i="70"/>
  <c r="BF25" i="70" s="1"/>
  <c r="BE37" i="70"/>
  <c r="BD37" i="70"/>
  <c r="BC37" i="70"/>
  <c r="BC25" i="70" s="1"/>
  <c r="BC24" i="70" s="1"/>
  <c r="BB37" i="70"/>
  <c r="BA37" i="70"/>
  <c r="AZ37" i="70"/>
  <c r="AY37" i="70"/>
  <c r="AY25" i="70" s="1"/>
  <c r="AX37" i="70"/>
  <c r="AW37" i="70"/>
  <c r="AV37" i="70"/>
  <c r="AU37" i="70"/>
  <c r="AU25" i="70" s="1"/>
  <c r="AU24" i="70" s="1"/>
  <c r="AT37" i="70"/>
  <c r="AS37" i="70"/>
  <c r="AR37" i="70"/>
  <c r="AQ37" i="70"/>
  <c r="AQ25" i="70" s="1"/>
  <c r="AP37" i="70"/>
  <c r="AP25" i="70" s="1"/>
  <c r="AO37" i="70"/>
  <c r="AN37" i="70"/>
  <c r="AM37" i="70"/>
  <c r="AM25" i="70" s="1"/>
  <c r="AM24" i="70" s="1"/>
  <c r="AL37" i="70"/>
  <c r="AK37" i="70"/>
  <c r="AJ37" i="70"/>
  <c r="AI37" i="70"/>
  <c r="AI25" i="70" s="1"/>
  <c r="AH37" i="70"/>
  <c r="AG37" i="70"/>
  <c r="AF37" i="70"/>
  <c r="AE37" i="70"/>
  <c r="AE25" i="70" s="1"/>
  <c r="AE24" i="70" s="1"/>
  <c r="AD37" i="70"/>
  <c r="AD25" i="70" s="1"/>
  <c r="AC37" i="70"/>
  <c r="AB37" i="70"/>
  <c r="AA37" i="70"/>
  <c r="AA25" i="70" s="1"/>
  <c r="Z37" i="70"/>
  <c r="Z25" i="70" s="1"/>
  <c r="Y37" i="70"/>
  <c r="X37" i="70"/>
  <c r="W37" i="70"/>
  <c r="W25" i="70" s="1"/>
  <c r="W24" i="70" s="1"/>
  <c r="V37" i="70"/>
  <c r="U37" i="70"/>
  <c r="T37" i="70"/>
  <c r="S37" i="70"/>
  <c r="S25" i="70" s="1"/>
  <c r="R37" i="70"/>
  <c r="Q37" i="70"/>
  <c r="P37" i="70"/>
  <c r="O37" i="70"/>
  <c r="O25" i="70" s="1"/>
  <c r="O24" i="70" s="1"/>
  <c r="N37" i="70"/>
  <c r="M37" i="70"/>
  <c r="L37" i="70"/>
  <c r="K37" i="70"/>
  <c r="K25" i="70" s="1"/>
  <c r="J37" i="70"/>
  <c r="J25" i="70" s="1"/>
  <c r="I37" i="70"/>
  <c r="H37" i="70"/>
  <c r="G37" i="70"/>
  <c r="G25" i="70" s="1"/>
  <c r="G24" i="70" s="1"/>
  <c r="F37" i="70"/>
  <c r="E37" i="70"/>
  <c r="D37" i="70"/>
  <c r="C37" i="70"/>
  <c r="C25" i="70" s="1"/>
  <c r="FL35" i="70"/>
  <c r="FD35" i="70"/>
  <c r="FC35" i="70"/>
  <c r="FB35" i="70"/>
  <c r="FA35" i="70"/>
  <c r="FK35" i="70" s="1"/>
  <c r="EZ35" i="70"/>
  <c r="EY35" i="70"/>
  <c r="EF35" i="70"/>
  <c r="EL35" i="70" s="1"/>
  <c r="FK34" i="70"/>
  <c r="FJ34" i="70"/>
  <c r="FD34" i="70"/>
  <c r="FC34" i="70"/>
  <c r="FB34" i="70"/>
  <c r="FL34" i="70" s="1"/>
  <c r="FA34" i="70"/>
  <c r="EZ34" i="70"/>
  <c r="EY34" i="70"/>
  <c r="FI34" i="70" s="1"/>
  <c r="EX34" i="70"/>
  <c r="FH34" i="70" s="1"/>
  <c r="EW34" i="70"/>
  <c r="FG34" i="70" s="1"/>
  <c r="EV34" i="70"/>
  <c r="EF34" i="70"/>
  <c r="FD33" i="70"/>
  <c r="FC33" i="70"/>
  <c r="FB33" i="70"/>
  <c r="FL33" i="70" s="1"/>
  <c r="FA33" i="70"/>
  <c r="EZ33" i="70"/>
  <c r="EY33" i="70"/>
  <c r="FI33" i="70" s="1"/>
  <c r="EX33" i="70"/>
  <c r="FH33" i="70" s="1"/>
  <c r="EW33" i="70"/>
  <c r="EV33" i="70"/>
  <c r="EF33" i="70"/>
  <c r="FH32" i="70"/>
  <c r="FD32" i="70"/>
  <c r="FC32" i="70"/>
  <c r="FB32" i="70"/>
  <c r="FL32" i="70" s="1"/>
  <c r="FA32" i="70"/>
  <c r="FK32" i="70" s="1"/>
  <c r="EZ32" i="70"/>
  <c r="EY32" i="70"/>
  <c r="EX32" i="70"/>
  <c r="FI32" i="70" s="1"/>
  <c r="EW32" i="70"/>
  <c r="FG32" i="70" s="1"/>
  <c r="EV32" i="70"/>
  <c r="EF32" i="70"/>
  <c r="FA31" i="70"/>
  <c r="FK31" i="70" s="1"/>
  <c r="ET31" i="70"/>
  <c r="FD31" i="70" s="1"/>
  <c r="ES31" i="70"/>
  <c r="FC31" i="70" s="1"/>
  <c r="ER31" i="70"/>
  <c r="FB31" i="70" s="1"/>
  <c r="FL31" i="70" s="1"/>
  <c r="EQ31" i="70"/>
  <c r="EP31" i="70"/>
  <c r="EZ31" i="70" s="1"/>
  <c r="EO31" i="70"/>
  <c r="EY31" i="70" s="1"/>
  <c r="ED31" i="70"/>
  <c r="EC31" i="70"/>
  <c r="EB31" i="70"/>
  <c r="EA31" i="70"/>
  <c r="DZ31" i="70"/>
  <c r="DY31" i="70"/>
  <c r="DX31" i="70"/>
  <c r="DW31" i="70"/>
  <c r="DV31" i="70"/>
  <c r="DU31" i="70"/>
  <c r="DT31" i="70"/>
  <c r="DS31" i="70"/>
  <c r="DR31" i="70"/>
  <c r="DQ31" i="70"/>
  <c r="DP31" i="70"/>
  <c r="DO31" i="70"/>
  <c r="DN31" i="70"/>
  <c r="DM31" i="70"/>
  <c r="DL31" i="70"/>
  <c r="DK31" i="70"/>
  <c r="DJ31" i="70"/>
  <c r="DI31" i="70"/>
  <c r="DH31" i="70"/>
  <c r="DG31" i="70"/>
  <c r="DF31" i="70"/>
  <c r="DE31" i="70"/>
  <c r="DD31" i="70"/>
  <c r="DC31" i="70"/>
  <c r="DB31" i="70"/>
  <c r="DA31" i="70"/>
  <c r="CZ31" i="70"/>
  <c r="CY31" i="70"/>
  <c r="CX31" i="70"/>
  <c r="CW31" i="70"/>
  <c r="CV31" i="70"/>
  <c r="CU31" i="70"/>
  <c r="CT31" i="70"/>
  <c r="CS31" i="70"/>
  <c r="CR31" i="70"/>
  <c r="CQ31" i="70"/>
  <c r="CP31" i="70"/>
  <c r="CO31" i="70"/>
  <c r="CN31" i="70"/>
  <c r="CM31" i="70"/>
  <c r="CL31" i="70"/>
  <c r="CK31" i="70"/>
  <c r="CJ31" i="70"/>
  <c r="CI31" i="70"/>
  <c r="CH31" i="70"/>
  <c r="CG31" i="70"/>
  <c r="CF31" i="70"/>
  <c r="CE31" i="70"/>
  <c r="CD31" i="70"/>
  <c r="CC31" i="70"/>
  <c r="CB31" i="70"/>
  <c r="CA31" i="70"/>
  <c r="BZ31" i="70"/>
  <c r="BY31" i="70"/>
  <c r="BX31" i="70"/>
  <c r="BW31" i="70"/>
  <c r="BV31" i="70"/>
  <c r="BU31" i="70"/>
  <c r="BT31" i="70"/>
  <c r="BS31" i="70"/>
  <c r="BR31" i="70"/>
  <c r="BQ31" i="70"/>
  <c r="BP31" i="70"/>
  <c r="BO31" i="70"/>
  <c r="BN31" i="70"/>
  <c r="BM31" i="70"/>
  <c r="BL31" i="70"/>
  <c r="BK31" i="70"/>
  <c r="BJ31" i="70"/>
  <c r="BI31" i="70"/>
  <c r="BH31" i="70"/>
  <c r="BG31" i="70"/>
  <c r="BF31" i="70"/>
  <c r="BE31" i="70"/>
  <c r="BD31" i="70"/>
  <c r="BC31" i="70"/>
  <c r="BB31" i="70"/>
  <c r="BA31" i="70"/>
  <c r="AZ31" i="70"/>
  <c r="AY31" i="70"/>
  <c r="AX31" i="70"/>
  <c r="AW31" i="70"/>
  <c r="AV31" i="70"/>
  <c r="AU31" i="70"/>
  <c r="AT31" i="70"/>
  <c r="AS31" i="70"/>
  <c r="AR31" i="70"/>
  <c r="AQ31" i="70"/>
  <c r="AP31" i="70"/>
  <c r="AO31" i="70"/>
  <c r="AN31" i="70"/>
  <c r="AM31" i="70"/>
  <c r="AL31" i="70"/>
  <c r="AK31" i="70"/>
  <c r="AJ31" i="70"/>
  <c r="AI31" i="70"/>
  <c r="AH31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U31" i="70"/>
  <c r="T31" i="70"/>
  <c r="S31" i="70"/>
  <c r="R31" i="70"/>
  <c r="Q31" i="70"/>
  <c r="P31" i="70"/>
  <c r="O31" i="70"/>
  <c r="N31" i="70"/>
  <c r="M31" i="70"/>
  <c r="L31" i="70"/>
  <c r="K31" i="70"/>
  <c r="J31" i="70"/>
  <c r="I31" i="70"/>
  <c r="H31" i="70"/>
  <c r="G31" i="70"/>
  <c r="F31" i="70"/>
  <c r="E31" i="70"/>
  <c r="D31" i="70"/>
  <c r="C31" i="70"/>
  <c r="FK30" i="70"/>
  <c r="FD30" i="70"/>
  <c r="FC30" i="70"/>
  <c r="FB30" i="70"/>
  <c r="FL30" i="70" s="1"/>
  <c r="FA30" i="70"/>
  <c r="EZ30" i="70"/>
  <c r="FJ30" i="70" s="1"/>
  <c r="EY30" i="70"/>
  <c r="EX30" i="70"/>
  <c r="FH30" i="70" s="1"/>
  <c r="EW30" i="70"/>
  <c r="FG30" i="70" s="1"/>
  <c r="EV30" i="70"/>
  <c r="FK29" i="70"/>
  <c r="FJ29" i="70"/>
  <c r="FD29" i="70"/>
  <c r="FC29" i="70"/>
  <c r="FB29" i="70"/>
  <c r="FL29" i="70" s="1"/>
  <c r="FA29" i="70"/>
  <c r="EZ29" i="70"/>
  <c r="EY29" i="70"/>
  <c r="FI29" i="70" s="1"/>
  <c r="EX29" i="70"/>
  <c r="FH29" i="70" s="1"/>
  <c r="EW29" i="70"/>
  <c r="FG29" i="70" s="1"/>
  <c r="EV29" i="70"/>
  <c r="FD28" i="70"/>
  <c r="FC28" i="70"/>
  <c r="FB28" i="70"/>
  <c r="FL28" i="70" s="1"/>
  <c r="FA28" i="70"/>
  <c r="EZ28" i="70"/>
  <c r="EY28" i="70"/>
  <c r="FI28" i="70" s="1"/>
  <c r="EX28" i="70"/>
  <c r="EW28" i="70"/>
  <c r="EV28" i="70"/>
  <c r="FD27" i="70"/>
  <c r="FC27" i="70"/>
  <c r="FB27" i="70"/>
  <c r="FL27" i="70" s="1"/>
  <c r="FA27" i="70"/>
  <c r="EZ27" i="70"/>
  <c r="FJ27" i="70" s="1"/>
  <c r="EY27" i="70"/>
  <c r="EF27" i="70"/>
  <c r="EL27" i="70" s="1"/>
  <c r="FA26" i="70"/>
  <c r="FK26" i="70" s="1"/>
  <c r="ET26" i="70"/>
  <c r="FD26" i="70" s="1"/>
  <c r="ES26" i="70"/>
  <c r="FC26" i="70" s="1"/>
  <c r="ER26" i="70"/>
  <c r="FB26" i="70" s="1"/>
  <c r="FL26" i="70" s="1"/>
  <c r="EQ26" i="70"/>
  <c r="EP26" i="70"/>
  <c r="EZ26" i="70" s="1"/>
  <c r="EO26" i="70"/>
  <c r="EY26" i="70" s="1"/>
  <c r="ED26" i="70"/>
  <c r="EC26" i="70"/>
  <c r="EC25" i="70" s="1"/>
  <c r="EB26" i="70"/>
  <c r="EA26" i="70"/>
  <c r="DZ26" i="70"/>
  <c r="DY26" i="70"/>
  <c r="DY25" i="70" s="1"/>
  <c r="DY47" i="70" s="1"/>
  <c r="DX26" i="70"/>
  <c r="DW26" i="70"/>
  <c r="DV26" i="70"/>
  <c r="DU26" i="70"/>
  <c r="DU25" i="70" s="1"/>
  <c r="DT26" i="70"/>
  <c r="DS26" i="70"/>
  <c r="DR26" i="70"/>
  <c r="DQ26" i="70"/>
  <c r="DP26" i="70"/>
  <c r="DO26" i="70"/>
  <c r="DN26" i="70"/>
  <c r="DM26" i="70"/>
  <c r="DM25" i="70" s="1"/>
  <c r="DL26" i="70"/>
  <c r="DK26" i="70"/>
  <c r="DJ26" i="70"/>
  <c r="DI26" i="70"/>
  <c r="DI25" i="70" s="1"/>
  <c r="DI47" i="70" s="1"/>
  <c r="DH26" i="70"/>
  <c r="DG26" i="70"/>
  <c r="DF26" i="70"/>
  <c r="DE26" i="70"/>
  <c r="DE25" i="70" s="1"/>
  <c r="DD26" i="70"/>
  <c r="DC26" i="70"/>
  <c r="DB26" i="70"/>
  <c r="DA26" i="70"/>
  <c r="DA25" i="70" s="1"/>
  <c r="CZ26" i="70"/>
  <c r="CY26" i="70"/>
  <c r="CX26" i="70"/>
  <c r="CW26" i="70"/>
  <c r="CW25" i="70" s="1"/>
  <c r="CV26" i="70"/>
  <c r="CU26" i="70"/>
  <c r="CT26" i="70"/>
  <c r="CS26" i="70"/>
  <c r="CS25" i="70" s="1"/>
  <c r="CS47" i="70" s="1"/>
  <c r="CR26" i="70"/>
  <c r="CQ26" i="70"/>
  <c r="CP26" i="70"/>
  <c r="CO26" i="70"/>
  <c r="CO25" i="70" s="1"/>
  <c r="CN26" i="70"/>
  <c r="CM26" i="70"/>
  <c r="CL26" i="70"/>
  <c r="CK26" i="70"/>
  <c r="CJ26" i="70"/>
  <c r="CI26" i="70"/>
  <c r="CH26" i="70"/>
  <c r="CG26" i="70"/>
  <c r="CG25" i="70" s="1"/>
  <c r="CF26" i="70"/>
  <c r="CE26" i="70"/>
  <c r="CD26" i="70"/>
  <c r="CC26" i="70"/>
  <c r="CC25" i="70" s="1"/>
  <c r="CC47" i="70" s="1"/>
  <c r="CB26" i="70"/>
  <c r="CA26" i="70"/>
  <c r="BZ26" i="70"/>
  <c r="BY26" i="70"/>
  <c r="BY25" i="70" s="1"/>
  <c r="BX26" i="70"/>
  <c r="BW26" i="70"/>
  <c r="BV26" i="70"/>
  <c r="BU26" i="70"/>
  <c r="BU25" i="70" s="1"/>
  <c r="BT26" i="70"/>
  <c r="BS26" i="70"/>
  <c r="BR26" i="70"/>
  <c r="BQ26" i="70"/>
  <c r="BQ25" i="70" s="1"/>
  <c r="BP26" i="70"/>
  <c r="BO26" i="70"/>
  <c r="BN26" i="70"/>
  <c r="BM26" i="70"/>
  <c r="BM25" i="70" s="1"/>
  <c r="BM47" i="70" s="1"/>
  <c r="BL26" i="70"/>
  <c r="BK26" i="70"/>
  <c r="BJ26" i="70"/>
  <c r="BI26" i="70"/>
  <c r="BI25" i="70" s="1"/>
  <c r="BH26" i="70"/>
  <c r="BG26" i="70"/>
  <c r="BF26" i="70"/>
  <c r="BE26" i="70"/>
  <c r="BD26" i="70"/>
  <c r="BC26" i="70"/>
  <c r="BB26" i="70"/>
  <c r="BA26" i="70"/>
  <c r="BA25" i="70" s="1"/>
  <c r="AZ26" i="70"/>
  <c r="AY26" i="70"/>
  <c r="AX26" i="70"/>
  <c r="AW26" i="70"/>
  <c r="AW25" i="70" s="1"/>
  <c r="AW47" i="70" s="1"/>
  <c r="AV26" i="70"/>
  <c r="AU26" i="70"/>
  <c r="AT26" i="70"/>
  <c r="AS26" i="70"/>
  <c r="AS25" i="70" s="1"/>
  <c r="AR26" i="70"/>
  <c r="AQ26" i="70"/>
  <c r="AP26" i="70"/>
  <c r="AO26" i="70"/>
  <c r="AO25" i="70" s="1"/>
  <c r="AN26" i="70"/>
  <c r="AM26" i="70"/>
  <c r="AL26" i="70"/>
  <c r="AK26" i="70"/>
  <c r="AK25" i="70" s="1"/>
  <c r="AJ26" i="70"/>
  <c r="AI26" i="70"/>
  <c r="AH26" i="70"/>
  <c r="AG26" i="70"/>
  <c r="AG25" i="70" s="1"/>
  <c r="AG47" i="70" s="1"/>
  <c r="AF26" i="70"/>
  <c r="AE26" i="70"/>
  <c r="AD26" i="70"/>
  <c r="AC26" i="70"/>
  <c r="AC25" i="70" s="1"/>
  <c r="AB26" i="70"/>
  <c r="AA26" i="70"/>
  <c r="Z26" i="70"/>
  <c r="Y26" i="70"/>
  <c r="X26" i="70"/>
  <c r="W26" i="70"/>
  <c r="V26" i="70"/>
  <c r="U26" i="70"/>
  <c r="U25" i="70" s="1"/>
  <c r="T26" i="70"/>
  <c r="S26" i="70"/>
  <c r="R26" i="70"/>
  <c r="Q26" i="70"/>
  <c r="Q25" i="70" s="1"/>
  <c r="Q47" i="70" s="1"/>
  <c r="P26" i="70"/>
  <c r="O26" i="70"/>
  <c r="N26" i="70"/>
  <c r="M26" i="70"/>
  <c r="M25" i="70" s="1"/>
  <c r="L26" i="70"/>
  <c r="K26" i="70"/>
  <c r="J26" i="70"/>
  <c r="I26" i="70"/>
  <c r="I25" i="70" s="1"/>
  <c r="H26" i="70"/>
  <c r="G26" i="70"/>
  <c r="F26" i="70"/>
  <c r="E26" i="70"/>
  <c r="E25" i="70" s="1"/>
  <c r="D26" i="70"/>
  <c r="C26" i="70"/>
  <c r="FA25" i="70"/>
  <c r="ER25" i="70"/>
  <c r="EQ25" i="70"/>
  <c r="EQ47" i="70" s="1"/>
  <c r="FA47" i="70" s="1"/>
  <c r="EB25" i="70"/>
  <c r="EB47" i="70" s="1"/>
  <c r="DX25" i="70"/>
  <c r="DX47" i="70" s="1"/>
  <c r="DT25" i="70"/>
  <c r="DT47" i="70" s="1"/>
  <c r="DQ25" i="70"/>
  <c r="DP25" i="70"/>
  <c r="DP47" i="70" s="1"/>
  <c r="DL25" i="70"/>
  <c r="DL47" i="70" s="1"/>
  <c r="DH25" i="70"/>
  <c r="DH47" i="70" s="1"/>
  <c r="DF25" i="70"/>
  <c r="DD25" i="70"/>
  <c r="DD47" i="70" s="1"/>
  <c r="CZ25" i="70"/>
  <c r="CZ47" i="70" s="1"/>
  <c r="CV25" i="70"/>
  <c r="CV47" i="70" s="1"/>
  <c r="CR25" i="70"/>
  <c r="CR47" i="70" s="1"/>
  <c r="CN25" i="70"/>
  <c r="CN47" i="70" s="1"/>
  <c r="CK25" i="70"/>
  <c r="CJ25" i="70"/>
  <c r="CJ47" i="70" s="1"/>
  <c r="CF25" i="70"/>
  <c r="CF47" i="70" s="1"/>
  <c r="CB25" i="70"/>
  <c r="CB47" i="70" s="1"/>
  <c r="BZ25" i="70"/>
  <c r="BX25" i="70"/>
  <c r="BX47" i="70" s="1"/>
  <c r="BT25" i="70"/>
  <c r="BT47" i="70" s="1"/>
  <c r="BP25" i="70"/>
  <c r="BP47" i="70" s="1"/>
  <c r="BL25" i="70"/>
  <c r="BL47" i="70" s="1"/>
  <c r="BH25" i="70"/>
  <c r="BH47" i="70" s="1"/>
  <c r="BE25" i="70"/>
  <c r="BD25" i="70"/>
  <c r="BD47" i="70" s="1"/>
  <c r="AZ25" i="70"/>
  <c r="AZ47" i="70" s="1"/>
  <c r="AV25" i="70"/>
  <c r="AV47" i="70" s="1"/>
  <c r="AT25" i="70"/>
  <c r="AR25" i="70"/>
  <c r="AR47" i="70" s="1"/>
  <c r="AN25" i="70"/>
  <c r="AN47" i="70" s="1"/>
  <c r="AJ25" i="70"/>
  <c r="AJ47" i="70" s="1"/>
  <c r="AF25" i="70"/>
  <c r="AF47" i="70" s="1"/>
  <c r="AB25" i="70"/>
  <c r="AB47" i="70" s="1"/>
  <c r="Y25" i="70"/>
  <c r="X25" i="70"/>
  <c r="X47" i="70" s="1"/>
  <c r="T25" i="70"/>
  <c r="T47" i="70" s="1"/>
  <c r="P25" i="70"/>
  <c r="P47" i="70" s="1"/>
  <c r="N25" i="70"/>
  <c r="L25" i="70"/>
  <c r="L47" i="70" s="1"/>
  <c r="H25" i="70"/>
  <c r="H47" i="70" s="1"/>
  <c r="D25" i="70"/>
  <c r="D47" i="70" s="1"/>
  <c r="FA24" i="70"/>
  <c r="EQ24" i="70"/>
  <c r="EB24" i="70"/>
  <c r="DY24" i="70"/>
  <c r="DX24" i="70"/>
  <c r="DT24" i="70"/>
  <c r="DP24" i="70"/>
  <c r="DL24" i="70"/>
  <c r="DH24" i="70"/>
  <c r="DD24" i="70"/>
  <c r="CZ24" i="70"/>
  <c r="CV24" i="70"/>
  <c r="CS24" i="70"/>
  <c r="CR24" i="70"/>
  <c r="CN24" i="70"/>
  <c r="CJ24" i="70"/>
  <c r="CF24" i="70"/>
  <c r="CB24" i="70"/>
  <c r="BX24" i="70"/>
  <c r="BT24" i="70"/>
  <c r="BP24" i="70"/>
  <c r="BM24" i="70"/>
  <c r="BL24" i="70"/>
  <c r="BH24" i="70"/>
  <c r="BD24" i="70"/>
  <c r="AZ24" i="70"/>
  <c r="AV24" i="70"/>
  <c r="AR24" i="70"/>
  <c r="AN24" i="70"/>
  <c r="AJ24" i="70"/>
  <c r="AG24" i="70"/>
  <c r="AF24" i="70"/>
  <c r="AB24" i="70"/>
  <c r="X24" i="70"/>
  <c r="T24" i="70"/>
  <c r="P24" i="70"/>
  <c r="L24" i="70"/>
  <c r="H24" i="70"/>
  <c r="D24" i="70"/>
  <c r="FL22" i="70"/>
  <c r="FK22" i="70"/>
  <c r="FD22" i="70"/>
  <c r="FC22" i="70"/>
  <c r="FB22" i="70"/>
  <c r="FA22" i="70"/>
  <c r="EZ22" i="70"/>
  <c r="FJ22" i="70" s="1"/>
  <c r="EY22" i="70"/>
  <c r="FI22" i="70" s="1"/>
  <c r="EX22" i="70"/>
  <c r="FH22" i="70" s="1"/>
  <c r="EW22" i="70"/>
  <c r="FG22" i="70" s="1"/>
  <c r="EV22" i="70"/>
  <c r="EF22" i="70"/>
  <c r="FK21" i="70"/>
  <c r="FJ21" i="70"/>
  <c r="FD21" i="70"/>
  <c r="FC21" i="70"/>
  <c r="FB21" i="70"/>
  <c r="FL21" i="70" s="1"/>
  <c r="FA21" i="70"/>
  <c r="EZ21" i="70"/>
  <c r="EY21" i="70"/>
  <c r="FI21" i="70" s="1"/>
  <c r="EX21" i="70"/>
  <c r="FH21" i="70" s="1"/>
  <c r="EW21" i="70"/>
  <c r="FG21" i="70" s="1"/>
  <c r="EV21" i="70"/>
  <c r="EF21" i="70"/>
  <c r="FH20" i="70"/>
  <c r="FD20" i="70"/>
  <c r="FB20" i="70"/>
  <c r="EY20" i="70"/>
  <c r="FI20" i="70" s="1"/>
  <c r="EX20" i="70"/>
  <c r="ET20" i="70"/>
  <c r="ES20" i="70"/>
  <c r="ER20" i="70"/>
  <c r="EQ20" i="70"/>
  <c r="FA20" i="70" s="1"/>
  <c r="EP20" i="70"/>
  <c r="EZ20" i="70" s="1"/>
  <c r="EO20" i="70"/>
  <c r="EN20" i="70"/>
  <c r="EM20" i="70"/>
  <c r="EW20" i="70" s="1"/>
  <c r="EL20" i="70"/>
  <c r="EV20" i="70" s="1"/>
  <c r="ED20" i="70"/>
  <c r="EC20" i="70"/>
  <c r="EB20" i="70"/>
  <c r="EA20" i="70"/>
  <c r="DZ20" i="70"/>
  <c r="DY20" i="70"/>
  <c r="DX20" i="70"/>
  <c r="DW20" i="70"/>
  <c r="DV20" i="70"/>
  <c r="DU20" i="70"/>
  <c r="DT20" i="70"/>
  <c r="DS20" i="70"/>
  <c r="DR20" i="70"/>
  <c r="DQ20" i="70"/>
  <c r="DP20" i="70"/>
  <c r="DO20" i="70"/>
  <c r="DN20" i="70"/>
  <c r="DM20" i="70"/>
  <c r="DL20" i="70"/>
  <c r="DK20" i="70"/>
  <c r="DJ20" i="70"/>
  <c r="DI20" i="70"/>
  <c r="DH20" i="70"/>
  <c r="DG20" i="70"/>
  <c r="DF20" i="70"/>
  <c r="DE20" i="70"/>
  <c r="DD20" i="70"/>
  <c r="DC20" i="70"/>
  <c r="DB20" i="70"/>
  <c r="DA20" i="70"/>
  <c r="CZ20" i="70"/>
  <c r="CY20" i="70"/>
  <c r="CX20" i="70"/>
  <c r="CW20" i="70"/>
  <c r="CV20" i="70"/>
  <c r="CU20" i="70"/>
  <c r="CT20" i="70"/>
  <c r="CS20" i="70"/>
  <c r="CR20" i="70"/>
  <c r="CQ20" i="70"/>
  <c r="CP20" i="70"/>
  <c r="CO20" i="70"/>
  <c r="CN20" i="70"/>
  <c r="CM20" i="70"/>
  <c r="CL20" i="70"/>
  <c r="CK20" i="70"/>
  <c r="CJ20" i="70"/>
  <c r="CI20" i="70"/>
  <c r="EF20" i="70" s="1"/>
  <c r="CH20" i="70"/>
  <c r="CG20" i="70"/>
  <c r="CF20" i="70"/>
  <c r="CE20" i="70"/>
  <c r="CD20" i="70"/>
  <c r="CC20" i="70"/>
  <c r="CB20" i="70"/>
  <c r="CA20" i="70"/>
  <c r="BZ20" i="70"/>
  <c r="BY20" i="70"/>
  <c r="BX20" i="70"/>
  <c r="BW20" i="70"/>
  <c r="BV20" i="70"/>
  <c r="BU20" i="70"/>
  <c r="BT20" i="70"/>
  <c r="BS20" i="70"/>
  <c r="BR20" i="70"/>
  <c r="BQ20" i="70"/>
  <c r="BP20" i="70"/>
  <c r="BO20" i="70"/>
  <c r="BN20" i="70"/>
  <c r="BM20" i="70"/>
  <c r="BL20" i="70"/>
  <c r="BK20" i="70"/>
  <c r="BJ20" i="70"/>
  <c r="BI20" i="70"/>
  <c r="BH20" i="70"/>
  <c r="BG20" i="70"/>
  <c r="BF20" i="70"/>
  <c r="BE20" i="70"/>
  <c r="BD20" i="70"/>
  <c r="BC20" i="70"/>
  <c r="BB20" i="70"/>
  <c r="BA20" i="70"/>
  <c r="AZ20" i="70"/>
  <c r="AY20" i="70"/>
  <c r="AX20" i="70"/>
  <c r="AW20" i="70"/>
  <c r="AV20" i="70"/>
  <c r="AU20" i="70"/>
  <c r="AT20" i="70"/>
  <c r="AS20" i="70"/>
  <c r="AR20" i="70"/>
  <c r="AQ20" i="70"/>
  <c r="AP20" i="70"/>
  <c r="AO20" i="70"/>
  <c r="AN20" i="70"/>
  <c r="AM20" i="70"/>
  <c r="AL20" i="70"/>
  <c r="AK20" i="70"/>
  <c r="AJ20" i="70"/>
  <c r="AI20" i="70"/>
  <c r="AH20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U20" i="70"/>
  <c r="T20" i="70"/>
  <c r="S20" i="70"/>
  <c r="R20" i="70"/>
  <c r="Q20" i="70"/>
  <c r="P20" i="70"/>
  <c r="O20" i="70"/>
  <c r="N20" i="70"/>
  <c r="M20" i="70"/>
  <c r="L20" i="70"/>
  <c r="K20" i="70"/>
  <c r="J20" i="70"/>
  <c r="I20" i="70"/>
  <c r="H20" i="70"/>
  <c r="G20" i="70"/>
  <c r="F20" i="70"/>
  <c r="E20" i="70"/>
  <c r="D20" i="70"/>
  <c r="C20" i="70"/>
  <c r="FL19" i="70"/>
  <c r="FH19" i="70"/>
  <c r="FD19" i="70"/>
  <c r="FC19" i="70"/>
  <c r="FB19" i="70"/>
  <c r="FA19" i="70"/>
  <c r="EZ19" i="70"/>
  <c r="EY19" i="70"/>
  <c r="FI19" i="70" s="1"/>
  <c r="EX19" i="70"/>
  <c r="EW19" i="70"/>
  <c r="EV19" i="70"/>
  <c r="EF19" i="70"/>
  <c r="FK18" i="70"/>
  <c r="FD18" i="70"/>
  <c r="FC18" i="70"/>
  <c r="FB18" i="70"/>
  <c r="FA18" i="70"/>
  <c r="FL18" i="70" s="1"/>
  <c r="EZ18" i="70"/>
  <c r="FJ18" i="70" s="1"/>
  <c r="EY18" i="70"/>
  <c r="FI18" i="70" s="1"/>
  <c r="EX18" i="70"/>
  <c r="FH18" i="70" s="1"/>
  <c r="EW18" i="70"/>
  <c r="FG18" i="70" s="1"/>
  <c r="EV18" i="70"/>
  <c r="EF18" i="70"/>
  <c r="FJ17" i="70"/>
  <c r="FD17" i="70"/>
  <c r="FC17" i="70"/>
  <c r="FB17" i="70"/>
  <c r="FL17" i="70" s="1"/>
  <c r="FA17" i="70"/>
  <c r="EZ17" i="70"/>
  <c r="FK17" i="70" s="1"/>
  <c r="EY17" i="70"/>
  <c r="EX17" i="70"/>
  <c r="FH17" i="70" s="1"/>
  <c r="EW17" i="70"/>
  <c r="FG17" i="70" s="1"/>
  <c r="EV17" i="70"/>
  <c r="EG17" i="70"/>
  <c r="EF17" i="70"/>
  <c r="FD16" i="70"/>
  <c r="FC16" i="70"/>
  <c r="FB16" i="70"/>
  <c r="FA16" i="70"/>
  <c r="EZ16" i="70"/>
  <c r="EY16" i="70"/>
  <c r="EX16" i="70"/>
  <c r="EW16" i="70"/>
  <c r="EF16" i="70"/>
  <c r="FD15" i="70"/>
  <c r="FC15" i="70"/>
  <c r="FB15" i="70"/>
  <c r="FA15" i="70"/>
  <c r="EZ15" i="70"/>
  <c r="EY15" i="70"/>
  <c r="FI15" i="70" s="1"/>
  <c r="EX15" i="70"/>
  <c r="EW15" i="70"/>
  <c r="EV15" i="70"/>
  <c r="EF15" i="70"/>
  <c r="FD14" i="70"/>
  <c r="FC14" i="70"/>
  <c r="FB14" i="70"/>
  <c r="FA14" i="70"/>
  <c r="EZ14" i="70"/>
  <c r="EY14" i="70"/>
  <c r="EX14" i="70"/>
  <c r="EW14" i="70"/>
  <c r="EV14" i="70"/>
  <c r="EF14" i="70"/>
  <c r="FD13" i="70"/>
  <c r="FC13" i="70"/>
  <c r="FB13" i="70"/>
  <c r="FA13" i="70"/>
  <c r="EZ13" i="70"/>
  <c r="EY13" i="70"/>
  <c r="EX13" i="70"/>
  <c r="EW13" i="70"/>
  <c r="EV13" i="70"/>
  <c r="EG13" i="70"/>
  <c r="EF13" i="70"/>
  <c r="FD12" i="70"/>
  <c r="FC12" i="70"/>
  <c r="FB12" i="70"/>
  <c r="FA12" i="70"/>
  <c r="EZ12" i="70"/>
  <c r="EY12" i="70"/>
  <c r="EX12" i="70"/>
  <c r="EV12" i="70"/>
  <c r="EF12" i="70"/>
  <c r="ED11" i="70"/>
  <c r="EC11" i="70"/>
  <c r="EB11" i="70"/>
  <c r="EA11" i="70"/>
  <c r="DZ11" i="70"/>
  <c r="DY11" i="70"/>
  <c r="DX11" i="70"/>
  <c r="DW11" i="70"/>
  <c r="DV11" i="70"/>
  <c r="DU11" i="70"/>
  <c r="DT11" i="70"/>
  <c r="DS11" i="70"/>
  <c r="DR11" i="70"/>
  <c r="DQ11" i="70"/>
  <c r="DP11" i="70"/>
  <c r="DO11" i="70"/>
  <c r="DN11" i="70"/>
  <c r="DM11" i="70"/>
  <c r="DL11" i="70"/>
  <c r="DK11" i="70"/>
  <c r="DJ11" i="70"/>
  <c r="DI11" i="70"/>
  <c r="DH11" i="70"/>
  <c r="DG11" i="70"/>
  <c r="DF11" i="70"/>
  <c r="DE11" i="70"/>
  <c r="DD11" i="70"/>
  <c r="DC11" i="70"/>
  <c r="DB11" i="70"/>
  <c r="DA11" i="70"/>
  <c r="CZ11" i="70"/>
  <c r="CY11" i="70"/>
  <c r="CX11" i="70"/>
  <c r="CW11" i="70"/>
  <c r="CV11" i="70"/>
  <c r="CU11" i="70"/>
  <c r="CT11" i="70"/>
  <c r="CS11" i="70"/>
  <c r="CR11" i="70"/>
  <c r="CQ11" i="70"/>
  <c r="CP11" i="70"/>
  <c r="CO11" i="70"/>
  <c r="CN11" i="70"/>
  <c r="CM11" i="70"/>
  <c r="CL11" i="70"/>
  <c r="CK11" i="70"/>
  <c r="CJ11" i="70"/>
  <c r="CI11" i="70"/>
  <c r="EF11" i="70" s="1"/>
  <c r="EF10" i="70" s="1"/>
  <c r="CH11" i="70"/>
  <c r="CG11" i="70"/>
  <c r="CF11" i="70"/>
  <c r="CE11" i="70"/>
  <c r="CD11" i="70"/>
  <c r="CC11" i="70"/>
  <c r="CB11" i="70"/>
  <c r="CA11" i="70"/>
  <c r="BZ11" i="70"/>
  <c r="BY11" i="70"/>
  <c r="BX11" i="70"/>
  <c r="BW11" i="70"/>
  <c r="BV11" i="70"/>
  <c r="BU11" i="70"/>
  <c r="BT11" i="70"/>
  <c r="BS11" i="70"/>
  <c r="BR11" i="70"/>
  <c r="BQ11" i="70"/>
  <c r="BP11" i="70"/>
  <c r="BO11" i="70"/>
  <c r="BN11" i="70"/>
  <c r="BM11" i="70"/>
  <c r="BL11" i="70"/>
  <c r="BK11" i="70"/>
  <c r="BJ11" i="70"/>
  <c r="BI11" i="70"/>
  <c r="BH11" i="70"/>
  <c r="BG11" i="70"/>
  <c r="BF11" i="70"/>
  <c r="BE11" i="70"/>
  <c r="BD11" i="70"/>
  <c r="BC11" i="70"/>
  <c r="BB11" i="70"/>
  <c r="BA11" i="70"/>
  <c r="AZ11" i="70"/>
  <c r="AY11" i="70"/>
  <c r="AX11" i="70"/>
  <c r="AW11" i="70"/>
  <c r="AV11" i="70"/>
  <c r="AU11" i="70"/>
  <c r="AT11" i="70"/>
  <c r="AS11" i="70"/>
  <c r="AR11" i="70"/>
  <c r="AQ11" i="70"/>
  <c r="AP11" i="70"/>
  <c r="AO11" i="70"/>
  <c r="AN11" i="70"/>
  <c r="AM11" i="70"/>
  <c r="AL11" i="70"/>
  <c r="AK11" i="70"/>
  <c r="AJ11" i="70"/>
  <c r="AI11" i="70"/>
  <c r="AH11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U11" i="70"/>
  <c r="T11" i="70"/>
  <c r="S11" i="70"/>
  <c r="R11" i="70"/>
  <c r="Q11" i="70"/>
  <c r="P11" i="70"/>
  <c r="O11" i="70"/>
  <c r="N11" i="70"/>
  <c r="M11" i="70"/>
  <c r="L11" i="70"/>
  <c r="K11" i="70"/>
  <c r="J11" i="70"/>
  <c r="I11" i="70"/>
  <c r="H11" i="70"/>
  <c r="G11" i="70"/>
  <c r="F11" i="70"/>
  <c r="E11" i="70"/>
  <c r="D11" i="70"/>
  <c r="C11" i="70"/>
  <c r="ED10" i="70"/>
  <c r="EC10" i="70"/>
  <c r="EC46" i="70" s="1"/>
  <c r="EB10" i="70"/>
  <c r="EB46" i="70" s="1"/>
  <c r="EA10" i="70"/>
  <c r="EA46" i="70" s="1"/>
  <c r="DZ10" i="70"/>
  <c r="DY10" i="70"/>
  <c r="DY46" i="70" s="1"/>
  <c r="DX10" i="70"/>
  <c r="DX46" i="70" s="1"/>
  <c r="DW10" i="70"/>
  <c r="DW4" i="70" s="1"/>
  <c r="DW49" i="70" s="1"/>
  <c r="DW48" i="70" s="1"/>
  <c r="DW51" i="70" s="1"/>
  <c r="DW52" i="70" s="1"/>
  <c r="DV10" i="70"/>
  <c r="DU10" i="70"/>
  <c r="DU46" i="70" s="1"/>
  <c r="DT10" i="70"/>
  <c r="DT46" i="70" s="1"/>
  <c r="DS10" i="70"/>
  <c r="DS46" i="70" s="1"/>
  <c r="DR10" i="70"/>
  <c r="DQ10" i="70"/>
  <c r="DQ46" i="70" s="1"/>
  <c r="DP10" i="70"/>
  <c r="DP46" i="70" s="1"/>
  <c r="DO10" i="70"/>
  <c r="DO46" i="70" s="1"/>
  <c r="DN10" i="70"/>
  <c r="DM10" i="70"/>
  <c r="DM46" i="70" s="1"/>
  <c r="DL10" i="70"/>
  <c r="DL46" i="70" s="1"/>
  <c r="DK10" i="70"/>
  <c r="DK46" i="70" s="1"/>
  <c r="DJ10" i="70"/>
  <c r="DI10" i="70"/>
  <c r="DI46" i="70" s="1"/>
  <c r="DH10" i="70"/>
  <c r="DH46" i="70" s="1"/>
  <c r="DG10" i="70"/>
  <c r="DG4" i="70" s="1"/>
  <c r="DG49" i="70" s="1"/>
  <c r="DF10" i="70"/>
  <c r="DE10" i="70"/>
  <c r="DE46" i="70" s="1"/>
  <c r="DD10" i="70"/>
  <c r="DD46" i="70" s="1"/>
  <c r="DC10" i="70"/>
  <c r="DC46" i="70" s="1"/>
  <c r="DB10" i="70"/>
  <c r="DA10" i="70"/>
  <c r="DA46" i="70" s="1"/>
  <c r="CZ10" i="70"/>
  <c r="CZ46" i="70" s="1"/>
  <c r="CY10" i="70"/>
  <c r="CY46" i="70" s="1"/>
  <c r="CX10" i="70"/>
  <c r="CW10" i="70"/>
  <c r="CW46" i="70" s="1"/>
  <c r="CV10" i="70"/>
  <c r="CV46" i="70" s="1"/>
  <c r="CU10" i="70"/>
  <c r="CU46" i="70" s="1"/>
  <c r="CT10" i="70"/>
  <c r="CS10" i="70"/>
  <c r="CS46" i="70" s="1"/>
  <c r="CR10" i="70"/>
  <c r="CR46" i="70" s="1"/>
  <c r="CQ10" i="70"/>
  <c r="CQ4" i="70" s="1"/>
  <c r="CQ49" i="70" s="1"/>
  <c r="CQ48" i="70" s="1"/>
  <c r="CQ51" i="70" s="1"/>
  <c r="CQ52" i="70" s="1"/>
  <c r="CP10" i="70"/>
  <c r="CO10" i="70"/>
  <c r="CO46" i="70" s="1"/>
  <c r="CN10" i="70"/>
  <c r="CN46" i="70" s="1"/>
  <c r="CM10" i="70"/>
  <c r="CM46" i="70" s="1"/>
  <c r="CL10" i="70"/>
  <c r="CK10" i="70"/>
  <c r="CK46" i="70" s="1"/>
  <c r="CJ10" i="70"/>
  <c r="CJ46" i="70" s="1"/>
  <c r="CI10" i="70"/>
  <c r="CI46" i="70" s="1"/>
  <c r="CH10" i="70"/>
  <c r="CH4" i="70" s="1"/>
  <c r="CG10" i="70"/>
  <c r="CF10" i="70"/>
  <c r="CE10" i="70"/>
  <c r="CE4" i="70" s="1"/>
  <c r="CD10" i="70"/>
  <c r="CD4" i="70" s="1"/>
  <c r="CC10" i="70"/>
  <c r="CB10" i="70"/>
  <c r="CA10" i="70"/>
  <c r="CA4" i="70" s="1"/>
  <c r="BZ10" i="70"/>
  <c r="BZ4" i="70" s="1"/>
  <c r="BY10" i="70"/>
  <c r="BX10" i="70"/>
  <c r="BW10" i="70"/>
  <c r="BW4" i="70" s="1"/>
  <c r="BV10" i="70"/>
  <c r="BV4" i="70" s="1"/>
  <c r="BU10" i="70"/>
  <c r="BT10" i="70"/>
  <c r="BS10" i="70"/>
  <c r="BS4" i="70" s="1"/>
  <c r="BR10" i="70"/>
  <c r="BR4" i="70" s="1"/>
  <c r="BQ10" i="70"/>
  <c r="BP10" i="70"/>
  <c r="BO10" i="70"/>
  <c r="BO4" i="70" s="1"/>
  <c r="BN10" i="70"/>
  <c r="BN4" i="70" s="1"/>
  <c r="BM10" i="70"/>
  <c r="BL10" i="70"/>
  <c r="BK10" i="70"/>
  <c r="BK4" i="70" s="1"/>
  <c r="BJ10" i="70"/>
  <c r="BJ4" i="70" s="1"/>
  <c r="BI10" i="70"/>
  <c r="BH10" i="70"/>
  <c r="BG10" i="70"/>
  <c r="BG4" i="70" s="1"/>
  <c r="BF10" i="70"/>
  <c r="BF4" i="70" s="1"/>
  <c r="BE10" i="70"/>
  <c r="BD10" i="70"/>
  <c r="BC10" i="70"/>
  <c r="BC4" i="70" s="1"/>
  <c r="BB10" i="70"/>
  <c r="BB4" i="70" s="1"/>
  <c r="BA10" i="70"/>
  <c r="AZ10" i="70"/>
  <c r="AY10" i="70"/>
  <c r="AY4" i="70" s="1"/>
  <c r="AX10" i="70"/>
  <c r="AX4" i="70" s="1"/>
  <c r="AW10" i="70"/>
  <c r="AV10" i="70"/>
  <c r="AU10" i="70"/>
  <c r="AU4" i="70" s="1"/>
  <c r="AT10" i="70"/>
  <c r="AT4" i="70" s="1"/>
  <c r="AS10" i="70"/>
  <c r="AR10" i="70"/>
  <c r="AQ10" i="70"/>
  <c r="AQ4" i="70" s="1"/>
  <c r="AP10" i="70"/>
  <c r="AP4" i="70" s="1"/>
  <c r="AO10" i="70"/>
  <c r="AN10" i="70"/>
  <c r="AM10" i="70"/>
  <c r="AM4" i="70" s="1"/>
  <c r="AL10" i="70"/>
  <c r="AL4" i="70" s="1"/>
  <c r="AK10" i="70"/>
  <c r="AJ10" i="70"/>
  <c r="AI10" i="70"/>
  <c r="AI4" i="70" s="1"/>
  <c r="AH10" i="70"/>
  <c r="AH4" i="70" s="1"/>
  <c r="AG10" i="70"/>
  <c r="AF10" i="70"/>
  <c r="AE10" i="70"/>
  <c r="AE4" i="70" s="1"/>
  <c r="AD10" i="70"/>
  <c r="AD4" i="70" s="1"/>
  <c r="AC10" i="70"/>
  <c r="AB10" i="70"/>
  <c r="AA10" i="70"/>
  <c r="AA4" i="70" s="1"/>
  <c r="Z10" i="70"/>
  <c r="Z4" i="70" s="1"/>
  <c r="Y10" i="70"/>
  <c r="X10" i="70"/>
  <c r="W10" i="70"/>
  <c r="W4" i="70" s="1"/>
  <c r="V10" i="70"/>
  <c r="V4" i="70" s="1"/>
  <c r="U10" i="70"/>
  <c r="T10" i="70"/>
  <c r="S10" i="70"/>
  <c r="S4" i="70" s="1"/>
  <c r="R10" i="70"/>
  <c r="R4" i="70" s="1"/>
  <c r="Q10" i="70"/>
  <c r="P10" i="70"/>
  <c r="O10" i="70"/>
  <c r="O4" i="70" s="1"/>
  <c r="N10" i="70"/>
  <c r="N4" i="70" s="1"/>
  <c r="M10" i="70"/>
  <c r="L10" i="70"/>
  <c r="K10" i="70"/>
  <c r="K4" i="70" s="1"/>
  <c r="J10" i="70"/>
  <c r="J4" i="70" s="1"/>
  <c r="I10" i="70"/>
  <c r="H10" i="70"/>
  <c r="G10" i="70"/>
  <c r="G4" i="70" s="1"/>
  <c r="F10" i="70"/>
  <c r="F4" i="70" s="1"/>
  <c r="E10" i="70"/>
  <c r="D10" i="70"/>
  <c r="C10" i="70"/>
  <c r="C4" i="70" s="1"/>
  <c r="FD5" i="70"/>
  <c r="FC5" i="70"/>
  <c r="FB5" i="70"/>
  <c r="FL5" i="70" s="1"/>
  <c r="FA5" i="70"/>
  <c r="FK5" i="70" s="1"/>
  <c r="EZ5" i="70"/>
  <c r="FJ5" i="70" s="1"/>
  <c r="EY5" i="70"/>
  <c r="EX5" i="70"/>
  <c r="FH5" i="70" s="1"/>
  <c r="EW5" i="70"/>
  <c r="FG5" i="70" s="1"/>
  <c r="EV5" i="70"/>
  <c r="DR5" i="70"/>
  <c r="DR50" i="70" s="1"/>
  <c r="DQ5" i="70"/>
  <c r="DQ50" i="70" s="1"/>
  <c r="DP5" i="70"/>
  <c r="DP50" i="70" s="1"/>
  <c r="DO5" i="70"/>
  <c r="DO50" i="70" s="1"/>
  <c r="DN5" i="70"/>
  <c r="DN50" i="70" s="1"/>
  <c r="DM5" i="70"/>
  <c r="DM50" i="70" s="1"/>
  <c r="DL5" i="70"/>
  <c r="DL50" i="70" s="1"/>
  <c r="DK5" i="70"/>
  <c r="DK50" i="70" s="1"/>
  <c r="DJ5" i="70"/>
  <c r="DJ50" i="70" s="1"/>
  <c r="DI5" i="70"/>
  <c r="DI50" i="70" s="1"/>
  <c r="DH5" i="70"/>
  <c r="DH50" i="70" s="1"/>
  <c r="DG5" i="70"/>
  <c r="DG50" i="70" s="1"/>
  <c r="DF5" i="70"/>
  <c r="DF50" i="70" s="1"/>
  <c r="DE5" i="70"/>
  <c r="DE50" i="70" s="1"/>
  <c r="DD5" i="70"/>
  <c r="DD50" i="70" s="1"/>
  <c r="DC5" i="70"/>
  <c r="DC50" i="70" s="1"/>
  <c r="DB5" i="70"/>
  <c r="DB50" i="70" s="1"/>
  <c r="DA5" i="70"/>
  <c r="DA50" i="70" s="1"/>
  <c r="CZ5" i="70"/>
  <c r="CZ50" i="70" s="1"/>
  <c r="CY5" i="70"/>
  <c r="CY50" i="70" s="1"/>
  <c r="CX5" i="70"/>
  <c r="CX50" i="70" s="1"/>
  <c r="CW5" i="70"/>
  <c r="CW50" i="70" s="1"/>
  <c r="CV5" i="70"/>
  <c r="CV50" i="70" s="1"/>
  <c r="CU5" i="70"/>
  <c r="CU50" i="70" s="1"/>
  <c r="CT5" i="70"/>
  <c r="CT50" i="70" s="1"/>
  <c r="CS5" i="70"/>
  <c r="CS50" i="70" s="1"/>
  <c r="CR5" i="70"/>
  <c r="CQ5" i="70"/>
  <c r="CQ50" i="70" s="1"/>
  <c r="CP5" i="70"/>
  <c r="CP50" i="70" s="1"/>
  <c r="CO5" i="70"/>
  <c r="CO50" i="70" s="1"/>
  <c r="CN5" i="70"/>
  <c r="CN50" i="70" s="1"/>
  <c r="CM5" i="70"/>
  <c r="CM50" i="70" s="1"/>
  <c r="CL5" i="70"/>
  <c r="CL50" i="70" s="1"/>
  <c r="CK5" i="70"/>
  <c r="CK50" i="70" s="1"/>
  <c r="CJ5" i="70"/>
  <c r="CJ50" i="70" s="1"/>
  <c r="CI5" i="70"/>
  <c r="EF5" i="70" s="1"/>
  <c r="CH5" i="70"/>
  <c r="CG5" i="70"/>
  <c r="CF5" i="70"/>
  <c r="CE5" i="70"/>
  <c r="CD5" i="70"/>
  <c r="CC5" i="70"/>
  <c r="CB5" i="70"/>
  <c r="CA5" i="70"/>
  <c r="BZ5" i="70"/>
  <c r="BY5" i="70"/>
  <c r="BX5" i="70"/>
  <c r="BW5" i="70"/>
  <c r="BV5" i="70"/>
  <c r="BU5" i="70"/>
  <c r="BT5" i="70"/>
  <c r="BS5" i="70"/>
  <c r="BR5" i="70"/>
  <c r="BQ5" i="70"/>
  <c r="BP5" i="70"/>
  <c r="BO5" i="70"/>
  <c r="BN5" i="70"/>
  <c r="BM5" i="70"/>
  <c r="BL5" i="70"/>
  <c r="BK5" i="70"/>
  <c r="BJ5" i="70"/>
  <c r="BI5" i="70"/>
  <c r="BH5" i="70"/>
  <c r="BG5" i="70"/>
  <c r="BF5" i="70"/>
  <c r="BE5" i="70"/>
  <c r="BD5" i="70"/>
  <c r="BC5" i="70"/>
  <c r="BB5" i="70"/>
  <c r="BA5" i="70"/>
  <c r="AZ5" i="70"/>
  <c r="AY5" i="70"/>
  <c r="AX5" i="70"/>
  <c r="AW5" i="70"/>
  <c r="AV5" i="70"/>
  <c r="AU5" i="70"/>
  <c r="AT5" i="70"/>
  <c r="AS5" i="70"/>
  <c r="AR5" i="70"/>
  <c r="AQ5" i="70"/>
  <c r="AP5" i="70"/>
  <c r="AO5" i="70"/>
  <c r="AN5" i="70"/>
  <c r="AM5" i="70"/>
  <c r="AL5" i="70"/>
  <c r="AK5" i="70"/>
  <c r="AJ5" i="70"/>
  <c r="AI5" i="70"/>
  <c r="AH5" i="70"/>
  <c r="AG5" i="70"/>
  <c r="AF5" i="70"/>
  <c r="AE5" i="70"/>
  <c r="AD5" i="70"/>
  <c r="AC5" i="70"/>
  <c r="AB5" i="70"/>
  <c r="AA5" i="70"/>
  <c r="Z5" i="70"/>
  <c r="Y5" i="70"/>
  <c r="X5" i="70"/>
  <c r="W5" i="70"/>
  <c r="V5" i="70"/>
  <c r="U5" i="70"/>
  <c r="T5" i="70"/>
  <c r="S5" i="70"/>
  <c r="R5" i="70"/>
  <c r="Q5" i="70"/>
  <c r="P5" i="70"/>
  <c r="O5" i="70"/>
  <c r="N5" i="70"/>
  <c r="M5" i="70"/>
  <c r="L5" i="70"/>
  <c r="K5" i="70"/>
  <c r="J5" i="70"/>
  <c r="I5" i="70"/>
  <c r="H5" i="70"/>
  <c r="G5" i="70"/>
  <c r="F5" i="70"/>
  <c r="E5" i="70"/>
  <c r="D5" i="70"/>
  <c r="C5" i="70"/>
  <c r="EC4" i="70"/>
  <c r="EB4" i="70"/>
  <c r="EB49" i="70" s="1"/>
  <c r="EB48" i="70" s="1"/>
  <c r="EB51" i="70" s="1"/>
  <c r="EB52" i="70" s="1"/>
  <c r="DY4" i="70"/>
  <c r="DX4" i="70"/>
  <c r="DX49" i="70" s="1"/>
  <c r="DX48" i="70" s="1"/>
  <c r="DX51" i="70" s="1"/>
  <c r="DX52" i="70" s="1"/>
  <c r="DU4" i="70"/>
  <c r="DT4" i="70"/>
  <c r="DT49" i="70" s="1"/>
  <c r="DT48" i="70" s="1"/>
  <c r="DT51" i="70" s="1"/>
  <c r="DT52" i="70" s="1"/>
  <c r="DQ4" i="70"/>
  <c r="DP4" i="70"/>
  <c r="DP49" i="70" s="1"/>
  <c r="DP48" i="70" s="1"/>
  <c r="DP51" i="70" s="1"/>
  <c r="DP52" i="70" s="1"/>
  <c r="DM4" i="70"/>
  <c r="DL4" i="70"/>
  <c r="DL49" i="70" s="1"/>
  <c r="DL48" i="70" s="1"/>
  <c r="DL51" i="70" s="1"/>
  <c r="DL52" i="70" s="1"/>
  <c r="DI4" i="70"/>
  <c r="DH4" i="70"/>
  <c r="DH49" i="70" s="1"/>
  <c r="DH48" i="70" s="1"/>
  <c r="DH51" i="70" s="1"/>
  <c r="DH52" i="70" s="1"/>
  <c r="DE4" i="70"/>
  <c r="DD4" i="70"/>
  <c r="DD49" i="70" s="1"/>
  <c r="DD48" i="70" s="1"/>
  <c r="DA4" i="70"/>
  <c r="CZ4" i="70"/>
  <c r="CZ49" i="70" s="1"/>
  <c r="CZ48" i="70" s="1"/>
  <c r="CZ51" i="70" s="1"/>
  <c r="CZ52" i="70" s="1"/>
  <c r="CW4" i="70"/>
  <c r="CV4" i="70"/>
  <c r="CV49" i="70" s="1"/>
  <c r="CV48" i="70" s="1"/>
  <c r="CV51" i="70" s="1"/>
  <c r="CV52" i="70" s="1"/>
  <c r="CS4" i="70"/>
  <c r="CR4" i="70"/>
  <c r="CR49" i="70" s="1"/>
  <c r="CR48" i="70" s="1"/>
  <c r="CO4" i="70"/>
  <c r="CN4" i="70"/>
  <c r="CN49" i="70" s="1"/>
  <c r="CN48" i="70" s="1"/>
  <c r="CN51" i="70" s="1"/>
  <c r="CN52" i="70" s="1"/>
  <c r="CK4" i="70"/>
  <c r="CJ4" i="70"/>
  <c r="CJ49" i="70" s="1"/>
  <c r="CJ48" i="70" s="1"/>
  <c r="CJ51" i="70" s="1"/>
  <c r="CG4" i="70"/>
  <c r="CF4" i="70"/>
  <c r="CC4" i="70"/>
  <c r="CB4" i="70"/>
  <c r="BY4" i="70"/>
  <c r="BX4" i="70"/>
  <c r="BU4" i="70"/>
  <c r="BT4" i="70"/>
  <c r="BQ4" i="70"/>
  <c r="BP4" i="70"/>
  <c r="BM4" i="70"/>
  <c r="BL4" i="70"/>
  <c r="BI4" i="70"/>
  <c r="BH4" i="70"/>
  <c r="BE4" i="70"/>
  <c r="BD4" i="70"/>
  <c r="BA4" i="70"/>
  <c r="AZ4" i="70"/>
  <c r="AW4" i="70"/>
  <c r="AV4" i="70"/>
  <c r="AS4" i="70"/>
  <c r="AR4" i="70"/>
  <c r="AO4" i="70"/>
  <c r="AN4" i="70"/>
  <c r="AK4" i="70"/>
  <c r="AJ4" i="70"/>
  <c r="AG4" i="70"/>
  <c r="AF4" i="70"/>
  <c r="AC4" i="70"/>
  <c r="AB4" i="70"/>
  <c r="Y4" i="70"/>
  <c r="X4" i="70"/>
  <c r="U4" i="70"/>
  <c r="T4" i="70"/>
  <c r="Q4" i="70"/>
  <c r="P4" i="70"/>
  <c r="M4" i="70"/>
  <c r="L4" i="70"/>
  <c r="I4" i="70"/>
  <c r="H4" i="70"/>
  <c r="E4" i="70"/>
  <c r="D4" i="70"/>
  <c r="FK2" i="70"/>
  <c r="FL2" i="70" s="1"/>
  <c r="FG2" i="70"/>
  <c r="FH2" i="70" s="1"/>
  <c r="FI2" i="70" s="1"/>
  <c r="FJ2" i="70" s="1"/>
  <c r="EW2" i="70"/>
  <c r="EX2" i="70" s="1"/>
  <c r="EY2" i="70" s="1"/>
  <c r="EZ2" i="70" s="1"/>
  <c r="FA2" i="70" s="1"/>
  <c r="FB2" i="70" s="1"/>
  <c r="FC2" i="70" s="1"/>
  <c r="FD2" i="70" s="1"/>
  <c r="EM2" i="70"/>
  <c r="EG2" i="70"/>
  <c r="EG42" i="70" s="1"/>
  <c r="EM42" i="70" s="1"/>
  <c r="EW42" i="70" s="1"/>
  <c r="ED2" i="70"/>
  <c r="EC2" i="70"/>
  <c r="EB2" i="70"/>
  <c r="EA2" i="70"/>
  <c r="DZ2" i="70"/>
  <c r="DY2" i="70"/>
  <c r="DX2" i="70"/>
  <c r="DW2" i="70"/>
  <c r="DV2" i="70"/>
  <c r="DU2" i="70"/>
  <c r="DT2" i="70"/>
  <c r="DS2" i="70"/>
  <c r="DR2" i="70"/>
  <c r="DQ2" i="70"/>
  <c r="DP2" i="70"/>
  <c r="DO2" i="70"/>
  <c r="DN2" i="70"/>
  <c r="DM2" i="70"/>
  <c r="DL2" i="70"/>
  <c r="DK2" i="70"/>
  <c r="DJ2" i="70"/>
  <c r="DI2" i="70"/>
  <c r="DH2" i="70"/>
  <c r="DG2" i="70"/>
  <c r="DF2" i="70"/>
  <c r="DE2" i="70"/>
  <c r="DD2" i="70"/>
  <c r="DC2" i="70"/>
  <c r="DB2" i="70"/>
  <c r="DA2" i="70"/>
  <c r="CZ2" i="70"/>
  <c r="CY2" i="70"/>
  <c r="CX2" i="70"/>
  <c r="CW2" i="70"/>
  <c r="CV2" i="70"/>
  <c r="CU2" i="70"/>
  <c r="CT2" i="70"/>
  <c r="CS2" i="70"/>
  <c r="CR2" i="70"/>
  <c r="CQ2" i="70"/>
  <c r="CP2" i="70"/>
  <c r="CO2" i="70"/>
  <c r="CN2" i="70"/>
  <c r="CM2" i="70"/>
  <c r="CL2" i="70"/>
  <c r="CK2" i="70"/>
  <c r="CJ2" i="70"/>
  <c r="CI2" i="70"/>
  <c r="CH2" i="70"/>
  <c r="CG2" i="70"/>
  <c r="CF2" i="70"/>
  <c r="CE2" i="70"/>
  <c r="CD2" i="70"/>
  <c r="CC2" i="70"/>
  <c r="CB2" i="70"/>
  <c r="CA2" i="70"/>
  <c r="BZ2" i="70"/>
  <c r="BY2" i="70"/>
  <c r="BX2" i="70"/>
  <c r="BW2" i="70"/>
  <c r="BV2" i="70"/>
  <c r="BU2" i="70"/>
  <c r="BT2" i="70"/>
  <c r="BS2" i="70"/>
  <c r="BR2" i="70"/>
  <c r="BQ2" i="70"/>
  <c r="BP2" i="70"/>
  <c r="BO2" i="70"/>
  <c r="BN2" i="70"/>
  <c r="BM2" i="70"/>
  <c r="BL2" i="70"/>
  <c r="BK2" i="70"/>
  <c r="BJ2" i="70"/>
  <c r="BI2" i="70"/>
  <c r="BH2" i="70"/>
  <c r="BG2" i="70"/>
  <c r="BF2" i="70"/>
  <c r="BE2" i="70"/>
  <c r="BD2" i="70"/>
  <c r="BC2" i="70"/>
  <c r="BB2" i="70"/>
  <c r="BA2" i="70"/>
  <c r="AZ2" i="70"/>
  <c r="AY2" i="70"/>
  <c r="AX2" i="70"/>
  <c r="AW2" i="70"/>
  <c r="AV2" i="70"/>
  <c r="AU2" i="70"/>
  <c r="AT2" i="70"/>
  <c r="AS2" i="70"/>
  <c r="AR2" i="70"/>
  <c r="AQ2" i="70"/>
  <c r="AP2" i="70"/>
  <c r="AO2" i="70"/>
  <c r="AN2" i="70"/>
  <c r="AM2" i="70"/>
  <c r="AL2" i="70"/>
  <c r="AK2" i="70"/>
  <c r="AJ2" i="70"/>
  <c r="AI2" i="70"/>
  <c r="AH2" i="70"/>
  <c r="AG2" i="70"/>
  <c r="AF2" i="70"/>
  <c r="AE2" i="70"/>
  <c r="AD2" i="70"/>
  <c r="AC2" i="70"/>
  <c r="AB2" i="70"/>
  <c r="AA2" i="70"/>
  <c r="Z2" i="70"/>
  <c r="Y2" i="70"/>
  <c r="X2" i="70"/>
  <c r="W2" i="70"/>
  <c r="V2" i="70"/>
  <c r="U2" i="70"/>
  <c r="T2" i="70"/>
  <c r="S2" i="70"/>
  <c r="R2" i="70"/>
  <c r="Q2" i="70"/>
  <c r="P2" i="70"/>
  <c r="O2" i="70"/>
  <c r="N2" i="70"/>
  <c r="M2" i="70"/>
  <c r="L2" i="70"/>
  <c r="K2" i="70"/>
  <c r="J2" i="70"/>
  <c r="I2" i="70"/>
  <c r="H2" i="70"/>
  <c r="G2" i="70"/>
  <c r="F2" i="70"/>
  <c r="E2" i="70"/>
  <c r="D2" i="70"/>
  <c r="C2" i="70"/>
  <c r="B2" i="70"/>
  <c r="FH28" i="70" l="1"/>
  <c r="ES11" i="70"/>
  <c r="EO11" i="70"/>
  <c r="EY11" i="70" s="1"/>
  <c r="FK12" i="70"/>
  <c r="FK14" i="70"/>
  <c r="FK13" i="70"/>
  <c r="FI16" i="70"/>
  <c r="EF28" i="70"/>
  <c r="FI12" i="70"/>
  <c r="FG13" i="70"/>
  <c r="EL11" i="70"/>
  <c r="EV11" i="70" s="1"/>
  <c r="FJ13" i="70"/>
  <c r="FG14" i="70"/>
  <c r="FJ28" i="70"/>
  <c r="FK16" i="70"/>
  <c r="EV16" i="70"/>
  <c r="FG16" i="70" s="1"/>
  <c r="FJ16" i="70"/>
  <c r="ET11" i="70"/>
  <c r="FD11" i="70" s="1"/>
  <c r="FJ12" i="70"/>
  <c r="EO10" i="70"/>
  <c r="EY10" i="70" s="1"/>
  <c r="FI14" i="70"/>
  <c r="FG15" i="70"/>
  <c r="FJ15" i="70"/>
  <c r="BJ47" i="70"/>
  <c r="BJ24" i="70"/>
  <c r="CP47" i="70"/>
  <c r="CP24" i="70"/>
  <c r="DV47" i="70"/>
  <c r="DV24" i="70"/>
  <c r="AD47" i="70"/>
  <c r="AD24" i="70"/>
  <c r="I47" i="70"/>
  <c r="I24" i="70"/>
  <c r="AO47" i="70"/>
  <c r="AO24" i="70"/>
  <c r="BU47" i="70"/>
  <c r="BU24" i="70"/>
  <c r="DA47" i="70"/>
  <c r="DA24" i="70"/>
  <c r="F48" i="70"/>
  <c r="F49" i="70" s="1"/>
  <c r="F46" i="70"/>
  <c r="N51" i="70"/>
  <c r="N48" i="70"/>
  <c r="N49" i="70" s="1"/>
  <c r="N46" i="70"/>
  <c r="Z51" i="70"/>
  <c r="Z46" i="70"/>
  <c r="Z48" i="70"/>
  <c r="Z49" i="70" s="1"/>
  <c r="AL51" i="70"/>
  <c r="AL48" i="70"/>
  <c r="AL49" i="70" s="1"/>
  <c r="AL46" i="70"/>
  <c r="AT51" i="70"/>
  <c r="AT48" i="70"/>
  <c r="AT49" i="70" s="1"/>
  <c r="AT46" i="70"/>
  <c r="BF51" i="70"/>
  <c r="BF48" i="70"/>
  <c r="BF49" i="70" s="1"/>
  <c r="BF46" i="70"/>
  <c r="BN46" i="70"/>
  <c r="BV51" i="70"/>
  <c r="BV48" i="70"/>
  <c r="BV49" i="70" s="1"/>
  <c r="BV46" i="70"/>
  <c r="CH46" i="70"/>
  <c r="CL46" i="70"/>
  <c r="CL4" i="70"/>
  <c r="CP46" i="70"/>
  <c r="CP4" i="70"/>
  <c r="CP49" i="70" s="1"/>
  <c r="CP48" i="70" s="1"/>
  <c r="CP51" i="70" s="1"/>
  <c r="CP52" i="70" s="1"/>
  <c r="CX46" i="70"/>
  <c r="CX4" i="70"/>
  <c r="DB46" i="70"/>
  <c r="DB4" i="70"/>
  <c r="DF46" i="70"/>
  <c r="DF4" i="70"/>
  <c r="DJ46" i="70"/>
  <c r="DJ4" i="70"/>
  <c r="DN46" i="70"/>
  <c r="DN4" i="70"/>
  <c r="DR46" i="70"/>
  <c r="DR4" i="70"/>
  <c r="DR49" i="70" s="1"/>
  <c r="DR48" i="70" s="1"/>
  <c r="DR51" i="70" s="1"/>
  <c r="DR52" i="70" s="1"/>
  <c r="DV46" i="70"/>
  <c r="DV4" i="70"/>
  <c r="DV49" i="70" s="1"/>
  <c r="DV48" i="70" s="1"/>
  <c r="DV51" i="70" s="1"/>
  <c r="DV52" i="70" s="1"/>
  <c r="DZ46" i="70"/>
  <c r="DZ4" i="70"/>
  <c r="ED46" i="70"/>
  <c r="ED4" i="70"/>
  <c r="EY46" i="70"/>
  <c r="N47" i="70"/>
  <c r="N24" i="70"/>
  <c r="BE47" i="70"/>
  <c r="BE24" i="70"/>
  <c r="CK47" i="70"/>
  <c r="CK24" i="70"/>
  <c r="DQ47" i="70"/>
  <c r="DQ24" i="70"/>
  <c r="M47" i="70"/>
  <c r="M24" i="70"/>
  <c r="U47" i="70"/>
  <c r="U24" i="70"/>
  <c r="AS47" i="70"/>
  <c r="AS24" i="70"/>
  <c r="BA47" i="70"/>
  <c r="BA24" i="70"/>
  <c r="BI47" i="70"/>
  <c r="BI24" i="70"/>
  <c r="BQ47" i="70"/>
  <c r="BQ24" i="70"/>
  <c r="BY47" i="70"/>
  <c r="BY24" i="70"/>
  <c r="CG47" i="70"/>
  <c r="CG24" i="70"/>
  <c r="Z47" i="70"/>
  <c r="Z24" i="70"/>
  <c r="AP47" i="70"/>
  <c r="AP24" i="70"/>
  <c r="BV47" i="70"/>
  <c r="BV24" i="70"/>
  <c r="CL47" i="70"/>
  <c r="CL24" i="70"/>
  <c r="DB47" i="70"/>
  <c r="DB24" i="70"/>
  <c r="DR47" i="70"/>
  <c r="DR24" i="70"/>
  <c r="FG42" i="70"/>
  <c r="E48" i="70"/>
  <c r="E49" i="70" s="1"/>
  <c r="E46" i="70"/>
  <c r="E51" i="70"/>
  <c r="U51" i="70"/>
  <c r="U48" i="70"/>
  <c r="U49" i="70" s="1"/>
  <c r="U46" i="70"/>
  <c r="AC51" i="70"/>
  <c r="AC48" i="70"/>
  <c r="AC49" i="70" s="1"/>
  <c r="AC46" i="70"/>
  <c r="AK51" i="70"/>
  <c r="AK48" i="70"/>
  <c r="AK49" i="70" s="1"/>
  <c r="AK46" i="70"/>
  <c r="AS51" i="70"/>
  <c r="AS48" i="70"/>
  <c r="AS49" i="70" s="1"/>
  <c r="AS46" i="70"/>
  <c r="BI51" i="70"/>
  <c r="BI48" i="70"/>
  <c r="BI49" i="70" s="1"/>
  <c r="BI46" i="70"/>
  <c r="BQ51" i="70"/>
  <c r="BQ48" i="70"/>
  <c r="BQ49" i="70" s="1"/>
  <c r="BQ46" i="70"/>
  <c r="BY51" i="70"/>
  <c r="BY48" i="70"/>
  <c r="BY49" i="70" s="1"/>
  <c r="BY46" i="70"/>
  <c r="CG51" i="70"/>
  <c r="CG48" i="70"/>
  <c r="CG49" i="70" s="1"/>
  <c r="CG46" i="70"/>
  <c r="CW49" i="70"/>
  <c r="CW48" i="70" s="1"/>
  <c r="CW51" i="70" s="1"/>
  <c r="CW52" i="70" s="1"/>
  <c r="EC49" i="70"/>
  <c r="EC48" i="70" s="1"/>
  <c r="EC51" i="70" s="1"/>
  <c r="EC52" i="70" s="1"/>
  <c r="EF50" i="70"/>
  <c r="FI5" i="70"/>
  <c r="C51" i="70"/>
  <c r="C48" i="70"/>
  <c r="C49" i="70" s="1"/>
  <c r="C46" i="70"/>
  <c r="G51" i="70"/>
  <c r="G48" i="70"/>
  <c r="G49" i="70" s="1"/>
  <c r="G46" i="70"/>
  <c r="K51" i="70"/>
  <c r="K48" i="70"/>
  <c r="K49" i="70" s="1"/>
  <c r="K46" i="70"/>
  <c r="O51" i="70"/>
  <c r="O48" i="70"/>
  <c r="O49" i="70" s="1"/>
  <c r="O46" i="70"/>
  <c r="S51" i="70"/>
  <c r="S48" i="70"/>
  <c r="S49" i="70" s="1"/>
  <c r="S46" i="70"/>
  <c r="W51" i="70"/>
  <c r="W46" i="70"/>
  <c r="W48" i="70"/>
  <c r="W49" i="70" s="1"/>
  <c r="AA46" i="70"/>
  <c r="AA48" i="70"/>
  <c r="AA49" i="70" s="1"/>
  <c r="AA51" i="70"/>
  <c r="AE51" i="70"/>
  <c r="AE46" i="70"/>
  <c r="AE48" i="70"/>
  <c r="AE49" i="70" s="1"/>
  <c r="AI51" i="70"/>
  <c r="AI48" i="70"/>
  <c r="AI49" i="70" s="1"/>
  <c r="AI46" i="70"/>
  <c r="AM51" i="70"/>
  <c r="AM48" i="70"/>
  <c r="AM49" i="70" s="1"/>
  <c r="AM46" i="70"/>
  <c r="AQ51" i="70"/>
  <c r="AQ48" i="70"/>
  <c r="AQ49" i="70" s="1"/>
  <c r="AQ46" i="70"/>
  <c r="AY48" i="70"/>
  <c r="AY49" i="70" s="1"/>
  <c r="AY46" i="70"/>
  <c r="AY51" i="70"/>
  <c r="BC51" i="70"/>
  <c r="BC48" i="70"/>
  <c r="BC49" i="70" s="1"/>
  <c r="BC46" i="70"/>
  <c r="BK51" i="70"/>
  <c r="BK46" i="70"/>
  <c r="BK48" i="70"/>
  <c r="BK49" i="70" s="1"/>
  <c r="BW51" i="70"/>
  <c r="BW48" i="70"/>
  <c r="BW49" i="70" s="1"/>
  <c r="BW46" i="70"/>
  <c r="DG59" i="70"/>
  <c r="DH59" i="70"/>
  <c r="DG48" i="70"/>
  <c r="DG51" i="70" s="1"/>
  <c r="DG52" i="70" s="1"/>
  <c r="FC20" i="70"/>
  <c r="F25" i="70"/>
  <c r="F51" i="70" s="1"/>
  <c r="R25" i="70"/>
  <c r="V25" i="70"/>
  <c r="AH25" i="70"/>
  <c r="AL25" i="70"/>
  <c r="AX25" i="70"/>
  <c r="BB25" i="70"/>
  <c r="BN25" i="70"/>
  <c r="BN51" i="70" s="1"/>
  <c r="BR25" i="70"/>
  <c r="CD25" i="70"/>
  <c r="CH25" i="70"/>
  <c r="CH51" i="70" s="1"/>
  <c r="CT25" i="70"/>
  <c r="CX25" i="70"/>
  <c r="DJ25" i="70"/>
  <c r="DN25" i="70"/>
  <c r="DZ25" i="70"/>
  <c r="ED25" i="70"/>
  <c r="ES25" i="70"/>
  <c r="FC37" i="70"/>
  <c r="EM53" i="70"/>
  <c r="EW53" i="70" s="1"/>
  <c r="FG53" i="70" s="1"/>
  <c r="EM78" i="70"/>
  <c r="EN2" i="70"/>
  <c r="EP11" i="70"/>
  <c r="FK15" i="70"/>
  <c r="FJ20" i="70"/>
  <c r="Q24" i="70"/>
  <c r="AW24" i="70"/>
  <c r="CC24" i="70"/>
  <c r="DI24" i="70"/>
  <c r="EV38" i="70"/>
  <c r="J51" i="70"/>
  <c r="J48" i="70"/>
  <c r="J49" i="70" s="1"/>
  <c r="J46" i="70"/>
  <c r="R51" i="70"/>
  <c r="R46" i="70"/>
  <c r="R48" i="70"/>
  <c r="R49" i="70" s="1"/>
  <c r="V48" i="70"/>
  <c r="V49" i="70" s="1"/>
  <c r="V46" i="70"/>
  <c r="AD51" i="70"/>
  <c r="AD48" i="70"/>
  <c r="AD49" i="70" s="1"/>
  <c r="AD46" i="70"/>
  <c r="AH51" i="70"/>
  <c r="AH46" i="70"/>
  <c r="AP51" i="70"/>
  <c r="AP48" i="70"/>
  <c r="AP49" i="70" s="1"/>
  <c r="AP46" i="70"/>
  <c r="AX51" i="70"/>
  <c r="AX48" i="70"/>
  <c r="AX49" i="70" s="1"/>
  <c r="AX46" i="70"/>
  <c r="BB46" i="70"/>
  <c r="BJ51" i="70"/>
  <c r="BJ48" i="70"/>
  <c r="BJ49" i="70" s="1"/>
  <c r="BJ46" i="70"/>
  <c r="BR51" i="70"/>
  <c r="BR48" i="70"/>
  <c r="BR49" i="70" s="1"/>
  <c r="BR46" i="70"/>
  <c r="BZ51" i="70"/>
  <c r="BZ48" i="70"/>
  <c r="BZ49" i="70" s="1"/>
  <c r="BZ46" i="70"/>
  <c r="CD51" i="70"/>
  <c r="CD48" i="70"/>
  <c r="CD49" i="70" s="1"/>
  <c r="CD46" i="70"/>
  <c r="CT46" i="70"/>
  <c r="CT4" i="70"/>
  <c r="EL10" i="70"/>
  <c r="Y47" i="70"/>
  <c r="Y24" i="70"/>
  <c r="AT47" i="70"/>
  <c r="AT24" i="70"/>
  <c r="BZ47" i="70"/>
  <c r="BZ24" i="70"/>
  <c r="DF47" i="70"/>
  <c r="DF24" i="70"/>
  <c r="E47" i="70"/>
  <c r="E24" i="70"/>
  <c r="AC47" i="70"/>
  <c r="AC24" i="70"/>
  <c r="AK47" i="70"/>
  <c r="AK24" i="70"/>
  <c r="CO47" i="70"/>
  <c r="CO24" i="70"/>
  <c r="CO49" i="70" s="1"/>
  <c r="CO48" i="70" s="1"/>
  <c r="CO51" i="70" s="1"/>
  <c r="CO52" i="70" s="1"/>
  <c r="CW47" i="70"/>
  <c r="CW24" i="70"/>
  <c r="DE47" i="70"/>
  <c r="DE24" i="70"/>
  <c r="DM47" i="70"/>
  <c r="DM24" i="70"/>
  <c r="DM49" i="70" s="1"/>
  <c r="DM48" i="70" s="1"/>
  <c r="DM51" i="70" s="1"/>
  <c r="DM52" i="70" s="1"/>
  <c r="DU47" i="70"/>
  <c r="DU24" i="70"/>
  <c r="DU49" i="70" s="1"/>
  <c r="DU48" i="70" s="1"/>
  <c r="DU51" i="70" s="1"/>
  <c r="DU52" i="70" s="1"/>
  <c r="EC47" i="70"/>
  <c r="EC24" i="70"/>
  <c r="J47" i="70"/>
  <c r="J24" i="70"/>
  <c r="BF47" i="70"/>
  <c r="BF24" i="70"/>
  <c r="M51" i="70"/>
  <c r="M48" i="70"/>
  <c r="M49" i="70" s="1"/>
  <c r="M46" i="70"/>
  <c r="BA51" i="70"/>
  <c r="BA48" i="70"/>
  <c r="BA49" i="70" s="1"/>
  <c r="BA46" i="70"/>
  <c r="DE49" i="70"/>
  <c r="DE48" i="70" s="1"/>
  <c r="DE51" i="70" s="1"/>
  <c r="DE52" i="70" s="1"/>
  <c r="AU51" i="70"/>
  <c r="AU48" i="70"/>
  <c r="AU49" i="70" s="1"/>
  <c r="AU46" i="70"/>
  <c r="BG51" i="70"/>
  <c r="BG48" i="70"/>
  <c r="BG49" i="70" s="1"/>
  <c r="BG46" i="70"/>
  <c r="BO51" i="70"/>
  <c r="BO48" i="70"/>
  <c r="BO49" i="70" s="1"/>
  <c r="BO46" i="70"/>
  <c r="BS51" i="70"/>
  <c r="BS48" i="70"/>
  <c r="BS49" i="70" s="1"/>
  <c r="BS46" i="70"/>
  <c r="CA48" i="70"/>
  <c r="CA49" i="70" s="1"/>
  <c r="CA51" i="70"/>
  <c r="CA46" i="70"/>
  <c r="CE51" i="70"/>
  <c r="CE48" i="70"/>
  <c r="CE49" i="70" s="1"/>
  <c r="CE46" i="70"/>
  <c r="FH13" i="70"/>
  <c r="FL13" i="70"/>
  <c r="FI13" i="70"/>
  <c r="I48" i="70"/>
  <c r="I49" i="70" s="1"/>
  <c r="I51" i="70"/>
  <c r="I46" i="70"/>
  <c r="Q51" i="70"/>
  <c r="Q48" i="70"/>
  <c r="Q49" i="70" s="1"/>
  <c r="Q46" i="70"/>
  <c r="Y48" i="70"/>
  <c r="Y49" i="70" s="1"/>
  <c r="Y51" i="70"/>
  <c r="Y46" i="70"/>
  <c r="AG51" i="70"/>
  <c r="AG48" i="70"/>
  <c r="AG49" i="70" s="1"/>
  <c r="AG46" i="70"/>
  <c r="AO51" i="70"/>
  <c r="AO48" i="70"/>
  <c r="AO49" i="70" s="1"/>
  <c r="AO46" i="70"/>
  <c r="AW51" i="70"/>
  <c r="AW48" i="70"/>
  <c r="AW49" i="70" s="1"/>
  <c r="AW46" i="70"/>
  <c r="BE51" i="70"/>
  <c r="BE48" i="70"/>
  <c r="BE49" i="70" s="1"/>
  <c r="BE46" i="70"/>
  <c r="BM51" i="70"/>
  <c r="BM48" i="70"/>
  <c r="BM49" i="70" s="1"/>
  <c r="BM46" i="70"/>
  <c r="BU51" i="70"/>
  <c r="BU48" i="70"/>
  <c r="BU49" i="70" s="1"/>
  <c r="BU46" i="70"/>
  <c r="CC51" i="70"/>
  <c r="CC48" i="70"/>
  <c r="CC49" i="70" s="1"/>
  <c r="CC46" i="70"/>
  <c r="CK49" i="70"/>
  <c r="CK48" i="70" s="1"/>
  <c r="CK51" i="70" s="1"/>
  <c r="CK52" i="70" s="1"/>
  <c r="CS49" i="70"/>
  <c r="CS48" i="70" s="1"/>
  <c r="CS51" i="70" s="1"/>
  <c r="CS52" i="70" s="1"/>
  <c r="DA49" i="70"/>
  <c r="DI49" i="70"/>
  <c r="DI48" i="70" s="1"/>
  <c r="DI51" i="70" s="1"/>
  <c r="DI52" i="70" s="1"/>
  <c r="DQ49" i="70"/>
  <c r="DQ48" i="70" s="1"/>
  <c r="DQ51" i="70" s="1"/>
  <c r="DQ52" i="70" s="1"/>
  <c r="DY49" i="70"/>
  <c r="DY48" i="70" s="1"/>
  <c r="DY51" i="70" s="1"/>
  <c r="DY52" i="70" s="1"/>
  <c r="EW12" i="70"/>
  <c r="FG12" i="70" s="1"/>
  <c r="EM11" i="70"/>
  <c r="EQ11" i="70"/>
  <c r="FJ14" i="70"/>
  <c r="FJ19" i="70"/>
  <c r="ER47" i="70"/>
  <c r="FB47" i="70" s="1"/>
  <c r="FL47" i="70" s="1"/>
  <c r="ER24" i="70"/>
  <c r="FB24" i="70" s="1"/>
  <c r="FL24" i="70" s="1"/>
  <c r="FB25" i="70"/>
  <c r="FL25" i="70" s="1"/>
  <c r="FJ33" i="70"/>
  <c r="EG12" i="70"/>
  <c r="FH16" i="70"/>
  <c r="FI17" i="70"/>
  <c r="EG18" i="70"/>
  <c r="EG21" i="70"/>
  <c r="EG28" i="70"/>
  <c r="FI30" i="70"/>
  <c r="EG34" i="70"/>
  <c r="FJ35" i="70"/>
  <c r="C47" i="70"/>
  <c r="C24" i="70"/>
  <c r="S47" i="70"/>
  <c r="S24" i="70"/>
  <c r="AI47" i="70"/>
  <c r="AI24" i="70"/>
  <c r="AY47" i="70"/>
  <c r="AY24" i="70"/>
  <c r="DK47" i="70"/>
  <c r="DK24" i="70"/>
  <c r="DS47" i="70"/>
  <c r="DS24" i="70"/>
  <c r="EA47" i="70"/>
  <c r="EA24" i="70"/>
  <c r="EF37" i="70"/>
  <c r="EZ37" i="70"/>
  <c r="FJ37" i="70" s="1"/>
  <c r="EP25" i="70"/>
  <c r="FD37" i="70"/>
  <c r="ET25" i="70"/>
  <c r="FL38" i="70"/>
  <c r="EH2" i="70"/>
  <c r="CI4" i="70"/>
  <c r="CM4" i="70"/>
  <c r="CU4" i="70"/>
  <c r="CU49" i="70" s="1"/>
  <c r="CU48" i="70" s="1"/>
  <c r="CU51" i="70" s="1"/>
  <c r="CU52" i="70" s="1"/>
  <c r="CY4" i="70"/>
  <c r="CY49" i="70" s="1"/>
  <c r="CY48" i="70" s="1"/>
  <c r="CY51" i="70" s="1"/>
  <c r="CY52" i="70" s="1"/>
  <c r="DC4" i="70"/>
  <c r="DK4" i="70"/>
  <c r="DK49" i="70" s="1"/>
  <c r="DK48" i="70" s="1"/>
  <c r="DK51" i="70" s="1"/>
  <c r="DK52" i="70" s="1"/>
  <c r="DO4" i="70"/>
  <c r="DO49" i="70" s="1"/>
  <c r="DO48" i="70" s="1"/>
  <c r="DO51" i="70" s="1"/>
  <c r="DO52" i="70" s="1"/>
  <c r="DS4" i="70"/>
  <c r="DS49" i="70" s="1"/>
  <c r="EA4" i="70"/>
  <c r="EA49" i="70" s="1"/>
  <c r="EA48" i="70" s="1"/>
  <c r="EA51" i="70" s="1"/>
  <c r="EA52" i="70" s="1"/>
  <c r="EG11" i="70"/>
  <c r="EG10" i="70" s="1"/>
  <c r="EN11" i="70"/>
  <c r="ER11" i="70"/>
  <c r="EG15" i="70"/>
  <c r="FH15" i="70"/>
  <c r="FL15" i="70"/>
  <c r="FG19" i="70"/>
  <c r="FK19" i="70"/>
  <c r="FG20" i="70"/>
  <c r="FK20" i="70"/>
  <c r="FL20" i="70"/>
  <c r="FJ26" i="70"/>
  <c r="FK27" i="70"/>
  <c r="FG33" i="70"/>
  <c r="FK33" i="70"/>
  <c r="EV35" i="70"/>
  <c r="EL31" i="70"/>
  <c r="EV31" i="70" s="1"/>
  <c r="G47" i="70"/>
  <c r="W47" i="70"/>
  <c r="AM47" i="70"/>
  <c r="BC47" i="70"/>
  <c r="BS47" i="70"/>
  <c r="CI47" i="70"/>
  <c r="CY47" i="70"/>
  <c r="DO47" i="70"/>
  <c r="EL40" i="70"/>
  <c r="EV40" i="70" s="1"/>
  <c r="EV41" i="70"/>
  <c r="EG53" i="70"/>
  <c r="EG44" i="70"/>
  <c r="EG43" i="70"/>
  <c r="EG41" i="70"/>
  <c r="EG32" i="70"/>
  <c r="EG27" i="70"/>
  <c r="EG38" i="70"/>
  <c r="EG33" i="70"/>
  <c r="EG19" i="70"/>
  <c r="FL12" i="70"/>
  <c r="EG16" i="70"/>
  <c r="FL16" i="70"/>
  <c r="K47" i="70"/>
  <c r="K24" i="70"/>
  <c r="AA47" i="70"/>
  <c r="AA24" i="70"/>
  <c r="AQ47" i="70"/>
  <c r="AQ24" i="70"/>
  <c r="BG47" i="70"/>
  <c r="BG24" i="70"/>
  <c r="BO47" i="70"/>
  <c r="BO24" i="70"/>
  <c r="BW47" i="70"/>
  <c r="BW24" i="70"/>
  <c r="CE47" i="70"/>
  <c r="CE24" i="70"/>
  <c r="CM47" i="70"/>
  <c r="CM24" i="70"/>
  <c r="CU47" i="70"/>
  <c r="CU24" i="70"/>
  <c r="DC47" i="70"/>
  <c r="DC24" i="70"/>
  <c r="FI39" i="70"/>
  <c r="D48" i="70"/>
  <c r="D49" i="70" s="1"/>
  <c r="D46" i="70"/>
  <c r="H51" i="70"/>
  <c r="H48" i="70"/>
  <c r="H49" i="70" s="1"/>
  <c r="H46" i="70"/>
  <c r="L51" i="70"/>
  <c r="L48" i="70"/>
  <c r="L49" i="70" s="1"/>
  <c r="L46" i="70"/>
  <c r="P48" i="70"/>
  <c r="P49" i="70" s="1"/>
  <c r="P51" i="70"/>
  <c r="P46" i="70"/>
  <c r="T51" i="70"/>
  <c r="T48" i="70"/>
  <c r="T49" i="70" s="1"/>
  <c r="T46" i="70"/>
  <c r="X51" i="70"/>
  <c r="X48" i="70"/>
  <c r="X49" i="70" s="1"/>
  <c r="X46" i="70"/>
  <c r="AB51" i="70"/>
  <c r="AB48" i="70"/>
  <c r="AB49" i="70" s="1"/>
  <c r="AB46" i="70"/>
  <c r="AF51" i="70"/>
  <c r="AF48" i="70"/>
  <c r="AF49" i="70" s="1"/>
  <c r="AF46" i="70"/>
  <c r="AJ48" i="70"/>
  <c r="AJ49" i="70" s="1"/>
  <c r="AJ46" i="70"/>
  <c r="AJ51" i="70"/>
  <c r="AN51" i="70"/>
  <c r="AN48" i="70"/>
  <c r="AN49" i="70" s="1"/>
  <c r="AN46" i="70"/>
  <c r="AR51" i="70"/>
  <c r="AR48" i="70"/>
  <c r="AR49" i="70" s="1"/>
  <c r="AR46" i="70"/>
  <c r="AV51" i="70"/>
  <c r="AV48" i="70"/>
  <c r="AV49" i="70" s="1"/>
  <c r="AV46" i="70"/>
  <c r="AZ48" i="70"/>
  <c r="AZ49" i="70" s="1"/>
  <c r="AZ46" i="70"/>
  <c r="BD51" i="70"/>
  <c r="BD48" i="70"/>
  <c r="BD49" i="70" s="1"/>
  <c r="BD46" i="70"/>
  <c r="BH51" i="70"/>
  <c r="BH48" i="70"/>
  <c r="BH49" i="70" s="1"/>
  <c r="BH46" i="70"/>
  <c r="BL48" i="70"/>
  <c r="BL49" i="70" s="1"/>
  <c r="BL46" i="70"/>
  <c r="BL51" i="70"/>
  <c r="BP51" i="70"/>
  <c r="BP48" i="70"/>
  <c r="BP49" i="70" s="1"/>
  <c r="BP46" i="70"/>
  <c r="BT51" i="70"/>
  <c r="BT48" i="70"/>
  <c r="BT49" i="70" s="1"/>
  <c r="BT46" i="70"/>
  <c r="BX51" i="70"/>
  <c r="BX48" i="70"/>
  <c r="BX49" i="70" s="1"/>
  <c r="BX46" i="70"/>
  <c r="CB48" i="70"/>
  <c r="CB49" i="70" s="1"/>
  <c r="CB46" i="70"/>
  <c r="CF51" i="70"/>
  <c r="CF48" i="70"/>
  <c r="CF49" i="70" s="1"/>
  <c r="CF46" i="70"/>
  <c r="CR51" i="70"/>
  <c r="CR52" i="70" s="1"/>
  <c r="DD51" i="70"/>
  <c r="DD52" i="70" s="1"/>
  <c r="EG5" i="70"/>
  <c r="EG50" i="70" s="1"/>
  <c r="EG14" i="70"/>
  <c r="FH14" i="70"/>
  <c r="FL14" i="70"/>
  <c r="EG20" i="70"/>
  <c r="EG22" i="70"/>
  <c r="EV27" i="70"/>
  <c r="FG28" i="70"/>
  <c r="FK28" i="70"/>
  <c r="FJ31" i="70"/>
  <c r="FJ32" i="70"/>
  <c r="EF31" i="70"/>
  <c r="EF26" i="70" s="1"/>
  <c r="EF25" i="70" s="1"/>
  <c r="EG35" i="70"/>
  <c r="EM35" i="70" s="1"/>
  <c r="FJ40" i="70"/>
  <c r="FK41" i="70"/>
  <c r="EL42" i="70"/>
  <c r="EV42" i="70" s="1"/>
  <c r="FJ44" i="70"/>
  <c r="CB51" i="70"/>
  <c r="FH50" i="70"/>
  <c r="FL50" i="70"/>
  <c r="FI50" i="70"/>
  <c r="FH12" i="70" l="1"/>
  <c r="FC11" i="70"/>
  <c r="ES10" i="70"/>
  <c r="ET10" i="70"/>
  <c r="EO4" i="70"/>
  <c r="EM38" i="70"/>
  <c r="EG37" i="70"/>
  <c r="EH53" i="70"/>
  <c r="EH38" i="70"/>
  <c r="EH33" i="70"/>
  <c r="EH42" i="70"/>
  <c r="EN42" i="70" s="1"/>
  <c r="EX42" i="70" s="1"/>
  <c r="EH34" i="70"/>
  <c r="EH28" i="70"/>
  <c r="EH21" i="70"/>
  <c r="EH20" i="70"/>
  <c r="EH19" i="70"/>
  <c r="EH15" i="70"/>
  <c r="EH11" i="70"/>
  <c r="EI2" i="70"/>
  <c r="EH17" i="70"/>
  <c r="EH13" i="70"/>
  <c r="EH43" i="70"/>
  <c r="EH18" i="70"/>
  <c r="EH16" i="70"/>
  <c r="EH12" i="70"/>
  <c r="EH44" i="70"/>
  <c r="EH41" i="70"/>
  <c r="EH39" i="70"/>
  <c r="EH32" i="70"/>
  <c r="EH31" i="70" s="1"/>
  <c r="EH14" i="70"/>
  <c r="EH4" i="70"/>
  <c r="EH35" i="70"/>
  <c r="EN35" i="70" s="1"/>
  <c r="EH27" i="70"/>
  <c r="EH22" i="70"/>
  <c r="EH5" i="70"/>
  <c r="EZ25" i="70"/>
  <c r="EP24" i="70"/>
  <c r="EZ24" i="70" s="1"/>
  <c r="EP47" i="70"/>
  <c r="EZ47" i="70" s="1"/>
  <c r="EP10" i="70"/>
  <c r="EZ11" i="70"/>
  <c r="FJ11" i="70" s="1"/>
  <c r="CT47" i="70"/>
  <c r="CT24" i="70"/>
  <c r="AH47" i="70"/>
  <c r="AH24" i="70"/>
  <c r="DJ49" i="70"/>
  <c r="DB49" i="70"/>
  <c r="DB48" i="70" s="1"/>
  <c r="DB51" i="70" s="1"/>
  <c r="DB52" i="70" s="1"/>
  <c r="EG4" i="70"/>
  <c r="EW11" i="70"/>
  <c r="FG11" i="70" s="1"/>
  <c r="EM10" i="70"/>
  <c r="EV10" i="70"/>
  <c r="EV46" i="70" s="1"/>
  <c r="EL4" i="70"/>
  <c r="EN78" i="70"/>
  <c r="EN53" i="70"/>
  <c r="EX53" i="70" s="1"/>
  <c r="EO2" i="70"/>
  <c r="DN47" i="70"/>
  <c r="DN24" i="70"/>
  <c r="BB47" i="70"/>
  <c r="BB24" i="70"/>
  <c r="V47" i="70"/>
  <c r="V24" i="70"/>
  <c r="DM59" i="70"/>
  <c r="CH48" i="70"/>
  <c r="CH49" i="70" s="1"/>
  <c r="EW35" i="70"/>
  <c r="FG35" i="70" s="1"/>
  <c r="EM31" i="70"/>
  <c r="EW31" i="70" s="1"/>
  <c r="FG31" i="70" s="1"/>
  <c r="EG31" i="70"/>
  <c r="CM49" i="70"/>
  <c r="CM48" i="70" s="1"/>
  <c r="CM51" i="70" s="1"/>
  <c r="CM52" i="70" s="1"/>
  <c r="FD25" i="70"/>
  <c r="ET47" i="70"/>
  <c r="FD47" i="70" s="1"/>
  <c r="ET24" i="70"/>
  <c r="FD24" i="70" s="1"/>
  <c r="DC59" i="70"/>
  <c r="DC63" i="70" s="1"/>
  <c r="DB59" i="70"/>
  <c r="DF59" i="70"/>
  <c r="DF63" i="70" s="1"/>
  <c r="DA59" i="70"/>
  <c r="DA48" i="70"/>
  <c r="DA51" i="70" s="1"/>
  <c r="DA52" i="70" s="1"/>
  <c r="BB48" i="70"/>
  <c r="BB49" i="70" s="1"/>
  <c r="V51" i="70"/>
  <c r="DJ24" i="70"/>
  <c r="DJ47" i="70"/>
  <c r="CD24" i="70"/>
  <c r="CD47" i="70"/>
  <c r="AX24" i="70"/>
  <c r="AX47" i="70"/>
  <c r="R47" i="70"/>
  <c r="R24" i="70"/>
  <c r="ET4" i="70"/>
  <c r="FD10" i="70"/>
  <c r="FD46" i="70" s="1"/>
  <c r="DN49" i="70"/>
  <c r="DN48" i="70" s="1"/>
  <c r="DN51" i="70" s="1"/>
  <c r="DN52" i="70" s="1"/>
  <c r="DF49" i="70"/>
  <c r="DF48" i="70" s="1"/>
  <c r="DF51" i="70" s="1"/>
  <c r="DF52" i="70" s="1"/>
  <c r="CL49" i="70"/>
  <c r="CL48" i="70" s="1"/>
  <c r="CL51" i="70" s="1"/>
  <c r="CL52" i="70" s="1"/>
  <c r="FB11" i="70"/>
  <c r="ER10" i="70"/>
  <c r="DS48" i="70"/>
  <c r="DS51" i="70" s="1"/>
  <c r="DS52" i="70" s="1"/>
  <c r="EQ10" i="70"/>
  <c r="FA11" i="70"/>
  <c r="DZ24" i="70"/>
  <c r="DZ47" i="70"/>
  <c r="BN24" i="70"/>
  <c r="BN47" i="70"/>
  <c r="DZ49" i="70"/>
  <c r="DZ48" i="70" s="1"/>
  <c r="DZ51" i="70" s="1"/>
  <c r="DZ52" i="70" s="1"/>
  <c r="EL26" i="70"/>
  <c r="EM27" i="70"/>
  <c r="EG26" i="70"/>
  <c r="EG25" i="70" s="1"/>
  <c r="EX11" i="70"/>
  <c r="EN10" i="70"/>
  <c r="FC25" i="70"/>
  <c r="ES24" i="70"/>
  <c r="FC24" i="70" s="1"/>
  <c r="ES47" i="70"/>
  <c r="FC47" i="70" s="1"/>
  <c r="CH47" i="70"/>
  <c r="CH24" i="70"/>
  <c r="DG58" i="70"/>
  <c r="DG57" i="70"/>
  <c r="DH57" i="70"/>
  <c r="DI58" i="70"/>
  <c r="DH58" i="70"/>
  <c r="DI57" i="70"/>
  <c r="EF24" i="70"/>
  <c r="EF47" i="70"/>
  <c r="EM41" i="70"/>
  <c r="EG40" i="70"/>
  <c r="FK37" i="70"/>
  <c r="DC49" i="70"/>
  <c r="DC48" i="70" s="1"/>
  <c r="DC51" i="70" s="1"/>
  <c r="DC52" i="70" s="1"/>
  <c r="CI49" i="70"/>
  <c r="EF4" i="70"/>
  <c r="CT49" i="70"/>
  <c r="CT48" i="70" s="1"/>
  <c r="CT51" i="70" s="1"/>
  <c r="CT52" i="70" s="1"/>
  <c r="BB51" i="70"/>
  <c r="AH48" i="70"/>
  <c r="AH49" i="70" s="1"/>
  <c r="ED47" i="70"/>
  <c r="ED24" i="70"/>
  <c r="ED49" i="70" s="1"/>
  <c r="ED48" i="70" s="1"/>
  <c r="ED51" i="70" s="1"/>
  <c r="ED52" i="70" s="1"/>
  <c r="CX47" i="70"/>
  <c r="CX24" i="70"/>
  <c r="CX49" i="70" s="1"/>
  <c r="CX48" i="70" s="1"/>
  <c r="CX51" i="70" s="1"/>
  <c r="CX52" i="70" s="1"/>
  <c r="BR47" i="70"/>
  <c r="BR24" i="70"/>
  <c r="AL47" i="70"/>
  <c r="AL24" i="70"/>
  <c r="F47" i="70"/>
  <c r="F24" i="70"/>
  <c r="DI59" i="70"/>
  <c r="BN48" i="70"/>
  <c r="BN49" i="70" s="1"/>
  <c r="FC10" i="70" l="1"/>
  <c r="FC46" i="70" s="1"/>
  <c r="ES4" i="70"/>
  <c r="EO46" i="70"/>
  <c r="EY4" i="70"/>
  <c r="FL11" i="70"/>
  <c r="DJ48" i="70"/>
  <c r="DJ51" i="70" s="1"/>
  <c r="DJ52" i="70" s="1"/>
  <c r="DN59" i="70"/>
  <c r="DK59" i="70"/>
  <c r="EN27" i="70"/>
  <c r="EH26" i="70"/>
  <c r="EF49" i="70"/>
  <c r="EF48" i="70" s="1"/>
  <c r="EF51" i="70" s="1"/>
  <c r="EF52" i="70" s="1"/>
  <c r="EF46" i="70"/>
  <c r="EM26" i="70"/>
  <c r="EW27" i="70"/>
  <c r="FG27" i="70" s="1"/>
  <c r="DZ58" i="70"/>
  <c r="DZ57" i="70"/>
  <c r="DR59" i="70"/>
  <c r="DR63" i="70" s="1"/>
  <c r="FK25" i="70"/>
  <c r="EX35" i="70"/>
  <c r="EN31" i="70"/>
  <c r="EX31" i="70" s="1"/>
  <c r="CP59" i="70"/>
  <c r="CL59" i="70"/>
  <c r="CQ59" i="70"/>
  <c r="CQ63" i="70" s="1"/>
  <c r="CK59" i="70"/>
  <c r="CK63" i="70" s="1"/>
  <c r="CO59" i="70"/>
  <c r="CJ59" i="70"/>
  <c r="CN59" i="70"/>
  <c r="CN63" i="70" s="1"/>
  <c r="CI59" i="70"/>
  <c r="CM59" i="70"/>
  <c r="CI48" i="70"/>
  <c r="CI51" i="70" s="1"/>
  <c r="CI52" i="70" s="1"/>
  <c r="EM40" i="70"/>
  <c r="EW40" i="70" s="1"/>
  <c r="FG40" i="70" s="1"/>
  <c r="EW41" i="70"/>
  <c r="FG41" i="70" s="1"/>
  <c r="EX10" i="70"/>
  <c r="EN4" i="70"/>
  <c r="EV26" i="70"/>
  <c r="EL25" i="70"/>
  <c r="ES49" i="70"/>
  <c r="DZ59" i="70"/>
  <c r="DL59" i="70"/>
  <c r="DC58" i="70"/>
  <c r="DC62" i="70" s="1"/>
  <c r="DC57" i="70"/>
  <c r="DC61" i="70" s="1"/>
  <c r="DF58" i="70"/>
  <c r="DF62" i="70" s="1"/>
  <c r="DA58" i="70"/>
  <c r="DB57" i="70"/>
  <c r="DE58" i="70"/>
  <c r="DF57" i="70"/>
  <c r="DF61" i="70" s="1"/>
  <c r="DA57" i="70"/>
  <c r="DD58" i="70"/>
  <c r="DE57" i="70"/>
  <c r="DB58" i="70"/>
  <c r="DD57" i="70"/>
  <c r="DD59" i="70"/>
  <c r="DO59" i="70"/>
  <c r="DO63" i="70" s="1"/>
  <c r="EL46" i="70"/>
  <c r="EV4" i="70"/>
  <c r="EG46" i="70"/>
  <c r="EZ10" i="70"/>
  <c r="EP4" i="70"/>
  <c r="EH50" i="70"/>
  <c r="EH46" i="70"/>
  <c r="EN41" i="70"/>
  <c r="EH40" i="70"/>
  <c r="EI53" i="70"/>
  <c r="EI42" i="70"/>
  <c r="EI34" i="70"/>
  <c r="EI28" i="70"/>
  <c r="EI21" i="70"/>
  <c r="EI39" i="70"/>
  <c r="EI35" i="70"/>
  <c r="EI22" i="70"/>
  <c r="EI17" i="70"/>
  <c r="EI16" i="70"/>
  <c r="EI15" i="70"/>
  <c r="EI14" i="70"/>
  <c r="EI13" i="70"/>
  <c r="EI12" i="70"/>
  <c r="EI11" i="70"/>
  <c r="EI10" i="70" s="1"/>
  <c r="EI43" i="70"/>
  <c r="EO43" i="70" s="1"/>
  <c r="EI18" i="70"/>
  <c r="EI27" i="70"/>
  <c r="EI44" i="70"/>
  <c r="EI41" i="70"/>
  <c r="EI40" i="70" s="1"/>
  <c r="EI38" i="70"/>
  <c r="EI37" i="70" s="1"/>
  <c r="EI32" i="70"/>
  <c r="EI5" i="70"/>
  <c r="EI50" i="70" s="1"/>
  <c r="EI4" i="70"/>
  <c r="EI20" i="70"/>
  <c r="EI33" i="70"/>
  <c r="EI19" i="70"/>
  <c r="FH42" i="70"/>
  <c r="FI42" i="70"/>
  <c r="EG47" i="70"/>
  <c r="EG24" i="70"/>
  <c r="EG49" i="70" s="1"/>
  <c r="EG48" i="70" s="1"/>
  <c r="EG51" i="70" s="1"/>
  <c r="EG52" i="70" s="1"/>
  <c r="EQ4" i="70"/>
  <c r="FA10" i="70"/>
  <c r="DP59" i="70"/>
  <c r="FH53" i="70"/>
  <c r="FI53" i="70"/>
  <c r="EW10" i="70"/>
  <c r="EM4" i="70"/>
  <c r="FK24" i="70"/>
  <c r="EN38" i="70"/>
  <c r="EH37" i="70"/>
  <c r="DQ59" i="70"/>
  <c r="FH11" i="70"/>
  <c r="FI11" i="70"/>
  <c r="FK11" i="70"/>
  <c r="FB10" i="70"/>
  <c r="ER4" i="70"/>
  <c r="ET49" i="70"/>
  <c r="ET46" i="70"/>
  <c r="FD4" i="70"/>
  <c r="DE59" i="70"/>
  <c r="DJ59" i="70"/>
  <c r="DJ63" i="70" s="1"/>
  <c r="EO78" i="70"/>
  <c r="EP2" i="70"/>
  <c r="FK47" i="70"/>
  <c r="EH10" i="70"/>
  <c r="EM37" i="70"/>
  <c r="EW37" i="70" s="1"/>
  <c r="FG37" i="70" s="1"/>
  <c r="EW38" i="70"/>
  <c r="FG38" i="70" s="1"/>
  <c r="FC4" i="70" l="1"/>
  <c r="ES46" i="70"/>
  <c r="EI31" i="70"/>
  <c r="EI26" i="70"/>
  <c r="EI25" i="70" s="1"/>
  <c r="EZ46" i="70"/>
  <c r="FJ46" i="70" s="1"/>
  <c r="FJ10" i="70"/>
  <c r="FH35" i="70"/>
  <c r="FI35" i="70"/>
  <c r="ER46" i="70"/>
  <c r="ER49" i="70"/>
  <c r="FB4" i="70"/>
  <c r="EQ49" i="70"/>
  <c r="EQ46" i="70"/>
  <c r="FA4" i="70"/>
  <c r="EI46" i="70"/>
  <c r="EP78" i="70"/>
  <c r="EQ2" i="70"/>
  <c r="FL10" i="70"/>
  <c r="FB46" i="70"/>
  <c r="EX41" i="70"/>
  <c r="EN40" i="70"/>
  <c r="EX40" i="70" s="1"/>
  <c r="EP49" i="70"/>
  <c r="EZ4" i="70"/>
  <c r="FJ4" i="70" s="1"/>
  <c r="EP46" i="70"/>
  <c r="EV25" i="70"/>
  <c r="EL47" i="70"/>
  <c r="EV47" i="70" s="1"/>
  <c r="EL24" i="70"/>
  <c r="FH31" i="70"/>
  <c r="FI31" i="70"/>
  <c r="EM25" i="70"/>
  <c r="EW26" i="70"/>
  <c r="FG26" i="70" s="1"/>
  <c r="EX27" i="70"/>
  <c r="EN26" i="70"/>
  <c r="EM46" i="70"/>
  <c r="EW4" i="70"/>
  <c r="FG4" i="70" s="1"/>
  <c r="FD49" i="70"/>
  <c r="ET48" i="70"/>
  <c r="EN37" i="70"/>
  <c r="EX37" i="70" s="1"/>
  <c r="EX38" i="70"/>
  <c r="EW46" i="70"/>
  <c r="FG46" i="70" s="1"/>
  <c r="FG10" i="70"/>
  <c r="FA46" i="70"/>
  <c r="FK10" i="70"/>
  <c r="EN46" i="70"/>
  <c r="EX4" i="70"/>
  <c r="CP58" i="70"/>
  <c r="CL58" i="70"/>
  <c r="CP57" i="70"/>
  <c r="CL57" i="70"/>
  <c r="CM58" i="70"/>
  <c r="CN57" i="70"/>
  <c r="CN61" i="70" s="1"/>
  <c r="CI57" i="70"/>
  <c r="CQ58" i="70"/>
  <c r="CQ62" i="70" s="1"/>
  <c r="CK58" i="70"/>
  <c r="CK62" i="70" s="1"/>
  <c r="CM57" i="70"/>
  <c r="CO58" i="70"/>
  <c r="CJ58" i="70"/>
  <c r="CQ57" i="70"/>
  <c r="CQ61" i="70" s="1"/>
  <c r="CK57" i="70"/>
  <c r="CK61" i="70" s="1"/>
  <c r="CI58" i="70"/>
  <c r="CO57" i="70"/>
  <c r="CJ57" i="70"/>
  <c r="CN58" i="70"/>
  <c r="CN62" i="70" s="1"/>
  <c r="EY43" i="70"/>
  <c r="EO25" i="70"/>
  <c r="FC49" i="70"/>
  <c r="ES48" i="70"/>
  <c r="EX46" i="70"/>
  <c r="FH10" i="70"/>
  <c r="FI10" i="70"/>
  <c r="EH25" i="70"/>
  <c r="DK58" i="70"/>
  <c r="DM57" i="70"/>
  <c r="DQ57" i="70"/>
  <c r="DP57" i="70"/>
  <c r="DN57" i="70"/>
  <c r="DO58" i="70"/>
  <c r="DO62" i="70" s="1"/>
  <c r="DK57" i="70"/>
  <c r="DR57" i="70"/>
  <c r="DR61" i="70" s="1"/>
  <c r="DJ58" i="70"/>
  <c r="DJ62" i="70" s="1"/>
  <c r="DQ58" i="70"/>
  <c r="DL57" i="70"/>
  <c r="DJ57" i="70"/>
  <c r="DJ61" i="70" s="1"/>
  <c r="DR58" i="70"/>
  <c r="DR62" i="70" s="1"/>
  <c r="DO57" i="70"/>
  <c r="DO61" i="70" s="1"/>
  <c r="DL58" i="70"/>
  <c r="DP58" i="70"/>
  <c r="DN58" i="70"/>
  <c r="DM58" i="70"/>
  <c r="FK4" i="70" l="1"/>
  <c r="ES51" i="70"/>
  <c r="FC48" i="70"/>
  <c r="EN25" i="70"/>
  <c r="EX26" i="70"/>
  <c r="FH27" i="70"/>
  <c r="FI27" i="70"/>
  <c r="FH41" i="70"/>
  <c r="FI41" i="70"/>
  <c r="FH40" i="70"/>
  <c r="FI40" i="70"/>
  <c r="EQ78" i="70"/>
  <c r="ER2" i="70"/>
  <c r="FH38" i="70"/>
  <c r="FI38" i="70"/>
  <c r="FH4" i="70"/>
  <c r="FI4" i="70"/>
  <c r="FH37" i="70"/>
  <c r="FI37" i="70"/>
  <c r="EV24" i="70"/>
  <c r="EL49" i="70"/>
  <c r="FL46" i="70"/>
  <c r="EQ48" i="70"/>
  <c r="FA49" i="70"/>
  <c r="EI47" i="70"/>
  <c r="EI24" i="70"/>
  <c r="EI49" i="70" s="1"/>
  <c r="EI48" i="70" s="1"/>
  <c r="EI51" i="70" s="1"/>
  <c r="EI52" i="70" s="1"/>
  <c r="EH47" i="70"/>
  <c r="EH24" i="70"/>
  <c r="EH49" i="70" s="1"/>
  <c r="EH48" i="70" s="1"/>
  <c r="EH51" i="70" s="1"/>
  <c r="EH52" i="70" s="1"/>
  <c r="ER48" i="70"/>
  <c r="FB49" i="70"/>
  <c r="EO47" i="70"/>
  <c r="EY47" i="70" s="1"/>
  <c r="EY25" i="70"/>
  <c r="EO24" i="70"/>
  <c r="FK46" i="70"/>
  <c r="FH46" i="70"/>
  <c r="FI46" i="70"/>
  <c r="FI43" i="70"/>
  <c r="FJ43" i="70"/>
  <c r="ET51" i="70"/>
  <c r="FD48" i="70"/>
  <c r="EM47" i="70"/>
  <c r="EW47" i="70" s="1"/>
  <c r="FG47" i="70" s="1"/>
  <c r="EM24" i="70"/>
  <c r="EW25" i="70"/>
  <c r="FG25" i="70" s="1"/>
  <c r="EZ49" i="70"/>
  <c r="EP48" i="70"/>
  <c r="FL4" i="70"/>
  <c r="FL49" i="70" l="1"/>
  <c r="FI47" i="70"/>
  <c r="FJ47" i="70"/>
  <c r="EP51" i="70"/>
  <c r="EZ48" i="70"/>
  <c r="EY24" i="70"/>
  <c r="EO49" i="70"/>
  <c r="ER51" i="70"/>
  <c r="FB48" i="70"/>
  <c r="EV49" i="70"/>
  <c r="EL48" i="70"/>
  <c r="ER78" i="70"/>
  <c r="ES2" i="70"/>
  <c r="FH26" i="70"/>
  <c r="FI26" i="70"/>
  <c r="FJ25" i="70"/>
  <c r="FK49" i="70"/>
  <c r="EN47" i="70"/>
  <c r="EX47" i="70" s="1"/>
  <c r="FH47" i="70" s="1"/>
  <c r="EX25" i="70"/>
  <c r="FH25" i="70" s="1"/>
  <c r="EN24" i="70"/>
  <c r="FD51" i="70"/>
  <c r="ET52" i="70"/>
  <c r="FD52" i="70" s="1"/>
  <c r="EQ51" i="70"/>
  <c r="FA48" i="70"/>
  <c r="FK48" i="70" s="1"/>
  <c r="EW24" i="70"/>
  <c r="FG24" i="70" s="1"/>
  <c r="EM49" i="70"/>
  <c r="FC51" i="70"/>
  <c r="ES52" i="70"/>
  <c r="FC52" i="70" s="1"/>
  <c r="EL51" i="70" l="1"/>
  <c r="EV48" i="70"/>
  <c r="EY49" i="70"/>
  <c r="EO48" i="70"/>
  <c r="EX24" i="70"/>
  <c r="FH24" i="70" s="1"/>
  <c r="EN49" i="70"/>
  <c r="FI24" i="70"/>
  <c r="FJ24" i="70"/>
  <c r="FA51" i="70"/>
  <c r="EQ52" i="70"/>
  <c r="FA52" i="70" s="1"/>
  <c r="FI25" i="70"/>
  <c r="ES78" i="70"/>
  <c r="ET2" i="70"/>
  <c r="ET78" i="70" s="1"/>
  <c r="FL48" i="70"/>
  <c r="EW49" i="70"/>
  <c r="FG49" i="70" s="1"/>
  <c r="EM48" i="70"/>
  <c r="ER52" i="70"/>
  <c r="FB52" i="70" s="1"/>
  <c r="FB51" i="70"/>
  <c r="FL51" i="70" s="1"/>
  <c r="EP52" i="70"/>
  <c r="EZ52" i="70" s="1"/>
  <c r="EZ51" i="70"/>
  <c r="FL52" i="70" l="1"/>
  <c r="FJ49" i="70"/>
  <c r="FK52" i="70"/>
  <c r="EX49" i="70"/>
  <c r="FH49" i="70" s="1"/>
  <c r="EN48" i="70"/>
  <c r="EO51" i="70"/>
  <c r="EY48" i="70"/>
  <c r="EM51" i="70"/>
  <c r="EW48" i="70"/>
  <c r="FG48" i="70" s="1"/>
  <c r="FK51" i="70"/>
  <c r="EL52" i="70"/>
  <c r="EV52" i="70" s="1"/>
  <c r="EV51" i="70"/>
  <c r="FJ48" i="70" l="1"/>
  <c r="EW51" i="70"/>
  <c r="FG51" i="70" s="1"/>
  <c r="EM52" i="70"/>
  <c r="EW52" i="70" s="1"/>
  <c r="FG52" i="70" s="1"/>
  <c r="EY51" i="70"/>
  <c r="EO52" i="70"/>
  <c r="EY52" i="70" s="1"/>
  <c r="EN51" i="70"/>
  <c r="EX48" i="70"/>
  <c r="FH48" i="70" s="1"/>
  <c r="FI49" i="70"/>
  <c r="FJ52" i="70" l="1"/>
  <c r="EN52" i="70"/>
  <c r="EX52" i="70" s="1"/>
  <c r="FH52" i="70" s="1"/>
  <c r="EX51" i="70"/>
  <c r="FH51" i="70" s="1"/>
  <c r="FJ51" i="70"/>
  <c r="FI48" i="70"/>
  <c r="FI51" i="70" l="1"/>
  <c r="FI52" i="70"/>
  <c r="FM52" i="70" s="1"/>
  <c r="EK33" i="69" l="1"/>
  <c r="EG72" i="69" l="1"/>
  <c r="EH72" i="69"/>
  <c r="EI72" i="69"/>
  <c r="EF72" i="69"/>
  <c r="EQ69" i="69"/>
  <c r="ER69" i="69"/>
  <c r="ES69" i="69"/>
  <c r="EP69" i="69"/>
  <c r="EQ65" i="69"/>
  <c r="ER65" i="69"/>
  <c r="ES65" i="69"/>
  <c r="EP65" i="69"/>
  <c r="EK65" i="69"/>
  <c r="EL65" i="69"/>
  <c r="EM65" i="69"/>
  <c r="EN65" i="69"/>
  <c r="EG65" i="69"/>
  <c r="EH65" i="69"/>
  <c r="EI65" i="69"/>
  <c r="EF65" i="69"/>
  <c r="EQ66" i="69"/>
  <c r="ER66" i="69"/>
  <c r="ES66" i="69"/>
  <c r="EP66" i="69"/>
  <c r="EG69" i="69"/>
  <c r="EH69" i="69"/>
  <c r="EI69" i="69"/>
  <c r="EK69" i="69"/>
  <c r="EL69" i="69"/>
  <c r="EM69" i="69"/>
  <c r="EN69" i="69"/>
  <c r="EF69" i="69"/>
  <c r="EK66" i="69"/>
  <c r="EL66" i="69"/>
  <c r="EM66" i="69"/>
  <c r="EN66" i="69"/>
  <c r="EG66" i="69"/>
  <c r="EH66" i="69"/>
  <c r="EI66" i="69"/>
  <c r="EF66" i="69"/>
  <c r="EN19" i="69"/>
  <c r="DR60" i="69"/>
  <c r="DO60" i="69"/>
  <c r="DJ60" i="69"/>
  <c r="DF60" i="69"/>
  <c r="DC60" i="69"/>
  <c r="A57" i="69"/>
  <c r="DH50" i="69"/>
  <c r="EF48" i="69"/>
  <c r="EK48" i="69" s="1"/>
  <c r="EF47" i="69"/>
  <c r="EK47" i="69" s="1"/>
  <c r="EF46" i="69"/>
  <c r="EK46" i="69" s="1"/>
  <c r="EF45" i="69"/>
  <c r="ES44" i="69"/>
  <c r="ER44" i="69"/>
  <c r="EQ44" i="69"/>
  <c r="EP44" i="69"/>
  <c r="EO44" i="69"/>
  <c r="ED44" i="69"/>
  <c r="EC44" i="69"/>
  <c r="EB44" i="69"/>
  <c r="EA44" i="69"/>
  <c r="DZ44" i="69"/>
  <c r="DY44" i="69"/>
  <c r="DX44" i="69"/>
  <c r="DW44" i="69"/>
  <c r="DV44" i="69"/>
  <c r="DU44" i="69"/>
  <c r="DT44" i="69"/>
  <c r="DS44" i="69"/>
  <c r="DR44" i="69"/>
  <c r="DQ44" i="69"/>
  <c r="DP44" i="69"/>
  <c r="DO44" i="69"/>
  <c r="DN44" i="69"/>
  <c r="DM44" i="69"/>
  <c r="DL44" i="69"/>
  <c r="DK44" i="69"/>
  <c r="DJ44" i="69"/>
  <c r="DI44" i="69"/>
  <c r="DH44" i="69"/>
  <c r="DG44" i="69"/>
  <c r="DF44" i="69"/>
  <c r="DE44" i="69"/>
  <c r="DD44" i="69"/>
  <c r="DC44" i="69"/>
  <c r="DB44" i="69"/>
  <c r="DA44" i="69"/>
  <c r="CZ44" i="69"/>
  <c r="CY44" i="69"/>
  <c r="CX44" i="69"/>
  <c r="CW44" i="69"/>
  <c r="CV44" i="69"/>
  <c r="CU44" i="69"/>
  <c r="CT44" i="69"/>
  <c r="CS44" i="69"/>
  <c r="CR44" i="69"/>
  <c r="CQ44" i="69"/>
  <c r="CP44" i="69"/>
  <c r="CO44" i="69"/>
  <c r="CN44" i="69"/>
  <c r="CM44" i="69"/>
  <c r="CL44" i="69"/>
  <c r="CK44" i="69"/>
  <c r="CJ44" i="69"/>
  <c r="CI44" i="69"/>
  <c r="CH44" i="69"/>
  <c r="CG44" i="69"/>
  <c r="CF44" i="69"/>
  <c r="CE44" i="69"/>
  <c r="CD44" i="69"/>
  <c r="CC44" i="69"/>
  <c r="CB44" i="69"/>
  <c r="CA44" i="69"/>
  <c r="BZ44" i="69"/>
  <c r="BY44" i="69"/>
  <c r="BX44" i="69"/>
  <c r="BW44" i="69"/>
  <c r="BV44" i="69"/>
  <c r="BU44" i="69"/>
  <c r="BT44" i="69"/>
  <c r="BS44" i="69"/>
  <c r="BR44" i="69"/>
  <c r="BQ44" i="69"/>
  <c r="BP44" i="69"/>
  <c r="BO44" i="69"/>
  <c r="BN44" i="69"/>
  <c r="BM44" i="69"/>
  <c r="BL44" i="69"/>
  <c r="BK44" i="69"/>
  <c r="BJ44" i="69"/>
  <c r="BI44" i="69"/>
  <c r="BH44" i="69"/>
  <c r="BG44" i="69"/>
  <c r="BF44" i="69"/>
  <c r="BE44" i="69"/>
  <c r="BD44" i="69"/>
  <c r="BC44" i="69"/>
  <c r="BB44" i="69"/>
  <c r="BA44" i="69"/>
  <c r="AZ44" i="69"/>
  <c r="AY44" i="69"/>
  <c r="AX44" i="69"/>
  <c r="AW44" i="69"/>
  <c r="AV44" i="69"/>
  <c r="AU44" i="69"/>
  <c r="AT44" i="69"/>
  <c r="AS44" i="69"/>
  <c r="AR44" i="69"/>
  <c r="AQ44" i="69"/>
  <c r="AP44" i="69"/>
  <c r="AO44" i="69"/>
  <c r="AN44" i="69"/>
  <c r="AM44" i="69"/>
  <c r="AL44" i="69"/>
  <c r="AK44" i="69"/>
  <c r="AJ44" i="69"/>
  <c r="AI44" i="69"/>
  <c r="AH44" i="69"/>
  <c r="AG44" i="69"/>
  <c r="AF44" i="69"/>
  <c r="AE44" i="69"/>
  <c r="AD44" i="69"/>
  <c r="AC44" i="69"/>
  <c r="AB44" i="69"/>
  <c r="AA44" i="69"/>
  <c r="Z44" i="69"/>
  <c r="Y44" i="69"/>
  <c r="X44" i="69"/>
  <c r="W44" i="69"/>
  <c r="V44" i="69"/>
  <c r="U44" i="69"/>
  <c r="T44" i="69"/>
  <c r="S44" i="69"/>
  <c r="R44" i="69"/>
  <c r="Q44" i="69"/>
  <c r="P44" i="69"/>
  <c r="O44" i="69"/>
  <c r="N44" i="69"/>
  <c r="M44" i="69"/>
  <c r="L44" i="69"/>
  <c r="K44" i="69"/>
  <c r="J44" i="69"/>
  <c r="I44" i="69"/>
  <c r="H44" i="69"/>
  <c r="G44" i="69"/>
  <c r="F44" i="69"/>
  <c r="E44" i="69"/>
  <c r="D44" i="69"/>
  <c r="C44" i="69"/>
  <c r="EF43" i="69"/>
  <c r="EK43" i="69" s="1"/>
  <c r="EF42" i="69"/>
  <c r="EF41" i="69"/>
  <c r="EF40" i="69" s="1"/>
  <c r="ES40" i="69"/>
  <c r="ER40" i="69"/>
  <c r="EQ40" i="69"/>
  <c r="EP40" i="69"/>
  <c r="EO40" i="69"/>
  <c r="EK40" i="69"/>
  <c r="ED40" i="69"/>
  <c r="EC40" i="69"/>
  <c r="EB40" i="69"/>
  <c r="EA40" i="69"/>
  <c r="DZ40" i="69"/>
  <c r="DY40" i="69"/>
  <c r="DX40" i="69"/>
  <c r="DW40" i="69"/>
  <c r="DV40" i="69"/>
  <c r="DU40" i="69"/>
  <c r="DT40" i="69"/>
  <c r="DS40" i="69"/>
  <c r="DR40" i="69"/>
  <c r="DQ40" i="69"/>
  <c r="DP40" i="69"/>
  <c r="DO40" i="69"/>
  <c r="DN40" i="69"/>
  <c r="DM40" i="69"/>
  <c r="DL40" i="69"/>
  <c r="DK40" i="69"/>
  <c r="DJ40" i="69"/>
  <c r="DI40" i="69"/>
  <c r="DH40" i="69"/>
  <c r="DG40" i="69"/>
  <c r="DF40" i="69"/>
  <c r="DE40" i="69"/>
  <c r="DD40" i="69"/>
  <c r="DC40" i="69"/>
  <c r="DB40" i="69"/>
  <c r="DA40" i="69"/>
  <c r="CZ40" i="69"/>
  <c r="CY40" i="69"/>
  <c r="CX40" i="69"/>
  <c r="CW40" i="69"/>
  <c r="CV40" i="69"/>
  <c r="CU40" i="69"/>
  <c r="CT40" i="69"/>
  <c r="CS40" i="69"/>
  <c r="CR40" i="69"/>
  <c r="CQ40" i="69"/>
  <c r="CP40" i="69"/>
  <c r="CO40" i="69"/>
  <c r="CN40" i="69"/>
  <c r="CM40" i="69"/>
  <c r="CL40" i="69"/>
  <c r="CK40" i="69"/>
  <c r="CJ40" i="69"/>
  <c r="CI40" i="69"/>
  <c r="CH40" i="69"/>
  <c r="CG40" i="69"/>
  <c r="CF40" i="69"/>
  <c r="CE40" i="69"/>
  <c r="CD40" i="69"/>
  <c r="CC40" i="69"/>
  <c r="CB40" i="69"/>
  <c r="CA40" i="69"/>
  <c r="BZ40" i="69"/>
  <c r="BY40" i="69"/>
  <c r="BX40" i="69"/>
  <c r="BW40" i="69"/>
  <c r="BV40" i="69"/>
  <c r="BU40" i="69"/>
  <c r="BT40" i="69"/>
  <c r="BS40" i="69"/>
  <c r="BR40" i="69"/>
  <c r="BQ40" i="69"/>
  <c r="BP40" i="69"/>
  <c r="BO40" i="69"/>
  <c r="BN40" i="69"/>
  <c r="BM40" i="69"/>
  <c r="BL40" i="69"/>
  <c r="BK40" i="69"/>
  <c r="BJ40" i="69"/>
  <c r="BI40" i="69"/>
  <c r="BH40" i="69"/>
  <c r="BG40" i="69"/>
  <c r="BF40" i="69"/>
  <c r="BE40" i="69"/>
  <c r="BD40" i="69"/>
  <c r="BC40" i="69"/>
  <c r="BB40" i="69"/>
  <c r="BA40" i="69"/>
  <c r="AZ40" i="69"/>
  <c r="AY40" i="69"/>
  <c r="AX40" i="69"/>
  <c r="AW40" i="69"/>
  <c r="AV40" i="69"/>
  <c r="AU40" i="69"/>
  <c r="AT40" i="69"/>
  <c r="AS40" i="69"/>
  <c r="AR40" i="69"/>
  <c r="AQ40" i="69"/>
  <c r="AP40" i="69"/>
  <c r="AO40" i="69"/>
  <c r="AN40" i="69"/>
  <c r="AM40" i="69"/>
  <c r="AL40" i="69"/>
  <c r="AK40" i="69"/>
  <c r="AJ40" i="69"/>
  <c r="AI40" i="69"/>
  <c r="AH40" i="69"/>
  <c r="AG40" i="69"/>
  <c r="AF40" i="69"/>
  <c r="AE40" i="69"/>
  <c r="AD40" i="69"/>
  <c r="AC40" i="69"/>
  <c r="AB40" i="69"/>
  <c r="AA40" i="69"/>
  <c r="Z40" i="69"/>
  <c r="Y40" i="69"/>
  <c r="X40" i="69"/>
  <c r="W40" i="69"/>
  <c r="V40" i="69"/>
  <c r="U40" i="69"/>
  <c r="T40" i="69"/>
  <c r="S40" i="69"/>
  <c r="R40" i="69"/>
  <c r="Q40" i="69"/>
  <c r="P40" i="69"/>
  <c r="O40" i="69"/>
  <c r="N40" i="69"/>
  <c r="M40" i="69"/>
  <c r="L40" i="69"/>
  <c r="K40" i="69"/>
  <c r="J40" i="69"/>
  <c r="I40" i="69"/>
  <c r="H40" i="69"/>
  <c r="G40" i="69"/>
  <c r="F40" i="69"/>
  <c r="E40" i="69"/>
  <c r="D40" i="69"/>
  <c r="C40" i="69"/>
  <c r="EF39" i="69"/>
  <c r="EK39" i="69" s="1"/>
  <c r="EG38" i="69"/>
  <c r="EF38" i="69"/>
  <c r="EK38" i="69" s="1"/>
  <c r="EF37" i="69"/>
  <c r="EK37" i="69" s="1"/>
  <c r="EF36" i="69"/>
  <c r="EK36" i="69" s="1"/>
  <c r="EF35" i="69"/>
  <c r="ED35" i="69"/>
  <c r="ED33" i="69" s="1"/>
  <c r="EC35" i="69"/>
  <c r="EB35" i="69"/>
  <c r="EB33" i="69" s="1"/>
  <c r="EA35" i="69"/>
  <c r="EA33" i="69" s="1"/>
  <c r="DZ35" i="69"/>
  <c r="DZ33" i="69" s="1"/>
  <c r="DY35" i="69"/>
  <c r="DX35" i="69"/>
  <c r="DX33" i="69" s="1"/>
  <c r="DW35" i="69"/>
  <c r="DW33" i="69" s="1"/>
  <c r="DV35" i="69"/>
  <c r="DV33" i="69" s="1"/>
  <c r="DU35" i="69"/>
  <c r="DT35" i="69"/>
  <c r="DT33" i="69" s="1"/>
  <c r="DS35" i="69"/>
  <c r="DS33" i="69" s="1"/>
  <c r="DR35" i="69"/>
  <c r="DR33" i="69" s="1"/>
  <c r="DQ35" i="69"/>
  <c r="DP35" i="69"/>
  <c r="DP33" i="69" s="1"/>
  <c r="DO35" i="69"/>
  <c r="DO33" i="69" s="1"/>
  <c r="DN35" i="69"/>
  <c r="DN33" i="69" s="1"/>
  <c r="DM35" i="69"/>
  <c r="DL35" i="69"/>
  <c r="DL33" i="69" s="1"/>
  <c r="DK35" i="69"/>
  <c r="DK33" i="69" s="1"/>
  <c r="DJ35" i="69"/>
  <c r="DJ33" i="69" s="1"/>
  <c r="DI35" i="69"/>
  <c r="DH35" i="69"/>
  <c r="DH33" i="69" s="1"/>
  <c r="DG35" i="69"/>
  <c r="DG33" i="69" s="1"/>
  <c r="DF35" i="69"/>
  <c r="DF33" i="69" s="1"/>
  <c r="DE35" i="69"/>
  <c r="DD35" i="69"/>
  <c r="DD33" i="69" s="1"/>
  <c r="DC35" i="69"/>
  <c r="DC33" i="69" s="1"/>
  <c r="DB35" i="69"/>
  <c r="DB33" i="69" s="1"/>
  <c r="DA35" i="69"/>
  <c r="CZ35" i="69"/>
  <c r="CZ33" i="69" s="1"/>
  <c r="CY35" i="69"/>
  <c r="CY33" i="69" s="1"/>
  <c r="CX35" i="69"/>
  <c r="CX33" i="69" s="1"/>
  <c r="CW35" i="69"/>
  <c r="CV35" i="69"/>
  <c r="CV33" i="69" s="1"/>
  <c r="CU35" i="69"/>
  <c r="CU33" i="69" s="1"/>
  <c r="CT35" i="69"/>
  <c r="CT33" i="69" s="1"/>
  <c r="CS35" i="69"/>
  <c r="CR35" i="69"/>
  <c r="CR33" i="69" s="1"/>
  <c r="CQ35" i="69"/>
  <c r="CQ33" i="69" s="1"/>
  <c r="CP35" i="69"/>
  <c r="CP33" i="69" s="1"/>
  <c r="CO35" i="69"/>
  <c r="CN35" i="69"/>
  <c r="CN33" i="69" s="1"/>
  <c r="CM35" i="69"/>
  <c r="CM33" i="69" s="1"/>
  <c r="CL35" i="69"/>
  <c r="CL33" i="69" s="1"/>
  <c r="CK35" i="69"/>
  <c r="CJ35" i="69"/>
  <c r="CJ33" i="69" s="1"/>
  <c r="CI35" i="69"/>
  <c r="CI33" i="69" s="1"/>
  <c r="CH35" i="69"/>
  <c r="CH33" i="69" s="1"/>
  <c r="CG35" i="69"/>
  <c r="CF35" i="69"/>
  <c r="CF33" i="69" s="1"/>
  <c r="CE35" i="69"/>
  <c r="CE33" i="69" s="1"/>
  <c r="CD35" i="69"/>
  <c r="CD33" i="69" s="1"/>
  <c r="CC35" i="69"/>
  <c r="CB35" i="69"/>
  <c r="CB33" i="69" s="1"/>
  <c r="CA35" i="69"/>
  <c r="CA33" i="69" s="1"/>
  <c r="BZ35" i="69"/>
  <c r="BZ33" i="69" s="1"/>
  <c r="BY35" i="69"/>
  <c r="BX35" i="69"/>
  <c r="BX33" i="69" s="1"/>
  <c r="BW35" i="69"/>
  <c r="BW33" i="69" s="1"/>
  <c r="BV35" i="69"/>
  <c r="BV33" i="69" s="1"/>
  <c r="BU35" i="69"/>
  <c r="BT35" i="69"/>
  <c r="BT33" i="69" s="1"/>
  <c r="BS35" i="69"/>
  <c r="BS33" i="69" s="1"/>
  <c r="BR35" i="69"/>
  <c r="BR33" i="69" s="1"/>
  <c r="BQ35" i="69"/>
  <c r="BP35" i="69"/>
  <c r="BP33" i="69" s="1"/>
  <c r="BO35" i="69"/>
  <c r="BO33" i="69" s="1"/>
  <c r="BN35" i="69"/>
  <c r="BN33" i="69" s="1"/>
  <c r="BM35" i="69"/>
  <c r="BL35" i="69"/>
  <c r="BL33" i="69" s="1"/>
  <c r="BK35" i="69"/>
  <c r="BK33" i="69" s="1"/>
  <c r="BJ35" i="69"/>
  <c r="BJ33" i="69" s="1"/>
  <c r="BI35" i="69"/>
  <c r="BH35" i="69"/>
  <c r="BH33" i="69" s="1"/>
  <c r="BG35" i="69"/>
  <c r="BG33" i="69" s="1"/>
  <c r="BF35" i="69"/>
  <c r="BF33" i="69" s="1"/>
  <c r="BE35" i="69"/>
  <c r="BD35" i="69"/>
  <c r="BD33" i="69" s="1"/>
  <c r="BC35" i="69"/>
  <c r="BC33" i="69" s="1"/>
  <c r="BB35" i="69"/>
  <c r="BB33" i="69" s="1"/>
  <c r="BA35" i="69"/>
  <c r="AZ35" i="69"/>
  <c r="AY35" i="69"/>
  <c r="AY33" i="69" s="1"/>
  <c r="AX35" i="69"/>
  <c r="AX33" i="69" s="1"/>
  <c r="AW35" i="69"/>
  <c r="AV35" i="69"/>
  <c r="AU35" i="69"/>
  <c r="AU33" i="69" s="1"/>
  <c r="AT35" i="69"/>
  <c r="AT33" i="69" s="1"/>
  <c r="AS35" i="69"/>
  <c r="AR35" i="69"/>
  <c r="AQ35" i="69"/>
  <c r="AQ33" i="69" s="1"/>
  <c r="AP35" i="69"/>
  <c r="AP33" i="69" s="1"/>
  <c r="AO35" i="69"/>
  <c r="AN35" i="69"/>
  <c r="AM35" i="69"/>
  <c r="AM33" i="69" s="1"/>
  <c r="AL35" i="69"/>
  <c r="AL33" i="69" s="1"/>
  <c r="AK35" i="69"/>
  <c r="AJ35" i="69"/>
  <c r="AI35" i="69"/>
  <c r="AI33" i="69" s="1"/>
  <c r="AH35" i="69"/>
  <c r="AH33" i="69" s="1"/>
  <c r="AG35" i="69"/>
  <c r="AF35" i="69"/>
  <c r="AE35" i="69"/>
  <c r="AE33" i="69" s="1"/>
  <c r="AD35" i="69"/>
  <c r="AD33" i="69" s="1"/>
  <c r="AC35" i="69"/>
  <c r="AB35" i="69"/>
  <c r="AA35" i="69"/>
  <c r="AA33" i="69" s="1"/>
  <c r="Z35" i="69"/>
  <c r="Z33" i="69" s="1"/>
  <c r="Y35" i="69"/>
  <c r="X35" i="69"/>
  <c r="W35" i="69"/>
  <c r="W33" i="69" s="1"/>
  <c r="V35" i="69"/>
  <c r="V33" i="69" s="1"/>
  <c r="U35" i="69"/>
  <c r="T35" i="69"/>
  <c r="S35" i="69"/>
  <c r="S33" i="69" s="1"/>
  <c r="R35" i="69"/>
  <c r="R33" i="69" s="1"/>
  <c r="Q35" i="69"/>
  <c r="P35" i="69"/>
  <c r="O35" i="69"/>
  <c r="O33" i="69" s="1"/>
  <c r="N35" i="69"/>
  <c r="N33" i="69" s="1"/>
  <c r="M35" i="69"/>
  <c r="L35" i="69"/>
  <c r="K35" i="69"/>
  <c r="K33" i="69" s="1"/>
  <c r="J35" i="69"/>
  <c r="J33" i="69" s="1"/>
  <c r="I35" i="69"/>
  <c r="H35" i="69"/>
  <c r="G35" i="69"/>
  <c r="G33" i="69" s="1"/>
  <c r="F35" i="69"/>
  <c r="F33" i="69" s="1"/>
  <c r="E35" i="69"/>
  <c r="D35" i="69"/>
  <c r="C35" i="69"/>
  <c r="C33" i="69" s="1"/>
  <c r="EF34" i="69"/>
  <c r="EK34" i="69" s="1"/>
  <c r="ES33" i="69"/>
  <c r="ER33" i="69"/>
  <c r="EQ33" i="69"/>
  <c r="EP33" i="69"/>
  <c r="EO33" i="69"/>
  <c r="EC33" i="69"/>
  <c r="DY33" i="69"/>
  <c r="DU33" i="69"/>
  <c r="DQ33" i="69"/>
  <c r="DM33" i="69"/>
  <c r="DI33" i="69"/>
  <c r="DE33" i="69"/>
  <c r="DA33" i="69"/>
  <c r="CW33" i="69"/>
  <c r="CS33" i="69"/>
  <c r="CO33" i="69"/>
  <c r="CK33" i="69"/>
  <c r="CG33" i="69"/>
  <c r="CC33" i="69"/>
  <c r="BY33" i="69"/>
  <c r="BU33" i="69"/>
  <c r="BQ33" i="69"/>
  <c r="BM33" i="69"/>
  <c r="BI33" i="69"/>
  <c r="BE33" i="69"/>
  <c r="BA33" i="69"/>
  <c r="AZ33" i="69"/>
  <c r="AW33" i="69"/>
  <c r="AV33" i="69"/>
  <c r="AS33" i="69"/>
  <c r="AR33" i="69"/>
  <c r="AO33" i="69"/>
  <c r="AN33" i="69"/>
  <c r="AK33" i="69"/>
  <c r="AJ33" i="69"/>
  <c r="AG33" i="69"/>
  <c r="AF33" i="69"/>
  <c r="AC33" i="69"/>
  <c r="AB33" i="69"/>
  <c r="Y33" i="69"/>
  <c r="X33" i="69"/>
  <c r="U33" i="69"/>
  <c r="T33" i="69"/>
  <c r="Q33" i="69"/>
  <c r="P33" i="69"/>
  <c r="M33" i="69"/>
  <c r="L33" i="69"/>
  <c r="I33" i="69"/>
  <c r="H33" i="69"/>
  <c r="E33" i="69"/>
  <c r="D33" i="69"/>
  <c r="EF32" i="69"/>
  <c r="EK32" i="69" s="1"/>
  <c r="EF31" i="69"/>
  <c r="EK31" i="69" s="1"/>
  <c r="EG29" i="69"/>
  <c r="EL29" i="69" s="1"/>
  <c r="EF29" i="69"/>
  <c r="EK29" i="69" s="1"/>
  <c r="EK28" i="69"/>
  <c r="EK27" i="69" s="1"/>
  <c r="EF28" i="69"/>
  <c r="ES27" i="69"/>
  <c r="ER27" i="69"/>
  <c r="EQ27" i="69"/>
  <c r="EP27" i="69"/>
  <c r="EO27" i="69"/>
  <c r="ED27" i="69"/>
  <c r="EC27" i="69"/>
  <c r="EB27" i="69"/>
  <c r="EA27" i="69"/>
  <c r="DZ27" i="69"/>
  <c r="DY27" i="69"/>
  <c r="DX27" i="69"/>
  <c r="DW27" i="69"/>
  <c r="DV27" i="69"/>
  <c r="DU27" i="69"/>
  <c r="DT27" i="69"/>
  <c r="DT22" i="69" s="1"/>
  <c r="DT21" i="69" s="1"/>
  <c r="DS27" i="69"/>
  <c r="DR27" i="69"/>
  <c r="DQ27" i="69"/>
  <c r="DP27" i="69"/>
  <c r="DO27" i="69"/>
  <c r="DN27" i="69"/>
  <c r="DM27" i="69"/>
  <c r="DL27" i="69"/>
  <c r="DK27" i="69"/>
  <c r="DJ27" i="69"/>
  <c r="DI27" i="69"/>
  <c r="DH27" i="69"/>
  <c r="DG27" i="69"/>
  <c r="DF27" i="69"/>
  <c r="DE27" i="69"/>
  <c r="DD27" i="69"/>
  <c r="DD22" i="69" s="1"/>
  <c r="DD21" i="69" s="1"/>
  <c r="DC27" i="69"/>
  <c r="DB27" i="69"/>
  <c r="DA27" i="69"/>
  <c r="CZ27" i="69"/>
  <c r="CY27" i="69"/>
  <c r="CX27" i="69"/>
  <c r="CW27" i="69"/>
  <c r="CV27" i="69"/>
  <c r="CU27" i="69"/>
  <c r="CT27" i="69"/>
  <c r="CS27" i="69"/>
  <c r="CR27" i="69"/>
  <c r="CQ27" i="69"/>
  <c r="CP27" i="69"/>
  <c r="CO27" i="69"/>
  <c r="CN27" i="69"/>
  <c r="CN22" i="69" s="1"/>
  <c r="CN21" i="69" s="1"/>
  <c r="CM27" i="69"/>
  <c r="CL27" i="69"/>
  <c r="CK27" i="69"/>
  <c r="CJ27" i="69"/>
  <c r="CI27" i="69"/>
  <c r="CH27" i="69"/>
  <c r="CG27" i="69"/>
  <c r="CF27" i="69"/>
  <c r="CE27" i="69"/>
  <c r="CD27" i="69"/>
  <c r="CC27" i="69"/>
  <c r="CB27" i="69"/>
  <c r="CA27" i="69"/>
  <c r="BZ27" i="69"/>
  <c r="BY27" i="69"/>
  <c r="BX27" i="69"/>
  <c r="BX22" i="69" s="1"/>
  <c r="BX21" i="69" s="1"/>
  <c r="BW27" i="69"/>
  <c r="BV27" i="69"/>
  <c r="BU27" i="69"/>
  <c r="BT27" i="69"/>
  <c r="BS27" i="69"/>
  <c r="BR27" i="69"/>
  <c r="BQ27" i="69"/>
  <c r="BP27" i="69"/>
  <c r="BO27" i="69"/>
  <c r="BN27" i="69"/>
  <c r="BM27" i="69"/>
  <c r="BL27" i="69"/>
  <c r="BK27" i="69"/>
  <c r="BJ27" i="69"/>
  <c r="BI27" i="69"/>
  <c r="BH27" i="69"/>
  <c r="BH22" i="69" s="1"/>
  <c r="BH21" i="69" s="1"/>
  <c r="BG27" i="69"/>
  <c r="BF27" i="69"/>
  <c r="BE27" i="69"/>
  <c r="BD27" i="69"/>
  <c r="BC27" i="69"/>
  <c r="BB27" i="69"/>
  <c r="BA27" i="69"/>
  <c r="AZ27" i="69"/>
  <c r="AY27" i="69"/>
  <c r="AX27" i="69"/>
  <c r="AW27" i="69"/>
  <c r="AV27" i="69"/>
  <c r="AU27" i="69"/>
  <c r="AT27" i="69"/>
  <c r="AS27" i="69"/>
  <c r="AR27" i="69"/>
  <c r="AR22" i="69" s="1"/>
  <c r="AR21" i="69" s="1"/>
  <c r="AQ27" i="69"/>
  <c r="AP27" i="69"/>
  <c r="AO27" i="69"/>
  <c r="AN27" i="69"/>
  <c r="AM27" i="69"/>
  <c r="AL27" i="69"/>
  <c r="AK27" i="69"/>
  <c r="AJ27" i="69"/>
  <c r="AI27" i="69"/>
  <c r="AH27" i="69"/>
  <c r="AG27" i="69"/>
  <c r="AF27" i="69"/>
  <c r="AE27" i="69"/>
  <c r="AD27" i="69"/>
  <c r="AC27" i="69"/>
  <c r="AB27" i="69"/>
  <c r="AB22" i="69" s="1"/>
  <c r="AB21" i="69" s="1"/>
  <c r="AA27" i="69"/>
  <c r="Z27" i="69"/>
  <c r="Y27" i="69"/>
  <c r="X27" i="69"/>
  <c r="W27" i="69"/>
  <c r="V27" i="69"/>
  <c r="U27" i="69"/>
  <c r="T27" i="69"/>
  <c r="S27" i="69"/>
  <c r="R27" i="69"/>
  <c r="Q27" i="69"/>
  <c r="P27" i="69"/>
  <c r="O27" i="69"/>
  <c r="N27" i="69"/>
  <c r="M27" i="69"/>
  <c r="L27" i="69"/>
  <c r="L22" i="69" s="1"/>
  <c r="L21" i="69" s="1"/>
  <c r="K27" i="69"/>
  <c r="J27" i="69"/>
  <c r="I27" i="69"/>
  <c r="H27" i="69"/>
  <c r="G27" i="69"/>
  <c r="F27" i="69"/>
  <c r="E27" i="69"/>
  <c r="D27" i="69"/>
  <c r="C27" i="69"/>
  <c r="EF26" i="69"/>
  <c r="EK26" i="69" s="1"/>
  <c r="EF25" i="69"/>
  <c r="EK25" i="69" s="1"/>
  <c r="ES24" i="69"/>
  <c r="ES22" i="69" s="1"/>
  <c r="ES21" i="69" s="1"/>
  <c r="ER24" i="69"/>
  <c r="ER22" i="69" s="1"/>
  <c r="ER21" i="69" s="1"/>
  <c r="ER50" i="69" s="1"/>
  <c r="EQ24" i="69"/>
  <c r="EP24" i="69"/>
  <c r="EO24" i="69"/>
  <c r="EK24" i="69"/>
  <c r="EF24" i="69"/>
  <c r="ED24" i="69"/>
  <c r="EC24" i="69"/>
  <c r="EB24" i="69"/>
  <c r="EA24" i="69"/>
  <c r="DZ24" i="69"/>
  <c r="DZ22" i="69" s="1"/>
  <c r="DZ21" i="69" s="1"/>
  <c r="DZ50" i="69" s="1"/>
  <c r="DY24" i="69"/>
  <c r="DX24" i="69"/>
  <c r="DW24" i="69"/>
  <c r="DV24" i="69"/>
  <c r="DV22" i="69" s="1"/>
  <c r="DV21" i="69" s="1"/>
  <c r="DU24" i="69"/>
  <c r="DT24" i="69"/>
  <c r="DS24" i="69"/>
  <c r="DR24" i="69"/>
  <c r="DQ24" i="69"/>
  <c r="DP24" i="69"/>
  <c r="DO24" i="69"/>
  <c r="DN24" i="69"/>
  <c r="DM24" i="69"/>
  <c r="DL24" i="69"/>
  <c r="DK24" i="69"/>
  <c r="DJ24" i="69"/>
  <c r="DJ22" i="69" s="1"/>
  <c r="DJ21" i="69" s="1"/>
  <c r="DI24" i="69"/>
  <c r="DH24" i="69"/>
  <c r="DG24" i="69"/>
  <c r="DF24" i="69"/>
  <c r="DF22" i="69" s="1"/>
  <c r="DF21" i="69" s="1"/>
  <c r="DE24" i="69"/>
  <c r="DD24" i="69"/>
  <c r="DC24" i="69"/>
  <c r="DB24" i="69"/>
  <c r="DA24" i="69"/>
  <c r="CZ24" i="69"/>
  <c r="CY24" i="69"/>
  <c r="CX24" i="69"/>
  <c r="CW24" i="69"/>
  <c r="CV24" i="69"/>
  <c r="CU24" i="69"/>
  <c r="CT24" i="69"/>
  <c r="CT22" i="69" s="1"/>
  <c r="CT21" i="69" s="1"/>
  <c r="CS24" i="69"/>
  <c r="CR24" i="69"/>
  <c r="CQ24" i="69"/>
  <c r="CP24" i="69"/>
  <c r="CP22" i="69" s="1"/>
  <c r="CP21" i="69" s="1"/>
  <c r="CO24" i="69"/>
  <c r="CN24" i="69"/>
  <c r="CM24" i="69"/>
  <c r="CL24" i="69"/>
  <c r="CK24" i="69"/>
  <c r="CJ24" i="69"/>
  <c r="CI24" i="69"/>
  <c r="CH24" i="69"/>
  <c r="CG24" i="69"/>
  <c r="CF24" i="69"/>
  <c r="CE24" i="69"/>
  <c r="CD24" i="69"/>
  <c r="CD22" i="69" s="1"/>
  <c r="CD21" i="69" s="1"/>
  <c r="CC24" i="69"/>
  <c r="CB24" i="69"/>
  <c r="CA24" i="69"/>
  <c r="BZ24" i="69"/>
  <c r="BZ22" i="69" s="1"/>
  <c r="BZ21" i="69" s="1"/>
  <c r="BY24" i="69"/>
  <c r="BX24" i="69"/>
  <c r="BW24" i="69"/>
  <c r="BV24" i="69"/>
  <c r="BU24" i="69"/>
  <c r="BT24" i="69"/>
  <c r="BS24" i="69"/>
  <c r="BR24" i="69"/>
  <c r="BQ24" i="69"/>
  <c r="BP24" i="69"/>
  <c r="BO24" i="69"/>
  <c r="BN24" i="69"/>
  <c r="BN22" i="69" s="1"/>
  <c r="BN21" i="69" s="1"/>
  <c r="BM24" i="69"/>
  <c r="BM22" i="69" s="1"/>
  <c r="BL24" i="69"/>
  <c r="BK24" i="69"/>
  <c r="BJ24" i="69"/>
  <c r="BJ22" i="69" s="1"/>
  <c r="BJ21" i="69" s="1"/>
  <c r="BI24" i="69"/>
  <c r="BI22" i="69" s="1"/>
  <c r="BI21" i="69" s="1"/>
  <c r="BH24" i="69"/>
  <c r="BG24" i="69"/>
  <c r="BF24" i="69"/>
  <c r="BE24" i="69"/>
  <c r="BE22" i="69" s="1"/>
  <c r="BE21" i="69" s="1"/>
  <c r="BD24" i="69"/>
  <c r="BC24" i="69"/>
  <c r="BB24" i="69"/>
  <c r="BA24" i="69"/>
  <c r="BA22" i="69" s="1"/>
  <c r="AZ24" i="69"/>
  <c r="AY24" i="69"/>
  <c r="AX24" i="69"/>
  <c r="AX22" i="69" s="1"/>
  <c r="AX21" i="69" s="1"/>
  <c r="AW24" i="69"/>
  <c r="AW22" i="69" s="1"/>
  <c r="AV24" i="69"/>
  <c r="AU24" i="69"/>
  <c r="AT24" i="69"/>
  <c r="AT22" i="69" s="1"/>
  <c r="AT21" i="69" s="1"/>
  <c r="AS24" i="69"/>
  <c r="AS22" i="69" s="1"/>
  <c r="AS21" i="69" s="1"/>
  <c r="AR24" i="69"/>
  <c r="AQ24" i="69"/>
  <c r="AP24" i="69"/>
  <c r="AP22" i="69" s="1"/>
  <c r="AP21" i="69" s="1"/>
  <c r="AO24" i="69"/>
  <c r="AO22" i="69" s="1"/>
  <c r="AO21" i="69" s="1"/>
  <c r="AN24" i="69"/>
  <c r="AM24" i="69"/>
  <c r="AL24" i="69"/>
  <c r="AK24" i="69"/>
  <c r="AK22" i="69" s="1"/>
  <c r="AJ24" i="69"/>
  <c r="AI24" i="69"/>
  <c r="AH24" i="69"/>
  <c r="AH22" i="69" s="1"/>
  <c r="AH21" i="69" s="1"/>
  <c r="AH50" i="69" s="1"/>
  <c r="AG24" i="69"/>
  <c r="AG22" i="69" s="1"/>
  <c r="AF24" i="69"/>
  <c r="AE24" i="69"/>
  <c r="AD24" i="69"/>
  <c r="AD22" i="69" s="1"/>
  <c r="AD21" i="69" s="1"/>
  <c r="AD50" i="69" s="1"/>
  <c r="AC24" i="69"/>
  <c r="AC22" i="69" s="1"/>
  <c r="AC21" i="69" s="1"/>
  <c r="AB24" i="69"/>
  <c r="AA24" i="69"/>
  <c r="Z24" i="69"/>
  <c r="Y24" i="69"/>
  <c r="Y22" i="69" s="1"/>
  <c r="Y21" i="69" s="1"/>
  <c r="X24" i="69"/>
  <c r="W24" i="69"/>
  <c r="V24" i="69"/>
  <c r="V22" i="69" s="1"/>
  <c r="V21" i="69" s="1"/>
  <c r="U24" i="69"/>
  <c r="U22" i="69" s="1"/>
  <c r="T24" i="69"/>
  <c r="S24" i="69"/>
  <c r="R24" i="69"/>
  <c r="R22" i="69" s="1"/>
  <c r="R21" i="69" s="1"/>
  <c r="R50" i="69" s="1"/>
  <c r="Q24" i="69"/>
  <c r="Q22" i="69" s="1"/>
  <c r="Q21" i="69" s="1"/>
  <c r="P24" i="69"/>
  <c r="O24" i="69"/>
  <c r="N24" i="69"/>
  <c r="N22" i="69" s="1"/>
  <c r="N21" i="69" s="1"/>
  <c r="N50" i="69" s="1"/>
  <c r="M24" i="69"/>
  <c r="M22" i="69" s="1"/>
  <c r="M21" i="69" s="1"/>
  <c r="L24" i="69"/>
  <c r="K24" i="69"/>
  <c r="J24" i="69"/>
  <c r="I24" i="69"/>
  <c r="I22" i="69" s="1"/>
  <c r="I21" i="69" s="1"/>
  <c r="H24" i="69"/>
  <c r="G24" i="69"/>
  <c r="F24" i="69"/>
  <c r="E24" i="69"/>
  <c r="E22" i="69" s="1"/>
  <c r="D24" i="69"/>
  <c r="C24" i="69"/>
  <c r="EH23" i="69"/>
  <c r="EF23" i="69"/>
  <c r="EP22" i="69"/>
  <c r="EO22" i="69"/>
  <c r="EO21" i="69" s="1"/>
  <c r="ED22" i="69"/>
  <c r="ED21" i="69" s="1"/>
  <c r="ED50" i="69" s="1"/>
  <c r="EB22" i="69"/>
  <c r="EB21" i="69" s="1"/>
  <c r="EA22" i="69"/>
  <c r="EA21" i="69" s="1"/>
  <c r="DX22" i="69"/>
  <c r="DW22" i="69"/>
  <c r="DW21" i="69" s="1"/>
  <c r="DS22" i="69"/>
  <c r="DR22" i="69"/>
  <c r="DR21" i="69" s="1"/>
  <c r="DP22" i="69"/>
  <c r="DP21" i="69" s="1"/>
  <c r="DP50" i="69" s="1"/>
  <c r="DO22" i="69"/>
  <c r="DN22" i="69"/>
  <c r="DN21" i="69" s="1"/>
  <c r="DL22" i="69"/>
  <c r="DL21" i="69" s="1"/>
  <c r="DL50" i="69" s="1"/>
  <c r="DK22" i="69"/>
  <c r="DK21" i="69" s="1"/>
  <c r="DK50" i="69" s="1"/>
  <c r="DH22" i="69"/>
  <c r="DG22" i="69"/>
  <c r="DG21" i="69" s="1"/>
  <c r="DG50" i="69" s="1"/>
  <c r="DC22" i="69"/>
  <c r="DB22" i="69"/>
  <c r="DB21" i="69" s="1"/>
  <c r="CZ22" i="69"/>
  <c r="CZ21" i="69" s="1"/>
  <c r="CZ50" i="69" s="1"/>
  <c r="CY22" i="69"/>
  <c r="CX22" i="69"/>
  <c r="CX21" i="69" s="1"/>
  <c r="CV22" i="69"/>
  <c r="CV21" i="69" s="1"/>
  <c r="CV50" i="69" s="1"/>
  <c r="CU22" i="69"/>
  <c r="CU21" i="69" s="1"/>
  <c r="CU50" i="69" s="1"/>
  <c r="CR22" i="69"/>
  <c r="CQ22" i="69"/>
  <c r="CQ21" i="69" s="1"/>
  <c r="CQ50" i="69" s="1"/>
  <c r="CM22" i="69"/>
  <c r="CL22" i="69"/>
  <c r="CL21" i="69" s="1"/>
  <c r="CJ22" i="69"/>
  <c r="CJ21" i="69" s="1"/>
  <c r="CJ50" i="69" s="1"/>
  <c r="CI22" i="69"/>
  <c r="CH22" i="69"/>
  <c r="CH21" i="69" s="1"/>
  <c r="CF22" i="69"/>
  <c r="CF21" i="69" s="1"/>
  <c r="CF50" i="69" s="1"/>
  <c r="CE22" i="69"/>
  <c r="CE21" i="69" s="1"/>
  <c r="CE50" i="69" s="1"/>
  <c r="CB22" i="69"/>
  <c r="CB21" i="69" s="1"/>
  <c r="CA22" i="69"/>
  <c r="CA21" i="69" s="1"/>
  <c r="CA50" i="69" s="1"/>
  <c r="BW22" i="69"/>
  <c r="BV22" i="69"/>
  <c r="BV21" i="69" s="1"/>
  <c r="BT22" i="69"/>
  <c r="BT21" i="69" s="1"/>
  <c r="BT50" i="69" s="1"/>
  <c r="BS22" i="69"/>
  <c r="BR22" i="69"/>
  <c r="BR21" i="69" s="1"/>
  <c r="BP22" i="69"/>
  <c r="BP21" i="69" s="1"/>
  <c r="BP50" i="69" s="1"/>
  <c r="BO22" i="69"/>
  <c r="BO21" i="69" s="1"/>
  <c r="BO50" i="69" s="1"/>
  <c r="BL22" i="69"/>
  <c r="BK22" i="69"/>
  <c r="BK21" i="69" s="1"/>
  <c r="BK50" i="69" s="1"/>
  <c r="BG22" i="69"/>
  <c r="BF22" i="69"/>
  <c r="BF21" i="69" s="1"/>
  <c r="BD22" i="69"/>
  <c r="BD21" i="69" s="1"/>
  <c r="BD50" i="69" s="1"/>
  <c r="BC22" i="69"/>
  <c r="BB22" i="69"/>
  <c r="BB21" i="69" s="1"/>
  <c r="AZ22" i="69"/>
  <c r="AZ21" i="69" s="1"/>
  <c r="AZ50" i="69" s="1"/>
  <c r="AY22" i="69"/>
  <c r="AY21" i="69" s="1"/>
  <c r="AY50" i="69" s="1"/>
  <c r="AV22" i="69"/>
  <c r="AU22" i="69"/>
  <c r="AU21" i="69" s="1"/>
  <c r="AU50" i="69" s="1"/>
  <c r="AQ22" i="69"/>
  <c r="AN22" i="69"/>
  <c r="AN21" i="69" s="1"/>
  <c r="AN50" i="69" s="1"/>
  <c r="AM22" i="69"/>
  <c r="AL22" i="69"/>
  <c r="AL21" i="69" s="1"/>
  <c r="AL50" i="69" s="1"/>
  <c r="AJ22" i="69"/>
  <c r="AJ21" i="69" s="1"/>
  <c r="AJ50" i="69" s="1"/>
  <c r="AI22" i="69"/>
  <c r="AI21" i="69" s="1"/>
  <c r="AI50" i="69" s="1"/>
  <c r="AF22" i="69"/>
  <c r="AE22" i="69"/>
  <c r="AE21" i="69" s="1"/>
  <c r="AE50" i="69" s="1"/>
  <c r="AA22" i="69"/>
  <c r="Z22" i="69"/>
  <c r="Z21" i="69" s="1"/>
  <c r="Z50" i="69" s="1"/>
  <c r="X22" i="69"/>
  <c r="X21" i="69" s="1"/>
  <c r="X50" i="69" s="1"/>
  <c r="W22" i="69"/>
  <c r="T22" i="69"/>
  <c r="T21" i="69" s="1"/>
  <c r="T50" i="69" s="1"/>
  <c r="S22" i="69"/>
  <c r="S21" i="69" s="1"/>
  <c r="S50" i="69" s="1"/>
  <c r="P22" i="69"/>
  <c r="P21" i="69" s="1"/>
  <c r="O22" i="69"/>
  <c r="O21" i="69" s="1"/>
  <c r="O50" i="69" s="1"/>
  <c r="K22" i="69"/>
  <c r="J22" i="69"/>
  <c r="J21" i="69" s="1"/>
  <c r="J50" i="69" s="1"/>
  <c r="H22" i="69"/>
  <c r="H21" i="69" s="1"/>
  <c r="H50" i="69" s="1"/>
  <c r="G22" i="69"/>
  <c r="F22" i="69"/>
  <c r="F21" i="69" s="1"/>
  <c r="F50" i="69" s="1"/>
  <c r="D22" i="69"/>
  <c r="D21" i="69" s="1"/>
  <c r="D50" i="69" s="1"/>
  <c r="C22" i="69"/>
  <c r="C21" i="69" s="1"/>
  <c r="C50" i="69" s="1"/>
  <c r="EP21" i="69"/>
  <c r="DX21" i="69"/>
  <c r="DS21" i="69"/>
  <c r="DO21" i="69"/>
  <c r="DO50" i="69" s="1"/>
  <c r="DH21" i="69"/>
  <c r="DH20" i="69" s="1"/>
  <c r="DC21" i="69"/>
  <c r="DC50" i="69" s="1"/>
  <c r="CY21" i="69"/>
  <c r="CY50" i="69" s="1"/>
  <c r="CR21" i="69"/>
  <c r="CR50" i="69" s="1"/>
  <c r="CM21" i="69"/>
  <c r="CM50" i="69" s="1"/>
  <c r="CI21" i="69"/>
  <c r="CI50" i="69" s="1"/>
  <c r="BW21" i="69"/>
  <c r="BW50" i="69" s="1"/>
  <c r="BS21" i="69"/>
  <c r="BS50" i="69" s="1"/>
  <c r="BM21" i="69"/>
  <c r="BL21" i="69"/>
  <c r="BL50" i="69" s="1"/>
  <c r="BG21" i="69"/>
  <c r="BG50" i="69" s="1"/>
  <c r="BC21" i="69"/>
  <c r="BC50" i="69" s="1"/>
  <c r="BA21" i="69"/>
  <c r="AW21" i="69"/>
  <c r="AV21" i="69"/>
  <c r="AV50" i="69" s="1"/>
  <c r="AQ21" i="69"/>
  <c r="AQ50" i="69" s="1"/>
  <c r="AM21" i="69"/>
  <c r="AM50" i="69" s="1"/>
  <c r="AK21" i="69"/>
  <c r="AG21" i="69"/>
  <c r="AF21" i="69"/>
  <c r="AF50" i="69" s="1"/>
  <c r="AA21" i="69"/>
  <c r="AA50" i="69" s="1"/>
  <c r="W21" i="69"/>
  <c r="W50" i="69" s="1"/>
  <c r="U21" i="69"/>
  <c r="K21" i="69"/>
  <c r="K50" i="69" s="1"/>
  <c r="G21" i="69"/>
  <c r="G50" i="69" s="1"/>
  <c r="E21" i="69"/>
  <c r="ED20" i="69"/>
  <c r="DZ20" i="69"/>
  <c r="DP20" i="69"/>
  <c r="DO20" i="69"/>
  <c r="DK20" i="69"/>
  <c r="DG20" i="69"/>
  <c r="DC20" i="69"/>
  <c r="CY20" i="69"/>
  <c r="CV20" i="69"/>
  <c r="CU20" i="69"/>
  <c r="CM20" i="69"/>
  <c r="CI20" i="69"/>
  <c r="CF20" i="69"/>
  <c r="CE20" i="69"/>
  <c r="CA20" i="69"/>
  <c r="BW20" i="69"/>
  <c r="BS20" i="69"/>
  <c r="BP20" i="69"/>
  <c r="BO20" i="69"/>
  <c r="BK20" i="69"/>
  <c r="BG20" i="69"/>
  <c r="BD20" i="69"/>
  <c r="BC20" i="69"/>
  <c r="AY20" i="69"/>
  <c r="AU20" i="69"/>
  <c r="AQ20" i="69"/>
  <c r="AM20" i="69"/>
  <c r="AJ20" i="69"/>
  <c r="AH20" i="69"/>
  <c r="AE20" i="69"/>
  <c r="AD20" i="69"/>
  <c r="AA20" i="69"/>
  <c r="Z20" i="69"/>
  <c r="W20" i="69"/>
  <c r="T20" i="69"/>
  <c r="R20" i="69"/>
  <c r="O20" i="69"/>
  <c r="N20" i="69"/>
  <c r="J20" i="69"/>
  <c r="G20" i="69"/>
  <c r="F20" i="69"/>
  <c r="D20" i="69"/>
  <c r="EK17" i="69"/>
  <c r="EF17" i="69"/>
  <c r="EK16" i="69"/>
  <c r="EK15" i="69" s="1"/>
  <c r="EG16" i="69"/>
  <c r="EL16" i="69" s="1"/>
  <c r="EF16" i="69"/>
  <c r="ES15" i="69"/>
  <c r="ER15" i="69"/>
  <c r="EQ15" i="69"/>
  <c r="EP15" i="69"/>
  <c r="EO15" i="69"/>
  <c r="EF15" i="69"/>
  <c r="ED15" i="69"/>
  <c r="EC15" i="69"/>
  <c r="EB15" i="69"/>
  <c r="EA15" i="69"/>
  <c r="EA8" i="69" s="1"/>
  <c r="EA4" i="69" s="1"/>
  <c r="DZ15" i="69"/>
  <c r="DY15" i="69"/>
  <c r="DX15" i="69"/>
  <c r="DW15" i="69"/>
  <c r="DW8" i="69" s="1"/>
  <c r="DW4" i="69" s="1"/>
  <c r="DV15" i="69"/>
  <c r="DU15" i="69"/>
  <c r="DT15" i="69"/>
  <c r="DS15" i="69"/>
  <c r="DS8" i="69" s="1"/>
  <c r="DS4" i="69" s="1"/>
  <c r="DR15" i="69"/>
  <c r="DQ15" i="69"/>
  <c r="DP15" i="69"/>
  <c r="DO15" i="69"/>
  <c r="DO8" i="69" s="1"/>
  <c r="DO4" i="69" s="1"/>
  <c r="DN15" i="69"/>
  <c r="DM15" i="69"/>
  <c r="DL15" i="69"/>
  <c r="DK15" i="69"/>
  <c r="DK8" i="69" s="1"/>
  <c r="DK4" i="69" s="1"/>
  <c r="DJ15" i="69"/>
  <c r="DI15" i="69"/>
  <c r="DH15" i="69"/>
  <c r="DG15" i="69"/>
  <c r="DG8" i="69" s="1"/>
  <c r="DG4" i="69" s="1"/>
  <c r="DF15" i="69"/>
  <c r="DE15" i="69"/>
  <c r="DD15" i="69"/>
  <c r="DC15" i="69"/>
  <c r="DC8" i="69" s="1"/>
  <c r="DC4" i="69" s="1"/>
  <c r="DB15" i="69"/>
  <c r="DA15" i="69"/>
  <c r="CZ15" i="69"/>
  <c r="CY15" i="69"/>
  <c r="CY8" i="69" s="1"/>
  <c r="CY4" i="69" s="1"/>
  <c r="CX15" i="69"/>
  <c r="CW15" i="69"/>
  <c r="CV15" i="69"/>
  <c r="CU15" i="69"/>
  <c r="CU8" i="69" s="1"/>
  <c r="CU4" i="69" s="1"/>
  <c r="CT15" i="69"/>
  <c r="CS15" i="69"/>
  <c r="CR15" i="69"/>
  <c r="CQ15" i="69"/>
  <c r="CQ8" i="69" s="1"/>
  <c r="CQ4" i="69" s="1"/>
  <c r="CP15" i="69"/>
  <c r="CO15" i="69"/>
  <c r="CN15" i="69"/>
  <c r="CM15" i="69"/>
  <c r="CM8" i="69" s="1"/>
  <c r="CM4" i="69" s="1"/>
  <c r="CL15" i="69"/>
  <c r="CK15" i="69"/>
  <c r="CJ15" i="69"/>
  <c r="CI15" i="69"/>
  <c r="CI8" i="69" s="1"/>
  <c r="CI4" i="69" s="1"/>
  <c r="CH15" i="69"/>
  <c r="CG15" i="69"/>
  <c r="CF15" i="69"/>
  <c r="CE15" i="69"/>
  <c r="CE8" i="69" s="1"/>
  <c r="CE4" i="69" s="1"/>
  <c r="CE49" i="69" s="1"/>
  <c r="CD15" i="69"/>
  <c r="CC15" i="69"/>
  <c r="CB15" i="69"/>
  <c r="CA15" i="69"/>
  <c r="CA8" i="69" s="1"/>
  <c r="CA4" i="69" s="1"/>
  <c r="CA49" i="69" s="1"/>
  <c r="BZ15" i="69"/>
  <c r="BY15" i="69"/>
  <c r="BX15" i="69"/>
  <c r="BW15" i="69"/>
  <c r="BW8" i="69" s="1"/>
  <c r="BW4" i="69" s="1"/>
  <c r="BW49" i="69" s="1"/>
  <c r="BV15" i="69"/>
  <c r="BU15" i="69"/>
  <c r="BT15" i="69"/>
  <c r="BS15" i="69"/>
  <c r="BS8" i="69" s="1"/>
  <c r="BS4" i="69" s="1"/>
  <c r="BS49" i="69" s="1"/>
  <c r="BR15" i="69"/>
  <c r="BQ15" i="69"/>
  <c r="BP15" i="69"/>
  <c r="BO15" i="69"/>
  <c r="BO8" i="69" s="1"/>
  <c r="BO4" i="69" s="1"/>
  <c r="BO49" i="69" s="1"/>
  <c r="BN15" i="69"/>
  <c r="BM15" i="69"/>
  <c r="BL15" i="69"/>
  <c r="BK15" i="69"/>
  <c r="BK8" i="69" s="1"/>
  <c r="BK4" i="69" s="1"/>
  <c r="BK49" i="69" s="1"/>
  <c r="BJ15" i="69"/>
  <c r="BI15" i="69"/>
  <c r="BH15" i="69"/>
  <c r="BG15" i="69"/>
  <c r="BG8" i="69" s="1"/>
  <c r="BG4" i="69" s="1"/>
  <c r="BG49" i="69" s="1"/>
  <c r="BF15" i="69"/>
  <c r="BE15" i="69"/>
  <c r="BD15" i="69"/>
  <c r="BC15" i="69"/>
  <c r="BC8" i="69" s="1"/>
  <c r="BC4" i="69" s="1"/>
  <c r="BC49" i="69" s="1"/>
  <c r="BB15" i="69"/>
  <c r="BA15" i="69"/>
  <c r="AZ15" i="69"/>
  <c r="AY15" i="69"/>
  <c r="AY8" i="69" s="1"/>
  <c r="AY4" i="69" s="1"/>
  <c r="AY49" i="69" s="1"/>
  <c r="AX15" i="69"/>
  <c r="AW15" i="69"/>
  <c r="AV15" i="69"/>
  <c r="AU15" i="69"/>
  <c r="AU8" i="69" s="1"/>
  <c r="AU4" i="69" s="1"/>
  <c r="AU49" i="69" s="1"/>
  <c r="AT15" i="69"/>
  <c r="AS15" i="69"/>
  <c r="AR15" i="69"/>
  <c r="AQ15" i="69"/>
  <c r="AQ8" i="69" s="1"/>
  <c r="AQ4" i="69" s="1"/>
  <c r="AQ49" i="69" s="1"/>
  <c r="AP15" i="69"/>
  <c r="AO15" i="69"/>
  <c r="AN15" i="69"/>
  <c r="AM15" i="69"/>
  <c r="AM8" i="69" s="1"/>
  <c r="AM4" i="69" s="1"/>
  <c r="AM49" i="69" s="1"/>
  <c r="AL15" i="69"/>
  <c r="AK15" i="69"/>
  <c r="AJ15" i="69"/>
  <c r="AI15" i="69"/>
  <c r="AI8" i="69" s="1"/>
  <c r="AI4" i="69" s="1"/>
  <c r="AI49" i="69" s="1"/>
  <c r="AH15" i="69"/>
  <c r="AG15" i="69"/>
  <c r="AF15" i="69"/>
  <c r="AE15" i="69"/>
  <c r="AE8" i="69" s="1"/>
  <c r="AE4" i="69" s="1"/>
  <c r="AE49" i="69" s="1"/>
  <c r="AD15" i="69"/>
  <c r="AC15" i="69"/>
  <c r="AB15" i="69"/>
  <c r="AA15" i="69"/>
  <c r="AA8" i="69" s="1"/>
  <c r="AA4" i="69" s="1"/>
  <c r="AA49" i="69" s="1"/>
  <c r="Z15" i="69"/>
  <c r="Y15" i="69"/>
  <c r="X15" i="69"/>
  <c r="W15" i="69"/>
  <c r="W8" i="69" s="1"/>
  <c r="W4" i="69" s="1"/>
  <c r="W49" i="69" s="1"/>
  <c r="V15" i="69"/>
  <c r="U15" i="69"/>
  <c r="T15" i="69"/>
  <c r="S15" i="69"/>
  <c r="S8" i="69" s="1"/>
  <c r="S4" i="69" s="1"/>
  <c r="S49" i="69" s="1"/>
  <c r="R15" i="69"/>
  <c r="Q15" i="69"/>
  <c r="P15" i="69"/>
  <c r="O15" i="69"/>
  <c r="O8" i="69" s="1"/>
  <c r="O4" i="69" s="1"/>
  <c r="O49" i="69" s="1"/>
  <c r="N15" i="69"/>
  <c r="M15" i="69"/>
  <c r="L15" i="69"/>
  <c r="K15" i="69"/>
  <c r="K8" i="69" s="1"/>
  <c r="K4" i="69" s="1"/>
  <c r="K49" i="69" s="1"/>
  <c r="J15" i="69"/>
  <c r="I15" i="69"/>
  <c r="H15" i="69"/>
  <c r="G15" i="69"/>
  <c r="G8" i="69" s="1"/>
  <c r="G4" i="69" s="1"/>
  <c r="G49" i="69" s="1"/>
  <c r="F15" i="69"/>
  <c r="E15" i="69"/>
  <c r="D15" i="69"/>
  <c r="C15" i="69"/>
  <c r="C8" i="69" s="1"/>
  <c r="C4" i="69" s="1"/>
  <c r="C49" i="69" s="1"/>
  <c r="EH14" i="69"/>
  <c r="EM14" i="69" s="1"/>
  <c r="EF14" i="69"/>
  <c r="EK14" i="69" s="1"/>
  <c r="EF13" i="69"/>
  <c r="EK13" i="69" s="1"/>
  <c r="EH12" i="69"/>
  <c r="EM12" i="69" s="1"/>
  <c r="EF12" i="69"/>
  <c r="EK12" i="69" s="1"/>
  <c r="EF11" i="69"/>
  <c r="EF9" i="69" s="1"/>
  <c r="EF8" i="69" s="1"/>
  <c r="EH10" i="69"/>
  <c r="EM10" i="69" s="1"/>
  <c r="EF10" i="69"/>
  <c r="EK10" i="69" s="1"/>
  <c r="ES9" i="69"/>
  <c r="ER9" i="69"/>
  <c r="ER8" i="69" s="1"/>
  <c r="EQ9" i="69"/>
  <c r="EP9" i="69"/>
  <c r="EP8" i="69" s="1"/>
  <c r="EO9" i="69"/>
  <c r="ED9" i="69"/>
  <c r="ED8" i="69" s="1"/>
  <c r="EC9" i="69"/>
  <c r="EB9" i="69"/>
  <c r="EB8" i="69" s="1"/>
  <c r="EA9" i="69"/>
  <c r="DZ9" i="69"/>
  <c r="DZ8" i="69" s="1"/>
  <c r="DY9" i="69"/>
  <c r="DX9" i="69"/>
  <c r="DX8" i="69" s="1"/>
  <c r="DW9" i="69"/>
  <c r="DV9" i="69"/>
  <c r="DV8" i="69" s="1"/>
  <c r="DU9" i="69"/>
  <c r="DT9" i="69"/>
  <c r="DT8" i="69" s="1"/>
  <c r="DS9" i="69"/>
  <c r="DR9" i="69"/>
  <c r="DR8" i="69" s="1"/>
  <c r="DQ9" i="69"/>
  <c r="DP9" i="69"/>
  <c r="DP8" i="69" s="1"/>
  <c r="DO9" i="69"/>
  <c r="DN9" i="69"/>
  <c r="DN8" i="69" s="1"/>
  <c r="DM9" i="69"/>
  <c r="DL9" i="69"/>
  <c r="DL8" i="69" s="1"/>
  <c r="DK9" i="69"/>
  <c r="DJ9" i="69"/>
  <c r="DJ8" i="69" s="1"/>
  <c r="DI9" i="69"/>
  <c r="DH9" i="69"/>
  <c r="DH8" i="69" s="1"/>
  <c r="DG9" i="69"/>
  <c r="DF9" i="69"/>
  <c r="DF8" i="69" s="1"/>
  <c r="DE9" i="69"/>
  <c r="DD9" i="69"/>
  <c r="DD8" i="69" s="1"/>
  <c r="DC9" i="69"/>
  <c r="DB9" i="69"/>
  <c r="DB8" i="69" s="1"/>
  <c r="DA9" i="69"/>
  <c r="CZ9" i="69"/>
  <c r="CZ8" i="69" s="1"/>
  <c r="CY9" i="69"/>
  <c r="CX9" i="69"/>
  <c r="CX8" i="69" s="1"/>
  <c r="CW9" i="69"/>
  <c r="CV9" i="69"/>
  <c r="CV8" i="69" s="1"/>
  <c r="CU9" i="69"/>
  <c r="CT9" i="69"/>
  <c r="CT8" i="69" s="1"/>
  <c r="CS9" i="69"/>
  <c r="CR9" i="69"/>
  <c r="CR8" i="69" s="1"/>
  <c r="CQ9" i="69"/>
  <c r="CP9" i="69"/>
  <c r="CP8" i="69" s="1"/>
  <c r="CO9" i="69"/>
  <c r="CN9" i="69"/>
  <c r="CN8" i="69" s="1"/>
  <c r="CM9" i="69"/>
  <c r="CL9" i="69"/>
  <c r="CL8" i="69" s="1"/>
  <c r="CK9" i="69"/>
  <c r="CJ9" i="69"/>
  <c r="CJ8" i="69" s="1"/>
  <c r="CI9" i="69"/>
  <c r="CH9" i="69"/>
  <c r="CH8" i="69" s="1"/>
  <c r="CG9" i="69"/>
  <c r="CF9" i="69"/>
  <c r="CF8" i="69" s="1"/>
  <c r="CE9" i="69"/>
  <c r="CD9" i="69"/>
  <c r="CD8" i="69" s="1"/>
  <c r="CC9" i="69"/>
  <c r="CB9" i="69"/>
  <c r="CB8" i="69" s="1"/>
  <c r="CA9" i="69"/>
  <c r="BZ9" i="69"/>
  <c r="BZ8" i="69" s="1"/>
  <c r="BY9" i="69"/>
  <c r="BX9" i="69"/>
  <c r="BX8" i="69" s="1"/>
  <c r="BW9" i="69"/>
  <c r="BV9" i="69"/>
  <c r="BV8" i="69" s="1"/>
  <c r="BU9" i="69"/>
  <c r="BT9" i="69"/>
  <c r="BT8" i="69" s="1"/>
  <c r="BS9" i="69"/>
  <c r="BR9" i="69"/>
  <c r="BR8" i="69" s="1"/>
  <c r="BQ9" i="69"/>
  <c r="BP9" i="69"/>
  <c r="BP8" i="69" s="1"/>
  <c r="BO9" i="69"/>
  <c r="BN9" i="69"/>
  <c r="BN8" i="69" s="1"/>
  <c r="BM9" i="69"/>
  <c r="BL9" i="69"/>
  <c r="BL8" i="69" s="1"/>
  <c r="BK9" i="69"/>
  <c r="BJ9" i="69"/>
  <c r="BJ8" i="69" s="1"/>
  <c r="BI9" i="69"/>
  <c r="BH9" i="69"/>
  <c r="BH8" i="69" s="1"/>
  <c r="BG9" i="69"/>
  <c r="BF9" i="69"/>
  <c r="BF8" i="69" s="1"/>
  <c r="BE9" i="69"/>
  <c r="BD9" i="69"/>
  <c r="BD8" i="69" s="1"/>
  <c r="BC9" i="69"/>
  <c r="BB9" i="69"/>
  <c r="BB8" i="69" s="1"/>
  <c r="BA9" i="69"/>
  <c r="AZ9" i="69"/>
  <c r="AZ8" i="69" s="1"/>
  <c r="AY9" i="69"/>
  <c r="AX9" i="69"/>
  <c r="AX8" i="69" s="1"/>
  <c r="AW9" i="69"/>
  <c r="AV9" i="69"/>
  <c r="AV8" i="69" s="1"/>
  <c r="AU9" i="69"/>
  <c r="AT9" i="69"/>
  <c r="AT8" i="69" s="1"/>
  <c r="AS9" i="69"/>
  <c r="AR9" i="69"/>
  <c r="AR8" i="69" s="1"/>
  <c r="AQ9" i="69"/>
  <c r="AP9" i="69"/>
  <c r="AP8" i="69" s="1"/>
  <c r="AO9" i="69"/>
  <c r="AN9" i="69"/>
  <c r="AN8" i="69" s="1"/>
  <c r="AM9" i="69"/>
  <c r="AL9" i="69"/>
  <c r="AL8" i="69" s="1"/>
  <c r="AK9" i="69"/>
  <c r="AJ9" i="69"/>
  <c r="AJ8" i="69" s="1"/>
  <c r="AI9" i="69"/>
  <c r="AH9" i="69"/>
  <c r="AH8" i="69" s="1"/>
  <c r="AG9" i="69"/>
  <c r="AF9" i="69"/>
  <c r="AF8" i="69" s="1"/>
  <c r="AE9" i="69"/>
  <c r="AD9" i="69"/>
  <c r="AD8" i="69" s="1"/>
  <c r="AC9" i="69"/>
  <c r="AB9" i="69"/>
  <c r="AB8" i="69" s="1"/>
  <c r="AA9" i="69"/>
  <c r="Z9" i="69"/>
  <c r="Z8" i="69" s="1"/>
  <c r="Y9" i="69"/>
  <c r="X9" i="69"/>
  <c r="X8" i="69" s="1"/>
  <c r="W9" i="69"/>
  <c r="V9" i="69"/>
  <c r="V8" i="69" s="1"/>
  <c r="U9" i="69"/>
  <c r="T9" i="69"/>
  <c r="T8" i="69" s="1"/>
  <c r="S9" i="69"/>
  <c r="R9" i="69"/>
  <c r="R8" i="69" s="1"/>
  <c r="Q9" i="69"/>
  <c r="P9" i="69"/>
  <c r="P8" i="69" s="1"/>
  <c r="O9" i="69"/>
  <c r="N9" i="69"/>
  <c r="N8" i="69" s="1"/>
  <c r="M9" i="69"/>
  <c r="L9" i="69"/>
  <c r="L8" i="69" s="1"/>
  <c r="K9" i="69"/>
  <c r="J9" i="69"/>
  <c r="J8" i="69" s="1"/>
  <c r="I9" i="69"/>
  <c r="H9" i="69"/>
  <c r="H8" i="69" s="1"/>
  <c r="G9" i="69"/>
  <c r="F9" i="69"/>
  <c r="F8" i="69" s="1"/>
  <c r="E9" i="69"/>
  <c r="D9" i="69"/>
  <c r="D8" i="69" s="1"/>
  <c r="C9" i="69"/>
  <c r="ES8" i="69"/>
  <c r="EQ8" i="69"/>
  <c r="EQ4" i="69" s="1"/>
  <c r="EO8" i="69"/>
  <c r="EC8" i="69"/>
  <c r="EC4" i="69" s="1"/>
  <c r="DY8" i="69"/>
  <c r="DY4" i="69" s="1"/>
  <c r="DU8" i="69"/>
  <c r="DU4" i="69" s="1"/>
  <c r="DQ8" i="69"/>
  <c r="DQ4" i="69" s="1"/>
  <c r="DM8" i="69"/>
  <c r="DM4" i="69" s="1"/>
  <c r="DI8" i="69"/>
  <c r="DI4" i="69" s="1"/>
  <c r="DE8" i="69"/>
  <c r="DE4" i="69" s="1"/>
  <c r="DA8" i="69"/>
  <c r="DA4" i="69" s="1"/>
  <c r="CW8" i="69"/>
  <c r="CW4" i="69" s="1"/>
  <c r="CS8" i="69"/>
  <c r="CS4" i="69" s="1"/>
  <c r="CO8" i="69"/>
  <c r="CO4" i="69" s="1"/>
  <c r="CK8" i="69"/>
  <c r="CK4" i="69" s="1"/>
  <c r="CG8" i="69"/>
  <c r="CG4" i="69" s="1"/>
  <c r="CG49" i="69" s="1"/>
  <c r="CC8" i="69"/>
  <c r="CC4" i="69" s="1"/>
  <c r="CC49" i="69" s="1"/>
  <c r="BY8" i="69"/>
  <c r="BY4" i="69" s="1"/>
  <c r="BY49" i="69" s="1"/>
  <c r="BU8" i="69"/>
  <c r="BU4" i="69" s="1"/>
  <c r="BU49" i="69" s="1"/>
  <c r="BQ8" i="69"/>
  <c r="BQ4" i="69" s="1"/>
  <c r="BQ49" i="69" s="1"/>
  <c r="BM8" i="69"/>
  <c r="BM4" i="69" s="1"/>
  <c r="BM49" i="69" s="1"/>
  <c r="BI8" i="69"/>
  <c r="BI4" i="69" s="1"/>
  <c r="BI49" i="69" s="1"/>
  <c r="BE8" i="69"/>
  <c r="BE4" i="69" s="1"/>
  <c r="BE49" i="69" s="1"/>
  <c r="BA8" i="69"/>
  <c r="BA4" i="69" s="1"/>
  <c r="BA49" i="69" s="1"/>
  <c r="AW8" i="69"/>
  <c r="AW4" i="69" s="1"/>
  <c r="AW49" i="69" s="1"/>
  <c r="AS8" i="69"/>
  <c r="AS4" i="69" s="1"/>
  <c r="AS49" i="69" s="1"/>
  <c r="AO8" i="69"/>
  <c r="AO4" i="69" s="1"/>
  <c r="AO49" i="69" s="1"/>
  <c r="AK8" i="69"/>
  <c r="AK4" i="69" s="1"/>
  <c r="AK49" i="69" s="1"/>
  <c r="AG8" i="69"/>
  <c r="AG4" i="69" s="1"/>
  <c r="AG49" i="69" s="1"/>
  <c r="AC8" i="69"/>
  <c r="AC4" i="69" s="1"/>
  <c r="AC49" i="69" s="1"/>
  <c r="Y8" i="69"/>
  <c r="Y4" i="69" s="1"/>
  <c r="Y49" i="69" s="1"/>
  <c r="U8" i="69"/>
  <c r="U4" i="69" s="1"/>
  <c r="U49" i="69" s="1"/>
  <c r="Q8" i="69"/>
  <c r="Q4" i="69" s="1"/>
  <c r="Q49" i="69" s="1"/>
  <c r="M8" i="69"/>
  <c r="M4" i="69" s="1"/>
  <c r="M49" i="69" s="1"/>
  <c r="I8" i="69"/>
  <c r="I4" i="69" s="1"/>
  <c r="I49" i="69" s="1"/>
  <c r="E8" i="69"/>
  <c r="E4" i="69" s="1"/>
  <c r="E49" i="69" s="1"/>
  <c r="EH7" i="69"/>
  <c r="EM7" i="69" s="1"/>
  <c r="EF7" i="69"/>
  <c r="EK7" i="69" s="1"/>
  <c r="EH6" i="69"/>
  <c r="EH5" i="69" s="1"/>
  <c r="EF6" i="69"/>
  <c r="EK6" i="69" s="1"/>
  <c r="EK5" i="69" s="1"/>
  <c r="ES5" i="69"/>
  <c r="ER5" i="69"/>
  <c r="ER4" i="69" s="1"/>
  <c r="EQ5" i="69"/>
  <c r="EP5" i="69"/>
  <c r="EP4" i="69" s="1"/>
  <c r="EO5" i="69"/>
  <c r="ED5" i="69"/>
  <c r="ED4" i="69" s="1"/>
  <c r="EC5" i="69"/>
  <c r="EB5" i="69"/>
  <c r="EB4" i="69" s="1"/>
  <c r="EA5" i="69"/>
  <c r="DZ5" i="69"/>
  <c r="DZ4" i="69" s="1"/>
  <c r="DY5" i="69"/>
  <c r="DX5" i="69"/>
  <c r="DX4" i="69" s="1"/>
  <c r="DW5" i="69"/>
  <c r="DV5" i="69"/>
  <c r="DV4" i="69" s="1"/>
  <c r="DU5" i="69"/>
  <c r="DT5" i="69"/>
  <c r="DT4" i="69" s="1"/>
  <c r="DS5" i="69"/>
  <c r="DR5" i="69"/>
  <c r="DR4" i="69" s="1"/>
  <c r="DQ5" i="69"/>
  <c r="DP5" i="69"/>
  <c r="DP4" i="69" s="1"/>
  <c r="DO5" i="69"/>
  <c r="DN5" i="69"/>
  <c r="DN4" i="69" s="1"/>
  <c r="DM5" i="69"/>
  <c r="DL5" i="69"/>
  <c r="DL4" i="69" s="1"/>
  <c r="DK5" i="69"/>
  <c r="DJ5" i="69"/>
  <c r="DJ4" i="69" s="1"/>
  <c r="DI5" i="69"/>
  <c r="DH5" i="69"/>
  <c r="DH4" i="69" s="1"/>
  <c r="DG5" i="69"/>
  <c r="DF5" i="69"/>
  <c r="DF4" i="69" s="1"/>
  <c r="DE5" i="69"/>
  <c r="DD5" i="69"/>
  <c r="DD4" i="69" s="1"/>
  <c r="DC5" i="69"/>
  <c r="DB5" i="69"/>
  <c r="DB4" i="69" s="1"/>
  <c r="DA5" i="69"/>
  <c r="CZ5" i="69"/>
  <c r="CZ4" i="69" s="1"/>
  <c r="CY5" i="69"/>
  <c r="CX5" i="69"/>
  <c r="CX4" i="69" s="1"/>
  <c r="CW5" i="69"/>
  <c r="CV5" i="69"/>
  <c r="CV4" i="69" s="1"/>
  <c r="CU5" i="69"/>
  <c r="CT5" i="69"/>
  <c r="CT4" i="69" s="1"/>
  <c r="CS5" i="69"/>
  <c r="CR5" i="69"/>
  <c r="CR4" i="69" s="1"/>
  <c r="CQ5" i="69"/>
  <c r="CP5" i="69"/>
  <c r="CP4" i="69" s="1"/>
  <c r="CO5" i="69"/>
  <c r="CN5" i="69"/>
  <c r="CN4" i="69" s="1"/>
  <c r="CM5" i="69"/>
  <c r="CL5" i="69"/>
  <c r="CL4" i="69" s="1"/>
  <c r="CK5" i="69"/>
  <c r="CJ5" i="69"/>
  <c r="CJ4" i="69" s="1"/>
  <c r="CI5" i="69"/>
  <c r="CH5" i="69"/>
  <c r="CH4" i="69" s="1"/>
  <c r="CH49" i="69" s="1"/>
  <c r="CG5" i="69"/>
  <c r="CF5" i="69"/>
  <c r="CF4" i="69" s="1"/>
  <c r="CF49" i="69" s="1"/>
  <c r="CE5" i="69"/>
  <c r="CD5" i="69"/>
  <c r="CD4" i="69" s="1"/>
  <c r="CD49" i="69" s="1"/>
  <c r="CC5" i="69"/>
  <c r="CB5" i="69"/>
  <c r="CB4" i="69" s="1"/>
  <c r="CB49" i="69" s="1"/>
  <c r="CA5" i="69"/>
  <c r="BZ5" i="69"/>
  <c r="BZ4" i="69" s="1"/>
  <c r="BZ49" i="69" s="1"/>
  <c r="BY5" i="69"/>
  <c r="BX5" i="69"/>
  <c r="BX4" i="69" s="1"/>
  <c r="BX49" i="69" s="1"/>
  <c r="BW5" i="69"/>
  <c r="BV5" i="69"/>
  <c r="BV4" i="69" s="1"/>
  <c r="BV49" i="69" s="1"/>
  <c r="BU5" i="69"/>
  <c r="BT5" i="69"/>
  <c r="BT4" i="69" s="1"/>
  <c r="BT49" i="69" s="1"/>
  <c r="BS5" i="69"/>
  <c r="BR5" i="69"/>
  <c r="BR4" i="69" s="1"/>
  <c r="BR49" i="69" s="1"/>
  <c r="BQ5" i="69"/>
  <c r="BP5" i="69"/>
  <c r="BP4" i="69" s="1"/>
  <c r="BP49" i="69" s="1"/>
  <c r="BO5" i="69"/>
  <c r="BN5" i="69"/>
  <c r="BN4" i="69" s="1"/>
  <c r="BN49" i="69" s="1"/>
  <c r="BM5" i="69"/>
  <c r="BL5" i="69"/>
  <c r="BL4" i="69" s="1"/>
  <c r="BL49" i="69" s="1"/>
  <c r="BK5" i="69"/>
  <c r="BJ5" i="69"/>
  <c r="BJ4" i="69" s="1"/>
  <c r="BJ49" i="69" s="1"/>
  <c r="BI5" i="69"/>
  <c r="BH5" i="69"/>
  <c r="BH4" i="69" s="1"/>
  <c r="BH49" i="69" s="1"/>
  <c r="BG5" i="69"/>
  <c r="BF5" i="69"/>
  <c r="BF4" i="69" s="1"/>
  <c r="BF49" i="69" s="1"/>
  <c r="BE5" i="69"/>
  <c r="BD5" i="69"/>
  <c r="BD4" i="69" s="1"/>
  <c r="BD49" i="69" s="1"/>
  <c r="BC5" i="69"/>
  <c r="BB5" i="69"/>
  <c r="BB4" i="69" s="1"/>
  <c r="BB49" i="69" s="1"/>
  <c r="BA5" i="69"/>
  <c r="AZ5" i="69"/>
  <c r="AZ4" i="69" s="1"/>
  <c r="AZ49" i="69" s="1"/>
  <c r="AY5" i="69"/>
  <c r="AX5" i="69"/>
  <c r="AX4" i="69" s="1"/>
  <c r="AX49" i="69" s="1"/>
  <c r="AW5" i="69"/>
  <c r="AV5" i="69"/>
  <c r="AV4" i="69" s="1"/>
  <c r="AV49" i="69" s="1"/>
  <c r="AU5" i="69"/>
  <c r="AT5" i="69"/>
  <c r="AT4" i="69" s="1"/>
  <c r="AT49" i="69" s="1"/>
  <c r="AS5" i="69"/>
  <c r="AR5" i="69"/>
  <c r="AR4" i="69" s="1"/>
  <c r="AR49" i="69" s="1"/>
  <c r="AQ5" i="69"/>
  <c r="AP5" i="69"/>
  <c r="AP4" i="69" s="1"/>
  <c r="AP49" i="69" s="1"/>
  <c r="AO5" i="69"/>
  <c r="AN5" i="69"/>
  <c r="AN4" i="69" s="1"/>
  <c r="AN49" i="69" s="1"/>
  <c r="AM5" i="69"/>
  <c r="AL5" i="69"/>
  <c r="AL4" i="69" s="1"/>
  <c r="AL49" i="69" s="1"/>
  <c r="AK5" i="69"/>
  <c r="AJ5" i="69"/>
  <c r="AJ4" i="69" s="1"/>
  <c r="AJ49" i="69" s="1"/>
  <c r="AI5" i="69"/>
  <c r="AH5" i="69"/>
  <c r="AH4" i="69" s="1"/>
  <c r="AH49" i="69" s="1"/>
  <c r="AG5" i="69"/>
  <c r="AF5" i="69"/>
  <c r="AF4" i="69" s="1"/>
  <c r="AF49" i="69" s="1"/>
  <c r="AE5" i="69"/>
  <c r="AD5" i="69"/>
  <c r="AD4" i="69" s="1"/>
  <c r="AD49" i="69" s="1"/>
  <c r="AC5" i="69"/>
  <c r="AB5" i="69"/>
  <c r="AB4" i="69" s="1"/>
  <c r="AB49" i="69" s="1"/>
  <c r="AA5" i="69"/>
  <c r="Z5" i="69"/>
  <c r="Z4" i="69" s="1"/>
  <c r="Z49" i="69" s="1"/>
  <c r="Y5" i="69"/>
  <c r="X5" i="69"/>
  <c r="X4" i="69" s="1"/>
  <c r="X49" i="69" s="1"/>
  <c r="W5" i="69"/>
  <c r="V5" i="69"/>
  <c r="V4" i="69" s="1"/>
  <c r="V49" i="69" s="1"/>
  <c r="U5" i="69"/>
  <c r="T5" i="69"/>
  <c r="T4" i="69" s="1"/>
  <c r="T49" i="69" s="1"/>
  <c r="S5" i="69"/>
  <c r="R5" i="69"/>
  <c r="R4" i="69" s="1"/>
  <c r="R49" i="69" s="1"/>
  <c r="Q5" i="69"/>
  <c r="P5" i="69"/>
  <c r="P4" i="69" s="1"/>
  <c r="P49" i="69" s="1"/>
  <c r="O5" i="69"/>
  <c r="N5" i="69"/>
  <c r="N4" i="69" s="1"/>
  <c r="N49" i="69" s="1"/>
  <c r="M5" i="69"/>
  <c r="L5" i="69"/>
  <c r="L4" i="69" s="1"/>
  <c r="L49" i="69" s="1"/>
  <c r="K5" i="69"/>
  <c r="J5" i="69"/>
  <c r="J4" i="69" s="1"/>
  <c r="J49" i="69" s="1"/>
  <c r="I5" i="69"/>
  <c r="H5" i="69"/>
  <c r="H4" i="69" s="1"/>
  <c r="H49" i="69" s="1"/>
  <c r="G5" i="69"/>
  <c r="F5" i="69"/>
  <c r="F4" i="69" s="1"/>
  <c r="F49" i="69" s="1"/>
  <c r="E5" i="69"/>
  <c r="D5" i="69"/>
  <c r="D4" i="69" s="1"/>
  <c r="D49" i="69" s="1"/>
  <c r="C5" i="69"/>
  <c r="ES4" i="69"/>
  <c r="EO4" i="69"/>
  <c r="EL2" i="69"/>
  <c r="EM2" i="69" s="1"/>
  <c r="EN2" i="69" s="1"/>
  <c r="EO2" i="69" s="1"/>
  <c r="EP2" i="69" s="1"/>
  <c r="EQ2" i="69" s="1"/>
  <c r="ER2" i="69" s="1"/>
  <c r="ES2" i="69" s="1"/>
  <c r="EH2" i="69"/>
  <c r="EH13" i="69" s="1"/>
  <c r="EM13" i="69" s="1"/>
  <c r="EG2" i="69"/>
  <c r="ED2" i="69"/>
  <c r="EC2" i="69"/>
  <c r="EB2" i="69"/>
  <c r="EA2" i="69"/>
  <c r="DZ2" i="69"/>
  <c r="DY2" i="69"/>
  <c r="DX2" i="69"/>
  <c r="DW2" i="69"/>
  <c r="DV2" i="69"/>
  <c r="DU2" i="69"/>
  <c r="DT2" i="69"/>
  <c r="DS2" i="69"/>
  <c r="DR2" i="69"/>
  <c r="DQ2" i="69"/>
  <c r="DP2" i="69"/>
  <c r="DO2" i="69"/>
  <c r="DN2" i="69"/>
  <c r="DM2" i="69"/>
  <c r="DL2" i="69"/>
  <c r="DK2" i="69"/>
  <c r="DJ2" i="69"/>
  <c r="DI2" i="69"/>
  <c r="DH2" i="69"/>
  <c r="DG2" i="69"/>
  <c r="DF2" i="69"/>
  <c r="DE2" i="69"/>
  <c r="DD2" i="69"/>
  <c r="DC2" i="69"/>
  <c r="DB2" i="69"/>
  <c r="DA2" i="69"/>
  <c r="CZ2" i="69"/>
  <c r="CY2" i="69"/>
  <c r="CX2" i="69"/>
  <c r="CW2" i="69"/>
  <c r="CV2" i="69"/>
  <c r="CU2" i="69"/>
  <c r="CT2" i="69"/>
  <c r="CS2" i="69"/>
  <c r="CR2" i="69"/>
  <c r="CQ2" i="69"/>
  <c r="CP2" i="69"/>
  <c r="CO2" i="69"/>
  <c r="CN2" i="69"/>
  <c r="CM2" i="69"/>
  <c r="CL2" i="69"/>
  <c r="CK2" i="69"/>
  <c r="CJ2" i="69"/>
  <c r="CI2" i="69"/>
  <c r="CH2" i="69"/>
  <c r="CG2" i="69"/>
  <c r="CF2" i="69"/>
  <c r="CE2" i="69"/>
  <c r="CD2" i="69"/>
  <c r="CC2" i="69"/>
  <c r="CB2" i="69"/>
  <c r="CA2" i="69"/>
  <c r="BZ2" i="69"/>
  <c r="BY2" i="69"/>
  <c r="BX2" i="69"/>
  <c r="BW2" i="69"/>
  <c r="BV2" i="69"/>
  <c r="BU2" i="69"/>
  <c r="BT2" i="69"/>
  <c r="BS2" i="69"/>
  <c r="BR2" i="69"/>
  <c r="BQ2" i="69"/>
  <c r="BP2" i="69"/>
  <c r="BO2" i="69"/>
  <c r="BN2" i="69"/>
  <c r="BM2" i="69"/>
  <c r="BL2" i="69"/>
  <c r="BK2" i="69"/>
  <c r="BJ2" i="69"/>
  <c r="BI2" i="69"/>
  <c r="BH2" i="69"/>
  <c r="BG2" i="69"/>
  <c r="BF2" i="69"/>
  <c r="BE2" i="69"/>
  <c r="BD2" i="69"/>
  <c r="BC2" i="69"/>
  <c r="BB2" i="69"/>
  <c r="BA2" i="69"/>
  <c r="AZ2" i="69"/>
  <c r="AY2" i="69"/>
  <c r="AX2" i="69"/>
  <c r="AW2" i="69"/>
  <c r="AV2" i="69"/>
  <c r="AU2" i="69"/>
  <c r="AT2" i="69"/>
  <c r="AS2" i="69"/>
  <c r="AR2" i="69"/>
  <c r="AQ2" i="69"/>
  <c r="AP2" i="69"/>
  <c r="AO2" i="69"/>
  <c r="AN2" i="69"/>
  <c r="AM2" i="69"/>
  <c r="AL2" i="69"/>
  <c r="AK2" i="69"/>
  <c r="AJ2" i="69"/>
  <c r="AI2" i="69"/>
  <c r="AH2" i="69"/>
  <c r="AG2" i="69"/>
  <c r="AF2" i="69"/>
  <c r="AE2" i="69"/>
  <c r="AD2" i="69"/>
  <c r="AC2" i="69"/>
  <c r="AB2" i="69"/>
  <c r="AA2" i="69"/>
  <c r="Z2" i="69"/>
  <c r="Y2" i="69"/>
  <c r="X2" i="69"/>
  <c r="W2" i="69"/>
  <c r="V2" i="69"/>
  <c r="U2" i="69"/>
  <c r="T2" i="69"/>
  <c r="S2" i="69"/>
  <c r="R2" i="69"/>
  <c r="Q2" i="69"/>
  <c r="P2" i="69"/>
  <c r="O2" i="69"/>
  <c r="N2" i="69"/>
  <c r="M2" i="69"/>
  <c r="L2" i="69"/>
  <c r="K2" i="69"/>
  <c r="J2" i="69"/>
  <c r="I2" i="69"/>
  <c r="H2" i="69"/>
  <c r="G2" i="69"/>
  <c r="F2" i="69"/>
  <c r="E2" i="69"/>
  <c r="D2" i="69"/>
  <c r="C2" i="69"/>
  <c r="CN52" i="69" l="1"/>
  <c r="CN49" i="69"/>
  <c r="CZ49" i="69"/>
  <c r="DL49" i="69"/>
  <c r="DL52" i="69"/>
  <c r="DT49" i="69"/>
  <c r="EB49" i="69"/>
  <c r="CW49" i="69"/>
  <c r="DM49" i="69"/>
  <c r="EC49" i="69"/>
  <c r="P50" i="69"/>
  <c r="P20" i="69"/>
  <c r="V50" i="69"/>
  <c r="V20" i="69"/>
  <c r="AP50" i="69"/>
  <c r="AP20" i="69"/>
  <c r="CK49" i="69"/>
  <c r="DA49" i="69"/>
  <c r="DQ49" i="69"/>
  <c r="CI49" i="69"/>
  <c r="CI52" i="69"/>
  <c r="CM49" i="69"/>
  <c r="CM52" i="69"/>
  <c r="CQ49" i="69"/>
  <c r="CU49" i="69"/>
  <c r="CU52" i="69"/>
  <c r="CY49" i="69"/>
  <c r="CY52" i="69"/>
  <c r="DC49" i="69"/>
  <c r="DC52" i="69"/>
  <c r="DG49" i="69"/>
  <c r="DG52" i="69"/>
  <c r="DK49" i="69"/>
  <c r="DK52" i="69"/>
  <c r="DO49" i="69"/>
  <c r="DO52" i="69"/>
  <c r="DS49" i="69"/>
  <c r="DW49" i="69"/>
  <c r="EA49" i="69"/>
  <c r="CR49" i="69"/>
  <c r="DD49" i="69"/>
  <c r="CL49" i="69"/>
  <c r="CP49" i="69"/>
  <c r="CT49" i="69"/>
  <c r="CX52" i="69"/>
  <c r="CX49" i="69"/>
  <c r="DB49" i="69"/>
  <c r="DF49" i="69"/>
  <c r="DJ49" i="69"/>
  <c r="DN49" i="69"/>
  <c r="DR49" i="69"/>
  <c r="DV49" i="69"/>
  <c r="DZ52" i="69"/>
  <c r="DZ49" i="69"/>
  <c r="ED52" i="69"/>
  <c r="ED49" i="69"/>
  <c r="ER49" i="69"/>
  <c r="CO49" i="69"/>
  <c r="DE49" i="69"/>
  <c r="DU49" i="69"/>
  <c r="EQ49" i="69"/>
  <c r="CB50" i="69"/>
  <c r="CB20" i="69"/>
  <c r="CJ49" i="69"/>
  <c r="CV49" i="69"/>
  <c r="CV52" i="69"/>
  <c r="DH49" i="69"/>
  <c r="DH52" i="69"/>
  <c r="DP49" i="69"/>
  <c r="DP52" i="69"/>
  <c r="DX49" i="69"/>
  <c r="EP49" i="69"/>
  <c r="CS49" i="69"/>
  <c r="DI49" i="69"/>
  <c r="DY49" i="69"/>
  <c r="Q50" i="69"/>
  <c r="Q20" i="69"/>
  <c r="L50" i="69"/>
  <c r="L20" i="69"/>
  <c r="AB50" i="69"/>
  <c r="AB20" i="69"/>
  <c r="AR50" i="69"/>
  <c r="AR20" i="69"/>
  <c r="BH50" i="69"/>
  <c r="BH20" i="69"/>
  <c r="BX50" i="69"/>
  <c r="BX20" i="69"/>
  <c r="CN50" i="69"/>
  <c r="CN20" i="69"/>
  <c r="DD50" i="69"/>
  <c r="DD20" i="69"/>
  <c r="DD52" i="69" s="1"/>
  <c r="DT50" i="69"/>
  <c r="DT20" i="69"/>
  <c r="DT52" i="69" s="1"/>
  <c r="ES49" i="69"/>
  <c r="U50" i="69"/>
  <c r="U20" i="69"/>
  <c r="BA50" i="69"/>
  <c r="BA20" i="69"/>
  <c r="EG48" i="69"/>
  <c r="EL48" i="69" s="1"/>
  <c r="EG47" i="69"/>
  <c r="EL47" i="69" s="1"/>
  <c r="EG46" i="69"/>
  <c r="EL46" i="69" s="1"/>
  <c r="EG45" i="69"/>
  <c r="EG43" i="69"/>
  <c r="EL43" i="69" s="1"/>
  <c r="EL40" i="69" s="1"/>
  <c r="EG41" i="69"/>
  <c r="EG40" i="69" s="1"/>
  <c r="EG23" i="69"/>
  <c r="EG42" i="69"/>
  <c r="EG39" i="69"/>
  <c r="EG36" i="69"/>
  <c r="EG32" i="69"/>
  <c r="EL32" i="69" s="1"/>
  <c r="EG28" i="69"/>
  <c r="EL28" i="69" s="1"/>
  <c r="EL27" i="69" s="1"/>
  <c r="EG27" i="69"/>
  <c r="EG37" i="69"/>
  <c r="EL37" i="69" s="1"/>
  <c r="EG31" i="69"/>
  <c r="EL31" i="69" s="1"/>
  <c r="EG25" i="69"/>
  <c r="EF5" i="69"/>
  <c r="EF4" i="69" s="1"/>
  <c r="EG11" i="69"/>
  <c r="EG13" i="69"/>
  <c r="EL13" i="69" s="1"/>
  <c r="EG15" i="69"/>
  <c r="K20" i="69"/>
  <c r="AF20" i="69"/>
  <c r="AL20" i="69"/>
  <c r="AZ20" i="69"/>
  <c r="DL20" i="69"/>
  <c r="ER20" i="69"/>
  <c r="ER52" i="69" s="1"/>
  <c r="AG50" i="69"/>
  <c r="AG20" i="69"/>
  <c r="BM50" i="69"/>
  <c r="BM20" i="69"/>
  <c r="BB50" i="69"/>
  <c r="BB20" i="69"/>
  <c r="BV50" i="69"/>
  <c r="BV20" i="69"/>
  <c r="DN50" i="69"/>
  <c r="DN20" i="69"/>
  <c r="DN52" i="69" s="1"/>
  <c r="EB50" i="69"/>
  <c r="EB20" i="69"/>
  <c r="EB52" i="69" s="1"/>
  <c r="EO50" i="69"/>
  <c r="EO20" i="69"/>
  <c r="I50" i="69"/>
  <c r="I20" i="69"/>
  <c r="M50" i="69"/>
  <c r="M20" i="69"/>
  <c r="Y50" i="69"/>
  <c r="Y20" i="69"/>
  <c r="AC50" i="69"/>
  <c r="AC20" i="69"/>
  <c r="AO50" i="69"/>
  <c r="AO20" i="69"/>
  <c r="AS50" i="69"/>
  <c r="AS20" i="69"/>
  <c r="BE50" i="69"/>
  <c r="BE20" i="69"/>
  <c r="BI50" i="69"/>
  <c r="BI20" i="69"/>
  <c r="ES50" i="69"/>
  <c r="ES20" i="69"/>
  <c r="ES52" i="69" s="1"/>
  <c r="EG26" i="69"/>
  <c r="EL26" i="69" s="1"/>
  <c r="EF44" i="69"/>
  <c r="EK45" i="69"/>
  <c r="EK44" i="69" s="1"/>
  <c r="EO49" i="69"/>
  <c r="EO52" i="69"/>
  <c r="EM6" i="69"/>
  <c r="EM5" i="69" s="1"/>
  <c r="DX50" i="69"/>
  <c r="DX20" i="69"/>
  <c r="DX52" i="69" s="1"/>
  <c r="CX50" i="69"/>
  <c r="CX20" i="69"/>
  <c r="DR50" i="69"/>
  <c r="DR20" i="69"/>
  <c r="DR52" i="69" s="1"/>
  <c r="EH11" i="69"/>
  <c r="EG17" i="69"/>
  <c r="EL17" i="69" s="1"/>
  <c r="EL15" i="69" s="1"/>
  <c r="CQ20" i="69"/>
  <c r="CQ52" i="69" s="1"/>
  <c r="E50" i="69"/>
  <c r="E20" i="69"/>
  <c r="AK50" i="69"/>
  <c r="AK20" i="69"/>
  <c r="DS50" i="69"/>
  <c r="DS20" i="69"/>
  <c r="DS52" i="69" s="1"/>
  <c r="EP50" i="69"/>
  <c r="EP20" i="69"/>
  <c r="EP52" i="69" s="1"/>
  <c r="BR50" i="69"/>
  <c r="BR20" i="69"/>
  <c r="CL50" i="69"/>
  <c r="CL20" i="69"/>
  <c r="CL52" i="69" s="1"/>
  <c r="DW50" i="69"/>
  <c r="DW20" i="69"/>
  <c r="DW52" i="69" s="1"/>
  <c r="AT50" i="69"/>
  <c r="AT20" i="69"/>
  <c r="AX50" i="69"/>
  <c r="AX20" i="69"/>
  <c r="BJ50" i="69"/>
  <c r="BJ20" i="69"/>
  <c r="BN50" i="69"/>
  <c r="BN20" i="69"/>
  <c r="BZ50" i="69"/>
  <c r="BZ20" i="69"/>
  <c r="CD50" i="69"/>
  <c r="CD20" i="69"/>
  <c r="CP50" i="69"/>
  <c r="CP20" i="69"/>
  <c r="CP52" i="69" s="1"/>
  <c r="CT50" i="69"/>
  <c r="CT20" i="69"/>
  <c r="CT52" i="69" s="1"/>
  <c r="DF50" i="69"/>
  <c r="DF20" i="69"/>
  <c r="DF52" i="69" s="1"/>
  <c r="DJ50" i="69"/>
  <c r="DJ20" i="69"/>
  <c r="DJ52" i="69" s="1"/>
  <c r="DV50" i="69"/>
  <c r="DV20" i="69"/>
  <c r="DV52" i="69" s="1"/>
  <c r="EG34" i="69"/>
  <c r="BF50" i="69"/>
  <c r="BF20" i="69"/>
  <c r="EA50" i="69"/>
  <c r="EA20" i="69"/>
  <c r="EA52" i="69" s="1"/>
  <c r="EH43" i="69"/>
  <c r="EM43" i="69" s="1"/>
  <c r="EM40" i="69" s="1"/>
  <c r="EH42" i="69"/>
  <c r="EH41" i="69"/>
  <c r="EH40" i="69" s="1"/>
  <c r="EH48" i="69"/>
  <c r="EM48" i="69" s="1"/>
  <c r="EH47" i="69"/>
  <c r="EM47" i="69" s="1"/>
  <c r="EH46" i="69"/>
  <c r="EM46" i="69" s="1"/>
  <c r="EH45" i="69"/>
  <c r="EH39" i="69"/>
  <c r="EH38" i="69"/>
  <c r="EH37" i="69"/>
  <c r="EM37" i="69" s="1"/>
  <c r="EH36" i="69"/>
  <c r="EH34" i="69"/>
  <c r="EH32" i="69"/>
  <c r="EM32" i="69" s="1"/>
  <c r="EH28" i="69"/>
  <c r="EM28" i="69" s="1"/>
  <c r="EH27" i="69"/>
  <c r="EH31" i="69"/>
  <c r="EM31" i="69" s="1"/>
  <c r="EH25" i="69"/>
  <c r="EH29" i="69"/>
  <c r="EM29" i="69" s="1"/>
  <c r="EH26" i="69"/>
  <c r="EM26" i="69" s="1"/>
  <c r="EH17" i="69"/>
  <c r="EM17" i="69" s="1"/>
  <c r="EH16" i="69"/>
  <c r="EI2" i="69"/>
  <c r="EG6" i="69"/>
  <c r="EG7" i="69"/>
  <c r="EL7" i="69" s="1"/>
  <c r="EG10" i="69"/>
  <c r="EL10" i="69" s="1"/>
  <c r="EK11" i="69"/>
  <c r="EK9" i="69" s="1"/>
  <c r="EK8" i="69" s="1"/>
  <c r="EK4" i="69" s="1"/>
  <c r="EG12" i="69"/>
  <c r="EL12" i="69" s="1"/>
  <c r="EG14" i="69"/>
  <c r="EL14" i="69" s="1"/>
  <c r="C20" i="69"/>
  <c r="H20" i="69"/>
  <c r="S20" i="69"/>
  <c r="X20" i="69"/>
  <c r="AI20" i="69"/>
  <c r="AN20" i="69"/>
  <c r="AV20" i="69"/>
  <c r="BL20" i="69"/>
  <c r="BT20" i="69"/>
  <c r="CJ20" i="69"/>
  <c r="CJ52" i="69" s="1"/>
  <c r="CR20" i="69"/>
  <c r="CR52" i="69" s="1"/>
  <c r="CZ20" i="69"/>
  <c r="CZ52" i="69" s="1"/>
  <c r="AW50" i="69"/>
  <c r="AW20" i="69"/>
  <c r="CH50" i="69"/>
  <c r="CH20" i="69"/>
  <c r="DB50" i="69"/>
  <c r="DB20" i="69"/>
  <c r="DB52" i="69" s="1"/>
  <c r="EK23" i="69"/>
  <c r="EK22" i="69" s="1"/>
  <c r="EK21" i="69" s="1"/>
  <c r="EQ22" i="69"/>
  <c r="EQ21" i="69" s="1"/>
  <c r="EK35" i="69"/>
  <c r="EF27" i="69"/>
  <c r="EF22" i="69" s="1"/>
  <c r="EF21" i="69" s="1"/>
  <c r="BQ22" i="69"/>
  <c r="BQ21" i="69" s="1"/>
  <c r="BU22" i="69"/>
  <c r="BU21" i="69" s="1"/>
  <c r="BY22" i="69"/>
  <c r="BY21" i="69" s="1"/>
  <c r="CC22" i="69"/>
  <c r="CC21" i="69" s="1"/>
  <c r="CG22" i="69"/>
  <c r="CG21" i="69" s="1"/>
  <c r="CK22" i="69"/>
  <c r="CK21" i="69" s="1"/>
  <c r="CO22" i="69"/>
  <c r="CO21" i="69" s="1"/>
  <c r="CS22" i="69"/>
  <c r="CS21" i="69" s="1"/>
  <c r="CW22" i="69"/>
  <c r="CW21" i="69" s="1"/>
  <c r="DA22" i="69"/>
  <c r="DA21" i="69" s="1"/>
  <c r="DE22" i="69"/>
  <c r="DE21" i="69" s="1"/>
  <c r="DI22" i="69"/>
  <c r="DI21" i="69" s="1"/>
  <c r="DM22" i="69"/>
  <c r="DM21" i="69" s="1"/>
  <c r="DQ22" i="69"/>
  <c r="DQ21" i="69" s="1"/>
  <c r="DU22" i="69"/>
  <c r="DU21" i="69" s="1"/>
  <c r="DY22" i="69"/>
  <c r="DY21" i="69" s="1"/>
  <c r="EC22" i="69"/>
  <c r="EC21" i="69" s="1"/>
  <c r="EF33" i="69"/>
  <c r="EF50" i="69" l="1"/>
  <c r="EF20" i="69"/>
  <c r="EK49" i="69"/>
  <c r="EH44" i="69"/>
  <c r="EM45" i="69"/>
  <c r="EM44" i="69" s="1"/>
  <c r="EG9" i="69"/>
  <c r="EG8" i="69" s="1"/>
  <c r="EL11" i="69"/>
  <c r="EL9" i="69" s="1"/>
  <c r="EL8" i="69" s="1"/>
  <c r="EL36" i="69"/>
  <c r="EL35" i="69" s="1"/>
  <c r="EG35" i="69"/>
  <c r="DM57" i="69"/>
  <c r="DH57" i="69"/>
  <c r="DR57" i="69"/>
  <c r="DG57" i="69"/>
  <c r="DK57" i="69"/>
  <c r="DU50" i="69"/>
  <c r="DU20" i="69"/>
  <c r="DU52" i="69" s="1"/>
  <c r="DE50" i="69"/>
  <c r="DE20" i="69"/>
  <c r="DE52" i="69" s="1"/>
  <c r="CO50" i="69"/>
  <c r="CO20" i="69"/>
  <c r="CO52" i="69" s="1"/>
  <c r="BY50" i="69"/>
  <c r="BY20" i="69"/>
  <c r="EI48" i="69"/>
  <c r="EN48" i="69" s="1"/>
  <c r="EI47" i="69"/>
  <c r="EN47" i="69" s="1"/>
  <c r="EI46" i="69"/>
  <c r="EN46" i="69" s="1"/>
  <c r="EI45" i="69"/>
  <c r="EI41" i="69"/>
  <c r="EI39" i="69"/>
  <c r="EI38" i="69"/>
  <c r="EI37" i="69"/>
  <c r="EN37" i="69" s="1"/>
  <c r="EI36" i="69"/>
  <c r="EI34" i="69"/>
  <c r="EI42" i="69"/>
  <c r="EI32" i="69"/>
  <c r="EN32" i="69" s="1"/>
  <c r="EI31" i="69"/>
  <c r="EN31" i="69" s="1"/>
  <c r="EI29" i="69"/>
  <c r="EN29" i="69" s="1"/>
  <c r="EI28" i="69"/>
  <c r="EN28" i="69" s="1"/>
  <c r="EI25" i="69"/>
  <c r="EI26" i="69"/>
  <c r="EN26" i="69" s="1"/>
  <c r="EI43" i="69"/>
  <c r="EN43" i="69" s="1"/>
  <c r="EN40" i="69" s="1"/>
  <c r="EI23" i="69"/>
  <c r="EI14" i="69"/>
  <c r="EN14" i="69" s="1"/>
  <c r="EI13" i="69"/>
  <c r="EN13" i="69" s="1"/>
  <c r="EI12" i="69"/>
  <c r="EN12" i="69" s="1"/>
  <c r="EI11" i="69"/>
  <c r="EI10" i="69"/>
  <c r="EN10" i="69" s="1"/>
  <c r="EI27" i="69"/>
  <c r="EI17" i="69"/>
  <c r="EN17" i="69" s="1"/>
  <c r="EI16" i="69"/>
  <c r="EI7" i="69"/>
  <c r="EN7" i="69" s="1"/>
  <c r="EI6" i="69"/>
  <c r="EM27" i="69"/>
  <c r="EM23" i="69"/>
  <c r="EF49" i="69"/>
  <c r="EF52" i="69"/>
  <c r="DI50" i="69"/>
  <c r="DI20" i="69"/>
  <c r="DI52" i="69" s="1"/>
  <c r="DI57" i="69" s="1"/>
  <c r="CC50" i="69"/>
  <c r="CC20" i="69"/>
  <c r="DQ50" i="69"/>
  <c r="DQ20" i="69"/>
  <c r="DQ52" i="69" s="1"/>
  <c r="DA50" i="69"/>
  <c r="DA20" i="69"/>
  <c r="DA52" i="69" s="1"/>
  <c r="CK50" i="69"/>
  <c r="CK20" i="69"/>
  <c r="CK52" i="69" s="1"/>
  <c r="BU50" i="69"/>
  <c r="BU20" i="69"/>
  <c r="EQ50" i="69"/>
  <c r="EQ20" i="69"/>
  <c r="EQ52" i="69" s="1"/>
  <c r="EM16" i="69"/>
  <c r="EM15" i="69" s="1"/>
  <c r="EH15" i="69"/>
  <c r="EH24" i="69"/>
  <c r="EH22" i="69" s="1"/>
  <c r="EM25" i="69"/>
  <c r="EM24" i="69" s="1"/>
  <c r="EH9" i="69"/>
  <c r="EM11" i="69"/>
  <c r="EM9" i="69" s="1"/>
  <c r="EM8" i="69" s="1"/>
  <c r="EM4" i="69" s="1"/>
  <c r="EG24" i="69"/>
  <c r="EL25" i="69"/>
  <c r="EL24" i="69" s="1"/>
  <c r="EL45" i="69"/>
  <c r="EL44" i="69" s="1"/>
  <c r="EG44" i="69"/>
  <c r="DY50" i="69"/>
  <c r="DY20" i="69"/>
  <c r="DY52" i="69" s="1"/>
  <c r="CS50" i="69"/>
  <c r="CS20" i="69"/>
  <c r="CS52" i="69" s="1"/>
  <c r="EK50" i="69"/>
  <c r="EK20" i="69"/>
  <c r="EK52" i="69" s="1"/>
  <c r="EL6" i="69"/>
  <c r="EL5" i="69" s="1"/>
  <c r="EG5" i="69"/>
  <c r="EG4" i="69" s="1"/>
  <c r="EM36" i="69"/>
  <c r="EM35" i="69" s="1"/>
  <c r="EH35" i="69"/>
  <c r="EC20" i="69"/>
  <c r="EC52" i="69" s="1"/>
  <c r="EC50" i="69"/>
  <c r="DM50" i="69"/>
  <c r="DM20" i="69"/>
  <c r="DM52" i="69" s="1"/>
  <c r="CW50" i="69"/>
  <c r="CW20" i="69"/>
  <c r="CW52" i="69" s="1"/>
  <c r="CG50" i="69"/>
  <c r="CG20" i="69"/>
  <c r="BQ50" i="69"/>
  <c r="BQ20" i="69"/>
  <c r="EM34" i="69"/>
  <c r="EH33" i="69"/>
  <c r="EG33" i="69"/>
  <c r="EL34" i="69"/>
  <c r="EL23" i="69"/>
  <c r="EL22" i="69" s="1"/>
  <c r="EG22" i="69"/>
  <c r="EL33" i="69" l="1"/>
  <c r="EM33" i="69"/>
  <c r="EM49" i="69"/>
  <c r="EL4" i="69"/>
  <c r="EH8" i="69"/>
  <c r="EH4" i="69" s="1"/>
  <c r="EI5" i="69"/>
  <c r="EN6" i="69"/>
  <c r="EN5" i="69" s="1"/>
  <c r="EN36" i="69"/>
  <c r="EN35" i="69" s="1"/>
  <c r="EI35" i="69"/>
  <c r="EI33" i="69" s="1"/>
  <c r="EI40" i="69"/>
  <c r="DP57" i="69"/>
  <c r="DQ57" i="69"/>
  <c r="EG49" i="69"/>
  <c r="DE57" i="69"/>
  <c r="DA57" i="69"/>
  <c r="DC57" i="69"/>
  <c r="DB57" i="69"/>
  <c r="DF57" i="69"/>
  <c r="DD57" i="69"/>
  <c r="EN34" i="69"/>
  <c r="EG21" i="69"/>
  <c r="EM22" i="69"/>
  <c r="EM21" i="69" s="1"/>
  <c r="EI24" i="69"/>
  <c r="EN25" i="69"/>
  <c r="EN24" i="69" s="1"/>
  <c r="EN45" i="69"/>
  <c r="EN44" i="69" s="1"/>
  <c r="EI44" i="69"/>
  <c r="DJ57" i="69"/>
  <c r="DN57" i="69"/>
  <c r="EL21" i="69"/>
  <c r="EH21" i="69"/>
  <c r="EI15" i="69"/>
  <c r="EN16" i="69"/>
  <c r="EN15" i="69" s="1"/>
  <c r="EN11" i="69"/>
  <c r="EN9" i="69" s="1"/>
  <c r="EI9" i="69"/>
  <c r="EI22" i="69"/>
  <c r="EN23" i="69"/>
  <c r="EN22" i="69" s="1"/>
  <c r="EN27" i="69"/>
  <c r="DO57" i="69"/>
  <c r="DL57" i="69"/>
  <c r="EN33" i="69" l="1"/>
  <c r="EH49" i="69"/>
  <c r="EI8" i="69"/>
  <c r="EH50" i="69"/>
  <c r="EH20" i="69"/>
  <c r="EH52" i="69" s="1"/>
  <c r="EM50" i="69"/>
  <c r="EM20" i="69"/>
  <c r="EM52" i="69" s="1"/>
  <c r="EL49" i="69"/>
  <c r="EI21" i="69"/>
  <c r="EN8" i="69"/>
  <c r="EL50" i="69"/>
  <c r="EL20" i="69"/>
  <c r="EL52" i="69" s="1"/>
  <c r="EG50" i="69"/>
  <c r="EG20" i="69"/>
  <c r="EG52" i="69" s="1"/>
  <c r="EN4" i="69"/>
  <c r="EN21" i="69"/>
  <c r="EI4" i="69"/>
  <c r="EN49" i="69" l="1"/>
  <c r="EI49" i="69"/>
  <c r="EI52" i="69"/>
  <c r="EI50" i="69"/>
  <c r="EI20" i="69"/>
  <c r="EN50" i="69"/>
  <c r="EN20" i="69"/>
  <c r="EN52" i="69" s="1"/>
  <c r="M45" i="62" l="1"/>
  <c r="N45" i="62"/>
  <c r="O45" i="62"/>
  <c r="K40" i="62"/>
  <c r="L40" i="62"/>
  <c r="M40" i="62"/>
  <c r="N40" i="62"/>
  <c r="O40" i="62"/>
  <c r="K25" i="62"/>
  <c r="L25" i="62"/>
  <c r="M25" i="62"/>
  <c r="N25" i="62"/>
  <c r="O25" i="62"/>
  <c r="K37" i="62"/>
  <c r="L37" i="62"/>
  <c r="M37" i="62"/>
  <c r="M36" i="62" s="1"/>
  <c r="N37" i="62"/>
  <c r="N36" i="62" s="1"/>
  <c r="O37" i="62"/>
  <c r="O36" i="62" s="1"/>
  <c r="K38" i="62"/>
  <c r="L38" i="62"/>
  <c r="M38" i="62"/>
  <c r="N38" i="62"/>
  <c r="O38" i="62"/>
  <c r="EH36" i="65"/>
  <c r="EH37" i="65"/>
  <c r="EV126" i="65"/>
  <c r="EO126" i="65"/>
  <c r="EP126" i="65"/>
  <c r="EQ126" i="65"/>
  <c r="EO102" i="65"/>
  <c r="EP102" i="65"/>
  <c r="EQ102" i="65"/>
  <c r="ER102" i="65"/>
  <c r="ES102" i="65"/>
  <c r="ET102" i="65"/>
  <c r="EU102" i="65"/>
  <c r="EV102" i="65"/>
  <c r="EN102" i="65"/>
  <c r="O30" i="62"/>
  <c r="K31" i="62"/>
  <c r="L31" i="62"/>
  <c r="M31" i="62"/>
  <c r="N31" i="62"/>
  <c r="O31" i="62"/>
  <c r="K32" i="62"/>
  <c r="L32" i="62"/>
  <c r="M32" i="62"/>
  <c r="N32" i="62"/>
  <c r="O32" i="62"/>
  <c r="K33" i="62"/>
  <c r="L33" i="62"/>
  <c r="M33" i="62"/>
  <c r="N33" i="62"/>
  <c r="O33" i="62"/>
  <c r="K35" i="62"/>
  <c r="L35" i="62"/>
  <c r="M35" i="62"/>
  <c r="N35" i="62"/>
  <c r="O35" i="62"/>
  <c r="K28" i="62"/>
  <c r="L28" i="62"/>
  <c r="M28" i="62"/>
  <c r="N28" i="62"/>
  <c r="O28" i="62"/>
  <c r="O29" i="62"/>
  <c r="L17" i="62"/>
  <c r="M17" i="62"/>
  <c r="N17" i="62"/>
  <c r="O17" i="62"/>
  <c r="K18" i="62"/>
  <c r="L18" i="62"/>
  <c r="M18" i="62"/>
  <c r="N18" i="62"/>
  <c r="O18" i="62"/>
  <c r="K19" i="62"/>
  <c r="L19" i="62"/>
  <c r="M19" i="62"/>
  <c r="N19" i="62"/>
  <c r="O19" i="62"/>
  <c r="K20" i="62"/>
  <c r="L20" i="62"/>
  <c r="M20" i="62"/>
  <c r="N20" i="62"/>
  <c r="O20" i="62"/>
  <c r="K10" i="62"/>
  <c r="L10" i="62"/>
  <c r="M10" i="62"/>
  <c r="N10" i="62"/>
  <c r="O10" i="62"/>
  <c r="K16" i="62"/>
  <c r="L16" i="62"/>
  <c r="M16" i="62"/>
  <c r="N16" i="62"/>
  <c r="O16" i="62"/>
  <c r="L8" i="62"/>
  <c r="M8" i="62"/>
  <c r="N8" i="62"/>
  <c r="O8" i="62"/>
  <c r="EV50" i="65"/>
  <c r="ES48" i="65" l="1"/>
  <c r="DG51" i="65"/>
  <c r="ER50" i="65"/>
  <c r="ER49" i="65" s="1"/>
  <c r="EP48" i="65"/>
  <c r="EO48" i="65"/>
  <c r="EQ23" i="65"/>
  <c r="ET48" i="65"/>
  <c r="ER48" i="65"/>
  <c r="ES50" i="65"/>
  <c r="ES49" i="65" s="1"/>
  <c r="EO50" i="65"/>
  <c r="EO49" i="65" s="1"/>
  <c r="EO51" i="65"/>
  <c r="EU48" i="65"/>
  <c r="EQ48" i="65"/>
  <c r="EK51" i="65"/>
  <c r="EP50" i="65"/>
  <c r="EP49" i="65" s="1"/>
  <c r="EV48" i="65"/>
  <c r="EV49" i="65"/>
  <c r="EV51" i="65"/>
  <c r="EJ51" i="65"/>
  <c r="DU20" i="65"/>
  <c r="DW38" i="65"/>
  <c r="DZ26" i="65"/>
  <c r="DS20" i="65"/>
  <c r="EA20" i="65"/>
  <c r="DW20" i="65"/>
  <c r="DX38" i="65"/>
  <c r="DT38" i="65"/>
  <c r="DP38" i="65"/>
  <c r="DL38" i="65"/>
  <c r="ET47" i="65"/>
  <c r="EP51" i="65"/>
  <c r="EP52" i="65" s="1"/>
  <c r="EP53" i="65" s="1"/>
  <c r="EI51" i="65"/>
  <c r="EU50" i="65"/>
  <c r="EU49" i="65" s="1"/>
  <c r="EQ50" i="65"/>
  <c r="EQ49" i="65" s="1"/>
  <c r="EU51" i="65"/>
  <c r="EQ51" i="65"/>
  <c r="O24" i="62"/>
  <c r="O23" i="62" s="1"/>
  <c r="O50" i="62" s="1"/>
  <c r="ET51" i="65"/>
  <c r="DP51" i="65"/>
  <c r="ES126" i="65"/>
  <c r="EK50" i="65"/>
  <c r="EK49" i="65" s="1"/>
  <c r="EJ48" i="65"/>
  <c r="ET50" i="65"/>
  <c r="ET49" i="65" s="1"/>
  <c r="L45" i="62"/>
  <c r="EN47" i="65"/>
  <c r="EB51" i="65"/>
  <c r="DX51" i="65"/>
  <c r="DT51" i="65"/>
  <c r="ED20" i="65"/>
  <c r="DZ20" i="65"/>
  <c r="DV20" i="65"/>
  <c r="EC20" i="65"/>
  <c r="EA38" i="65"/>
  <c r="DS38" i="65"/>
  <c r="DO38" i="65"/>
  <c r="DK38" i="65"/>
  <c r="DG38" i="65"/>
  <c r="DC38" i="65"/>
  <c r="CY38" i="65"/>
  <c r="CU38" i="65"/>
  <c r="CQ38" i="65"/>
  <c r="CM38" i="65"/>
  <c r="EV118" i="65"/>
  <c r="EV116" i="65" s="1"/>
  <c r="ET126" i="65"/>
  <c r="ER126" i="65"/>
  <c r="EJ50" i="65"/>
  <c r="EJ49" i="65" s="1"/>
  <c r="EJ52" i="65" s="1"/>
  <c r="EJ53" i="65" s="1"/>
  <c r="EI48" i="65"/>
  <c r="EV47" i="65"/>
  <c r="ER47" i="65"/>
  <c r="ER51" i="65"/>
  <c r="EK48" i="65"/>
  <c r="EP47" i="65"/>
  <c r="L36" i="62"/>
  <c r="ES47" i="65"/>
  <c r="EO47" i="65"/>
  <c r="ES51" i="65"/>
  <c r="ES52" i="65" s="1"/>
  <c r="ES53" i="65" s="1"/>
  <c r="O34" i="62"/>
  <c r="DX26" i="65"/>
  <c r="EC38" i="65"/>
  <c r="DY38" i="65"/>
  <c r="DU38" i="65"/>
  <c r="DQ38" i="65"/>
  <c r="DM38" i="65"/>
  <c r="DI38" i="65"/>
  <c r="EI50" i="65"/>
  <c r="EI49" i="65" s="1"/>
  <c r="EU47" i="65"/>
  <c r="EQ47" i="65"/>
  <c r="O9" i="62"/>
  <c r="O7" i="62" s="1"/>
  <c r="L34" i="62"/>
  <c r="K34" i="62"/>
  <c r="M34" i="62"/>
  <c r="N34" i="62"/>
  <c r="DS51" i="65"/>
  <c r="EA51" i="65"/>
  <c r="DH38" i="65"/>
  <c r="DD38" i="65"/>
  <c r="CZ38" i="65"/>
  <c r="CV38" i="65"/>
  <c r="CR38" i="65"/>
  <c r="CN38" i="65"/>
  <c r="CJ38" i="65"/>
  <c r="ET118" i="65"/>
  <c r="EP118" i="65"/>
  <c r="ES122" i="65"/>
  <c r="EO122" i="65"/>
  <c r="EJ47" i="65"/>
  <c r="EU118" i="65"/>
  <c r="EQ118" i="65"/>
  <c r="ET122" i="65"/>
  <c r="EP122" i="65"/>
  <c r="EK47" i="65"/>
  <c r="EA11" i="65"/>
  <c r="EA10" i="65" s="1"/>
  <c r="EA47" i="65" s="1"/>
  <c r="DW11" i="65"/>
  <c r="DW10" i="65" s="1"/>
  <c r="DW47" i="65" s="1"/>
  <c r="DY20" i="65"/>
  <c r="DW51" i="65"/>
  <c r="DL51" i="65"/>
  <c r="DH51" i="65"/>
  <c r="DD51" i="65"/>
  <c r="CZ51" i="65"/>
  <c r="CV51" i="65"/>
  <c r="EA26" i="65"/>
  <c r="DW26" i="65"/>
  <c r="DS26" i="65"/>
  <c r="EV122" i="65"/>
  <c r="ER122" i="65"/>
  <c r="EI47" i="65"/>
  <c r="DO51" i="65"/>
  <c r="DK51" i="65"/>
  <c r="DC51" i="65"/>
  <c r="CY51" i="65"/>
  <c r="CU51" i="65"/>
  <c r="ED26" i="65"/>
  <c r="DV26" i="65"/>
  <c r="EB26" i="65"/>
  <c r="DT26" i="65"/>
  <c r="DT25" i="65" s="1"/>
  <c r="ED38" i="65"/>
  <c r="DZ38" i="65"/>
  <c r="DV38" i="65"/>
  <c r="DR38" i="65"/>
  <c r="DN38" i="65"/>
  <c r="DJ38" i="65"/>
  <c r="EU122" i="65"/>
  <c r="EQ122" i="65"/>
  <c r="ER118" i="65"/>
  <c r="EN126" i="65"/>
  <c r="K8" i="62"/>
  <c r="DY26" i="65"/>
  <c r="DY25" i="65" s="1"/>
  <c r="ES118" i="65"/>
  <c r="ED51" i="65"/>
  <c r="DZ51" i="65"/>
  <c r="DV51" i="65"/>
  <c r="EB20" i="65"/>
  <c r="DX20" i="65"/>
  <c r="DT20" i="65"/>
  <c r="DR51" i="65"/>
  <c r="DN51" i="65"/>
  <c r="DJ51" i="65"/>
  <c r="DF51" i="65"/>
  <c r="DB51" i="65"/>
  <c r="CX51" i="65"/>
  <c r="EC26" i="65"/>
  <c r="DU26" i="65"/>
  <c r="EO118" i="65"/>
  <c r="EO116" i="65" s="1"/>
  <c r="EU126" i="65"/>
  <c r="EC51" i="65"/>
  <c r="DY51" i="65"/>
  <c r="DU51" i="65"/>
  <c r="ED11" i="65"/>
  <c r="ED10" i="65" s="1"/>
  <c r="DZ11" i="65"/>
  <c r="DZ10" i="65" s="1"/>
  <c r="DV11" i="65"/>
  <c r="DV10" i="65" s="1"/>
  <c r="EC11" i="65"/>
  <c r="EC10" i="65" s="1"/>
  <c r="EC47" i="65" s="1"/>
  <c r="DY11" i="65"/>
  <c r="DY10" i="65" s="1"/>
  <c r="DY47" i="65" s="1"/>
  <c r="DU11" i="65"/>
  <c r="DU10" i="65" s="1"/>
  <c r="DU47" i="65" s="1"/>
  <c r="EB11" i="65"/>
  <c r="EB10" i="65" s="1"/>
  <c r="EB47" i="65" s="1"/>
  <c r="DX11" i="65"/>
  <c r="DX10" i="65" s="1"/>
  <c r="DX47" i="65" s="1"/>
  <c r="DT11" i="65"/>
  <c r="DT10" i="65" s="1"/>
  <c r="DT47" i="65" s="1"/>
  <c r="DQ51" i="65"/>
  <c r="DM51" i="65"/>
  <c r="DI51" i="65"/>
  <c r="DE51" i="65"/>
  <c r="DA51" i="65"/>
  <c r="CW51" i="65"/>
  <c r="EB38" i="65"/>
  <c r="DF38" i="65"/>
  <c r="DB38" i="65"/>
  <c r="CX38" i="65"/>
  <c r="CT38" i="65"/>
  <c r="CP38" i="65"/>
  <c r="CL38" i="65"/>
  <c r="DE38" i="65"/>
  <c r="DA38" i="65"/>
  <c r="CW38" i="65"/>
  <c r="CS38" i="65"/>
  <c r="CO38" i="65"/>
  <c r="CK38" i="65"/>
  <c r="EA25" i="65"/>
  <c r="ED25" i="65"/>
  <c r="DW4" i="65"/>
  <c r="DS11" i="65"/>
  <c r="DS10" i="65" s="1"/>
  <c r="DS47" i="65" s="1"/>
  <c r="EP116" i="65" l="1"/>
  <c r="ET116" i="65"/>
  <c r="EK52" i="65"/>
  <c r="EK53" i="65" s="1"/>
  <c r="EB25" i="65"/>
  <c r="EB24" i="65" s="1"/>
  <c r="DU25" i="65"/>
  <c r="DU24" i="65" s="1"/>
  <c r="DX25" i="65"/>
  <c r="DX24" i="65" s="1"/>
  <c r="EV52" i="65"/>
  <c r="EV53" i="65" s="1"/>
  <c r="DV25" i="65"/>
  <c r="DV48" i="65" s="1"/>
  <c r="EU116" i="65"/>
  <c r="DZ25" i="65"/>
  <c r="DZ24" i="65" s="1"/>
  <c r="EB4" i="65"/>
  <c r="ET52" i="65"/>
  <c r="ET53" i="65" s="1"/>
  <c r="ER52" i="65"/>
  <c r="ER53" i="65" s="1"/>
  <c r="EO52" i="65"/>
  <c r="EO53" i="65" s="1"/>
  <c r="DU4" i="65"/>
  <c r="EI52" i="65"/>
  <c r="EI53" i="65" s="1"/>
  <c r="DS25" i="65"/>
  <c r="DS24" i="65" s="1"/>
  <c r="EC25" i="65"/>
  <c r="EC24" i="65" s="1"/>
  <c r="EU52" i="65"/>
  <c r="EU53" i="65" s="1"/>
  <c r="ER116" i="65"/>
  <c r="DW25" i="65"/>
  <c r="DW48" i="65" s="1"/>
  <c r="EQ52" i="65"/>
  <c r="EQ53" i="65" s="1"/>
  <c r="EQ116" i="65"/>
  <c r="O49" i="62"/>
  <c r="O42" i="62"/>
  <c r="O43" i="62" s="1"/>
  <c r="O44" i="62" s="1"/>
  <c r="O46" i="62" s="1"/>
  <c r="DS4" i="65"/>
  <c r="EA4" i="65"/>
  <c r="ES116" i="65"/>
  <c r="ED24" i="65"/>
  <c r="ED48" i="65"/>
  <c r="EA24" i="65"/>
  <c r="EA48" i="65"/>
  <c r="DY4" i="65"/>
  <c r="DT4" i="65"/>
  <c r="DT24" i="65"/>
  <c r="DT48" i="65"/>
  <c r="DV4" i="65"/>
  <c r="DV47" i="65"/>
  <c r="DY24" i="65"/>
  <c r="DY48" i="65"/>
  <c r="ED4" i="65"/>
  <c r="ED47" i="65"/>
  <c r="EB48" i="65"/>
  <c r="EC4" i="65"/>
  <c r="DX4" i="65"/>
  <c r="DZ4" i="65"/>
  <c r="DZ47" i="65"/>
  <c r="DV24" i="65" l="1"/>
  <c r="DX48" i="65"/>
  <c r="DU48" i="65"/>
  <c r="DZ48" i="65"/>
  <c r="EB50" i="65"/>
  <c r="EB49" i="65" s="1"/>
  <c r="EB52" i="65" s="1"/>
  <c r="EB53" i="65" s="1"/>
  <c r="DS48" i="65"/>
  <c r="DU50" i="65"/>
  <c r="DU49" i="65" s="1"/>
  <c r="DU52" i="65" s="1"/>
  <c r="DU53" i="65" s="1"/>
  <c r="EC48" i="65"/>
  <c r="DZ50" i="65"/>
  <c r="DZ49" i="65" s="1"/>
  <c r="DZ52" i="65" s="1"/>
  <c r="DZ53" i="65" s="1"/>
  <c r="EA50" i="65"/>
  <c r="EA49" i="65" s="1"/>
  <c r="EA52" i="65" s="1"/>
  <c r="EA53" i="65" s="1"/>
  <c r="DW24" i="65"/>
  <c r="DW50" i="65" s="1"/>
  <c r="DW49" i="65" s="1"/>
  <c r="DW52" i="65" s="1"/>
  <c r="DW53" i="65" s="1"/>
  <c r="DS50" i="65"/>
  <c r="DS49" i="65" s="1"/>
  <c r="DS52" i="65" s="1"/>
  <c r="DS53" i="65" s="1"/>
  <c r="DT50" i="65"/>
  <c r="DT49" i="65" s="1"/>
  <c r="DT52" i="65" s="1"/>
  <c r="DT53" i="65" s="1"/>
  <c r="O51" i="62"/>
  <c r="EC50" i="65"/>
  <c r="EC49" i="65" s="1"/>
  <c r="EC52" i="65" s="1"/>
  <c r="EC53" i="65" s="1"/>
  <c r="DV50" i="65"/>
  <c r="DV49" i="65" s="1"/>
  <c r="DV52" i="65" s="1"/>
  <c r="DV53" i="65" s="1"/>
  <c r="DX50" i="65"/>
  <c r="DX49" i="65" s="1"/>
  <c r="DX52" i="65" s="1"/>
  <c r="DX53" i="65" s="1"/>
  <c r="DY50" i="65"/>
  <c r="DY49" i="65" s="1"/>
  <c r="DY52" i="65" s="1"/>
  <c r="DY53" i="65" s="1"/>
  <c r="ED50" i="65"/>
  <c r="ED49" i="65" s="1"/>
  <c r="ED52" i="65" s="1"/>
  <c r="ED53" i="65" s="1"/>
  <c r="E12" i="71" l="1"/>
  <c r="H12" i="71" s="1"/>
  <c r="E15" i="71"/>
  <c r="E9" i="71" l="1"/>
  <c r="H9" i="71" s="1"/>
  <c r="G12" i="71"/>
  <c r="J12" i="71" s="1"/>
  <c r="G15" i="71"/>
  <c r="J15" i="71" s="1"/>
  <c r="H15" i="71"/>
  <c r="E5" i="71" l="1"/>
  <c r="E43" i="71" s="1"/>
  <c r="G9" i="71"/>
  <c r="J9" i="71" s="1"/>
  <c r="G5" i="71" l="1"/>
  <c r="J5" i="71" s="1"/>
  <c r="H5" i="71"/>
  <c r="H43" i="71" s="1"/>
  <c r="G43" i="71" l="1"/>
  <c r="J43" i="71"/>
  <c r="E24" i="71"/>
  <c r="H24" i="71" l="1"/>
  <c r="G24" i="71"/>
  <c r="J24" i="71" s="1"/>
  <c r="E26" i="71"/>
  <c r="H26" i="71" l="1"/>
  <c r="G26" i="71"/>
  <c r="J26" i="71" s="1"/>
  <c r="E25" i="71"/>
  <c r="H25" i="71" l="1"/>
  <c r="G25" i="71"/>
  <c r="J25" i="71" s="1"/>
  <c r="EM72" i="69" l="1"/>
  <c r="EL72" i="69" l="1"/>
  <c r="ER72" i="69"/>
  <c r="EK72" i="69"/>
  <c r="EQ72" i="69" l="1"/>
  <c r="EP72" i="69"/>
  <c r="E32" i="71" l="1"/>
  <c r="E33" i="71" l="1"/>
  <c r="H32" i="71"/>
  <c r="G32" i="71"/>
  <c r="J32" i="71" s="1"/>
  <c r="EQ76" i="65"/>
  <c r="ER76" i="65"/>
  <c r="ES76" i="65"/>
  <c r="ET76" i="65"/>
  <c r="EU76" i="65"/>
  <c r="EV76" i="65"/>
  <c r="H33" i="71" l="1"/>
  <c r="G33" i="71"/>
  <c r="J33" i="71" s="1"/>
  <c r="R45" i="62" l="1"/>
  <c r="S45" i="62"/>
  <c r="T45" i="62"/>
  <c r="EX13" i="65" l="1"/>
  <c r="AI11" i="62" l="1"/>
  <c r="AJ11" i="62"/>
  <c r="AK11" i="62"/>
  <c r="AL11" i="62"/>
  <c r="AI12" i="62"/>
  <c r="AJ12" i="62"/>
  <c r="AK12" i="62"/>
  <c r="AL12" i="62"/>
  <c r="AI13" i="62"/>
  <c r="AJ13" i="62"/>
  <c r="AK13" i="62"/>
  <c r="AL13" i="62"/>
  <c r="AI14" i="62"/>
  <c r="AJ14" i="62"/>
  <c r="AK14" i="62"/>
  <c r="AL14" i="62"/>
  <c r="AI15" i="62"/>
  <c r="AJ15" i="62"/>
  <c r="AK15" i="62"/>
  <c r="AL15" i="62"/>
  <c r="AI26" i="62"/>
  <c r="AJ26" i="62"/>
  <c r="AK26" i="62"/>
  <c r="AL26" i="62"/>
  <c r="AI27" i="62"/>
  <c r="AJ27" i="62"/>
  <c r="AK27" i="62"/>
  <c r="AL27" i="62"/>
  <c r="AI35" i="62"/>
  <c r="AJ35" i="62"/>
  <c r="AK35" i="62"/>
  <c r="AL35" i="62"/>
  <c r="AI39" i="62"/>
  <c r="AJ39" i="62"/>
  <c r="AK39" i="62"/>
  <c r="AL39" i="62"/>
  <c r="W62" i="62" l="1"/>
  <c r="X62" i="62"/>
  <c r="Y62" i="62"/>
  <c r="Z62" i="62"/>
  <c r="G59" i="62"/>
  <c r="I59" i="62"/>
  <c r="J59" i="62"/>
  <c r="G60" i="62"/>
  <c r="G63" i="62" s="1"/>
  <c r="I60" i="62"/>
  <c r="I63" i="62" s="1"/>
  <c r="J60" i="62"/>
  <c r="J63" i="62" s="1"/>
  <c r="G61" i="62"/>
  <c r="G64" i="62" s="1"/>
  <c r="I61" i="62"/>
  <c r="I64" i="62" s="1"/>
  <c r="J61" i="62"/>
  <c r="J64" i="62" s="1"/>
  <c r="D61" i="62"/>
  <c r="D64" i="62" s="1"/>
  <c r="D60" i="62"/>
  <c r="D63" i="62" s="1"/>
  <c r="D59" i="62"/>
  <c r="V59" i="62"/>
  <c r="AH11" i="62" l="1"/>
  <c r="AH12" i="62"/>
  <c r="AH13" i="62"/>
  <c r="AH14" i="62"/>
  <c r="AH15" i="62"/>
  <c r="AH26" i="62"/>
  <c r="AH27" i="62"/>
  <c r="AH39" i="62"/>
  <c r="AH41" i="62"/>
  <c r="AB11" i="62"/>
  <c r="AC11" i="62"/>
  <c r="AO11" i="62" s="1"/>
  <c r="AD11" i="62"/>
  <c r="AP11" i="62" s="1"/>
  <c r="AE11" i="62"/>
  <c r="AQ11" i="62" s="1"/>
  <c r="AF11" i="62"/>
  <c r="AR11" i="62" s="1"/>
  <c r="AB12" i="62"/>
  <c r="AC12" i="62"/>
  <c r="AO12" i="62" s="1"/>
  <c r="AD12" i="62"/>
  <c r="AP12" i="62" s="1"/>
  <c r="AE12" i="62"/>
  <c r="AQ12" i="62" s="1"/>
  <c r="AF12" i="62"/>
  <c r="AR12" i="62" s="1"/>
  <c r="AB13" i="62"/>
  <c r="AC13" i="62"/>
  <c r="AO13" i="62" s="1"/>
  <c r="AD13" i="62"/>
  <c r="AP13" i="62" s="1"/>
  <c r="AE13" i="62"/>
  <c r="AQ13" i="62" s="1"/>
  <c r="AF13" i="62"/>
  <c r="AR13" i="62" s="1"/>
  <c r="AB14" i="62"/>
  <c r="AC14" i="62"/>
  <c r="AO14" i="62" s="1"/>
  <c r="AD14" i="62"/>
  <c r="AP14" i="62" s="1"/>
  <c r="AE14" i="62"/>
  <c r="AQ14" i="62" s="1"/>
  <c r="AF14" i="62"/>
  <c r="AR14" i="62" s="1"/>
  <c r="AB15" i="62"/>
  <c r="AC15" i="62"/>
  <c r="AO15" i="62" s="1"/>
  <c r="AD15" i="62"/>
  <c r="AP15" i="62" s="1"/>
  <c r="AE15" i="62"/>
  <c r="AQ15" i="62" s="1"/>
  <c r="AF15" i="62"/>
  <c r="AR15" i="62" s="1"/>
  <c r="AB26" i="62"/>
  <c r="AC26" i="62"/>
  <c r="AO26" i="62" s="1"/>
  <c r="AD26" i="62"/>
  <c r="AP26" i="62" s="1"/>
  <c r="AE26" i="62"/>
  <c r="AQ26" i="62" s="1"/>
  <c r="AF26" i="62"/>
  <c r="AR26" i="62" s="1"/>
  <c r="AB27" i="62"/>
  <c r="AC27" i="62"/>
  <c r="AO27" i="62" s="1"/>
  <c r="AD27" i="62"/>
  <c r="AP27" i="62" s="1"/>
  <c r="AE27" i="62"/>
  <c r="AQ27" i="62" s="1"/>
  <c r="AF27" i="62"/>
  <c r="AR27" i="62" s="1"/>
  <c r="AB39" i="62"/>
  <c r="AC39" i="62"/>
  <c r="AO39" i="62" s="1"/>
  <c r="AD39" i="62"/>
  <c r="AP39" i="62" s="1"/>
  <c r="AE39" i="62"/>
  <c r="AQ39" i="62" s="1"/>
  <c r="AF39" i="62"/>
  <c r="AR39" i="62" s="1"/>
  <c r="AB41" i="62"/>
  <c r="AN12" i="62" l="1"/>
  <c r="AN15" i="62"/>
  <c r="AN11" i="62"/>
  <c r="AN39" i="62"/>
  <c r="AN14" i="62"/>
  <c r="AN27" i="62"/>
  <c r="AN26" i="62"/>
  <c r="AN13" i="62"/>
  <c r="A58" i="66" l="1"/>
  <c r="A57" i="66"/>
  <c r="EA53" i="66"/>
  <c r="DZ53" i="66"/>
  <c r="DY53" i="66"/>
  <c r="DX53" i="66"/>
  <c r="DV53" i="66"/>
  <c r="DU53" i="66"/>
  <c r="DT53" i="66"/>
  <c r="DR53" i="66"/>
  <c r="DQ53" i="66"/>
  <c r="DP53" i="66"/>
  <c r="DO53" i="66"/>
  <c r="DN53" i="66"/>
  <c r="DM53" i="66"/>
  <c r="DL53" i="66"/>
  <c r="DK53" i="66"/>
  <c r="DJ53" i="66"/>
  <c r="DI53" i="66"/>
  <c r="DH53" i="66"/>
  <c r="DG53" i="66"/>
  <c r="DF53" i="66"/>
  <c r="DE53" i="66"/>
  <c r="DD53" i="66"/>
  <c r="DC53" i="66"/>
  <c r="DB53" i="66"/>
  <c r="DA53" i="66"/>
  <c r="CZ53" i="66"/>
  <c r="CY53" i="66"/>
  <c r="CX53" i="66"/>
  <c r="CW53" i="66"/>
  <c r="CV53" i="66"/>
  <c r="CU53" i="66"/>
  <c r="CT53" i="66"/>
  <c r="CS53" i="66"/>
  <c r="CR53" i="66"/>
  <c r="CQ53" i="66"/>
  <c r="CP53" i="66"/>
  <c r="CO53" i="66"/>
  <c r="CN53" i="66"/>
  <c r="CM53" i="66"/>
  <c r="CL53" i="66"/>
  <c r="CK53" i="66"/>
  <c r="CJ53" i="66"/>
  <c r="CI53" i="66"/>
  <c r="DT48" i="66"/>
  <c r="DX48" i="66" s="1"/>
  <c r="DT47" i="66"/>
  <c r="DX47" i="66" s="1"/>
  <c r="DT46" i="66"/>
  <c r="DX46" i="66" s="1"/>
  <c r="DT45" i="66"/>
  <c r="EA44" i="66"/>
  <c r="DR44" i="66"/>
  <c r="DQ44" i="66"/>
  <c r="DP44" i="66"/>
  <c r="DO44" i="66"/>
  <c r="DN44" i="66"/>
  <c r="DM44" i="66"/>
  <c r="DL44" i="66"/>
  <c r="DK44" i="66"/>
  <c r="DJ44" i="66"/>
  <c r="DI44" i="66"/>
  <c r="DH44" i="66"/>
  <c r="DG44" i="66"/>
  <c r="DF44" i="66"/>
  <c r="DE44" i="66"/>
  <c r="DD44" i="66"/>
  <c r="DC44" i="66"/>
  <c r="DB44" i="66"/>
  <c r="DA44" i="66"/>
  <c r="CZ44" i="66"/>
  <c r="CY44" i="66"/>
  <c r="CX44" i="66"/>
  <c r="CW44" i="66"/>
  <c r="CV44" i="66"/>
  <c r="CU44" i="66"/>
  <c r="CT44" i="66"/>
  <c r="CS44" i="66"/>
  <c r="CR44" i="66"/>
  <c r="CQ44" i="66"/>
  <c r="CP44" i="66"/>
  <c r="CO44" i="66"/>
  <c r="CN44" i="66"/>
  <c r="CM44" i="66"/>
  <c r="CL44" i="66"/>
  <c r="CK44" i="66"/>
  <c r="CJ44" i="66"/>
  <c r="CI44" i="66"/>
  <c r="CH44" i="66"/>
  <c r="CG44" i="66"/>
  <c r="CF44" i="66"/>
  <c r="CE44" i="66"/>
  <c r="CD44" i="66"/>
  <c r="CC44" i="66"/>
  <c r="CB44" i="66"/>
  <c r="CA44" i="66"/>
  <c r="BZ44" i="66"/>
  <c r="BY44" i="66"/>
  <c r="BX44" i="66"/>
  <c r="BW44" i="66"/>
  <c r="BV44" i="66"/>
  <c r="BU44" i="66"/>
  <c r="BT44" i="66"/>
  <c r="BS44" i="66"/>
  <c r="BR44" i="66"/>
  <c r="BQ44" i="66"/>
  <c r="BP44" i="66"/>
  <c r="BO44" i="66"/>
  <c r="BN44" i="66"/>
  <c r="BM44" i="66"/>
  <c r="BL44" i="66"/>
  <c r="BK44" i="66"/>
  <c r="BJ44" i="66"/>
  <c r="BI44" i="66"/>
  <c r="BH44" i="66"/>
  <c r="BG44" i="66"/>
  <c r="BF44" i="66"/>
  <c r="BE44" i="66"/>
  <c r="BD44" i="66"/>
  <c r="BC44" i="66"/>
  <c r="BB44" i="66"/>
  <c r="BA44" i="66"/>
  <c r="AZ44" i="66"/>
  <c r="AY44" i="66"/>
  <c r="AX44" i="66"/>
  <c r="AW44" i="66"/>
  <c r="AV44" i="66"/>
  <c r="AU44" i="66"/>
  <c r="AT44" i="66"/>
  <c r="AS44" i="66"/>
  <c r="AR44" i="66"/>
  <c r="AQ44" i="66"/>
  <c r="AP44" i="66"/>
  <c r="AO44" i="66"/>
  <c r="AN44" i="66"/>
  <c r="AM44" i="66"/>
  <c r="AL44" i="66"/>
  <c r="AK44" i="66"/>
  <c r="AJ44" i="66"/>
  <c r="AI44" i="66"/>
  <c r="AH44" i="66"/>
  <c r="AG44" i="66"/>
  <c r="AF44" i="66"/>
  <c r="AE44" i="66"/>
  <c r="AD44" i="66"/>
  <c r="AC44" i="66"/>
  <c r="AB44" i="66"/>
  <c r="AA44" i="66"/>
  <c r="Z44" i="66"/>
  <c r="Y44" i="66"/>
  <c r="X44" i="66"/>
  <c r="W44" i="66"/>
  <c r="V44" i="66"/>
  <c r="U44" i="66"/>
  <c r="T44" i="66"/>
  <c r="S44" i="66"/>
  <c r="R44" i="66"/>
  <c r="Q44" i="66"/>
  <c r="P44" i="66"/>
  <c r="O44" i="66"/>
  <c r="N44" i="66"/>
  <c r="M44" i="66"/>
  <c r="L44" i="66"/>
  <c r="K44" i="66"/>
  <c r="J44" i="66"/>
  <c r="I44" i="66"/>
  <c r="H44" i="66"/>
  <c r="G44" i="66"/>
  <c r="F44" i="66"/>
  <c r="E44" i="66"/>
  <c r="D44" i="66"/>
  <c r="C44" i="66"/>
  <c r="DT43" i="66"/>
  <c r="DX43" i="66" s="1"/>
  <c r="DX40" i="66" s="1"/>
  <c r="DT42" i="66"/>
  <c r="DT40" i="66" s="1"/>
  <c r="DT41" i="66"/>
  <c r="EA40" i="66"/>
  <c r="EA34" i="66" s="1"/>
  <c r="DR40" i="66"/>
  <c r="DQ40" i="66"/>
  <c r="DP40" i="66"/>
  <c r="DO40" i="66"/>
  <c r="DN40" i="66"/>
  <c r="DM40" i="66"/>
  <c r="DL40" i="66"/>
  <c r="DK40" i="66"/>
  <c r="DJ40" i="66"/>
  <c r="DI40" i="66"/>
  <c r="DH40" i="66"/>
  <c r="DG40" i="66"/>
  <c r="DF40" i="66"/>
  <c r="DE40" i="66"/>
  <c r="DD40" i="66"/>
  <c r="DC40" i="66"/>
  <c r="DB40" i="66"/>
  <c r="DA40" i="66"/>
  <c r="CZ40" i="66"/>
  <c r="CY40" i="66"/>
  <c r="CX40" i="66"/>
  <c r="CW40" i="66"/>
  <c r="CV40" i="66"/>
  <c r="CU40" i="66"/>
  <c r="CT40" i="66"/>
  <c r="CS40" i="66"/>
  <c r="CR40" i="66"/>
  <c r="CQ40" i="66"/>
  <c r="CP40" i="66"/>
  <c r="CO40" i="66"/>
  <c r="CN40" i="66"/>
  <c r="CM40" i="66"/>
  <c r="CL40" i="66"/>
  <c r="CK40" i="66"/>
  <c r="CJ40" i="66"/>
  <c r="CI40" i="66"/>
  <c r="CH40" i="66"/>
  <c r="CG40" i="66"/>
  <c r="CF40" i="66"/>
  <c r="CE40" i="66"/>
  <c r="CD40" i="66"/>
  <c r="CC40" i="66"/>
  <c r="CB40" i="66"/>
  <c r="CA40" i="66"/>
  <c r="BZ40" i="66"/>
  <c r="BY40" i="66"/>
  <c r="BX40" i="66"/>
  <c r="BW40" i="66"/>
  <c r="BV40" i="66"/>
  <c r="BU40" i="66"/>
  <c r="BT40" i="66"/>
  <c r="BS40" i="66"/>
  <c r="BR40" i="66"/>
  <c r="BQ40" i="66"/>
  <c r="BP40" i="66"/>
  <c r="BO40" i="66"/>
  <c r="BN40" i="66"/>
  <c r="BM40" i="66"/>
  <c r="BL40" i="66"/>
  <c r="BK40" i="66"/>
  <c r="BJ40" i="66"/>
  <c r="BI40" i="66"/>
  <c r="BH40" i="66"/>
  <c r="BG40" i="66"/>
  <c r="BF40" i="66"/>
  <c r="BE40" i="66"/>
  <c r="BD40" i="66"/>
  <c r="BC40" i="66"/>
  <c r="BB40" i="66"/>
  <c r="BA40" i="66"/>
  <c r="AZ40" i="66"/>
  <c r="AY40" i="66"/>
  <c r="AX40" i="66"/>
  <c r="AW40" i="66"/>
  <c r="AV40" i="66"/>
  <c r="AU40" i="66"/>
  <c r="AT40" i="66"/>
  <c r="AS40" i="66"/>
  <c r="AR40" i="66"/>
  <c r="AQ40" i="66"/>
  <c r="AP40" i="66"/>
  <c r="AO40" i="66"/>
  <c r="AN40" i="66"/>
  <c r="AM40" i="66"/>
  <c r="AL40" i="66"/>
  <c r="AK40" i="66"/>
  <c r="AJ40" i="66"/>
  <c r="AI40" i="66"/>
  <c r="AH40" i="66"/>
  <c r="AG40" i="66"/>
  <c r="AF40" i="66"/>
  <c r="AE40" i="66"/>
  <c r="AD40" i="66"/>
  <c r="AC40" i="66"/>
  <c r="AB40" i="66"/>
  <c r="AA40" i="66"/>
  <c r="Z40" i="66"/>
  <c r="Y40" i="66"/>
  <c r="X40" i="66"/>
  <c r="W40" i="66"/>
  <c r="V40" i="66"/>
  <c r="U40" i="66"/>
  <c r="T40" i="66"/>
  <c r="S40" i="66"/>
  <c r="R40" i="66"/>
  <c r="Q40" i="66"/>
  <c r="P40" i="66"/>
  <c r="O40" i="66"/>
  <c r="N40" i="66"/>
  <c r="M40" i="66"/>
  <c r="L40" i="66"/>
  <c r="K40" i="66"/>
  <c r="J40" i="66"/>
  <c r="I40" i="66"/>
  <c r="H40" i="66"/>
  <c r="G40" i="66"/>
  <c r="F40" i="66"/>
  <c r="E40" i="66"/>
  <c r="D40" i="66"/>
  <c r="C40" i="66"/>
  <c r="DT39" i="66"/>
  <c r="DX39" i="66" s="1"/>
  <c r="DX38" i="66"/>
  <c r="DT38" i="66"/>
  <c r="DT37" i="66"/>
  <c r="DR36" i="66"/>
  <c r="DQ36" i="66"/>
  <c r="DQ34" i="66" s="1"/>
  <c r="DP36" i="66"/>
  <c r="DO36" i="66"/>
  <c r="DO34" i="66" s="1"/>
  <c r="DN36" i="66"/>
  <c r="DN34" i="66" s="1"/>
  <c r="DM36" i="66"/>
  <c r="DM34" i="66" s="1"/>
  <c r="DL36" i="66"/>
  <c r="DK36" i="66"/>
  <c r="DK34" i="66" s="1"/>
  <c r="DJ36" i="66"/>
  <c r="DJ34" i="66" s="1"/>
  <c r="DI36" i="66"/>
  <c r="DI34" i="66" s="1"/>
  <c r="DH36" i="66"/>
  <c r="DG36" i="66"/>
  <c r="DG34" i="66" s="1"/>
  <c r="DF36" i="66"/>
  <c r="DF34" i="66" s="1"/>
  <c r="DE36" i="66"/>
  <c r="DE34" i="66" s="1"/>
  <c r="DD36" i="66"/>
  <c r="DC36" i="66"/>
  <c r="DC34" i="66" s="1"/>
  <c r="DB36" i="66"/>
  <c r="DA36" i="66"/>
  <c r="DA34" i="66" s="1"/>
  <c r="CZ36" i="66"/>
  <c r="CY36" i="66"/>
  <c r="CY34" i="66" s="1"/>
  <c r="CX36" i="66"/>
  <c r="CX34" i="66" s="1"/>
  <c r="CW36" i="66"/>
  <c r="CW34" i="66" s="1"/>
  <c r="CV36" i="66"/>
  <c r="CU36" i="66"/>
  <c r="CU34" i="66" s="1"/>
  <c r="CT36" i="66"/>
  <c r="CT34" i="66" s="1"/>
  <c r="CS36" i="66"/>
  <c r="CS34" i="66" s="1"/>
  <c r="CR36" i="66"/>
  <c r="CQ36" i="66"/>
  <c r="CQ34" i="66" s="1"/>
  <c r="CP36" i="66"/>
  <c r="CO36" i="66"/>
  <c r="CO34" i="66" s="1"/>
  <c r="CN36" i="66"/>
  <c r="CM36" i="66"/>
  <c r="CM34" i="66" s="1"/>
  <c r="CL36" i="66"/>
  <c r="CK36" i="66"/>
  <c r="CK34" i="66" s="1"/>
  <c r="CJ36" i="66"/>
  <c r="CI36" i="66"/>
  <c r="CI34" i="66" s="1"/>
  <c r="CH36" i="66"/>
  <c r="CH34" i="66" s="1"/>
  <c r="CG36" i="66"/>
  <c r="CG34" i="66" s="1"/>
  <c r="CF36" i="66"/>
  <c r="CE36" i="66"/>
  <c r="CE34" i="66" s="1"/>
  <c r="CD36" i="66"/>
  <c r="CD34" i="66" s="1"/>
  <c r="CC36" i="66"/>
  <c r="CC34" i="66" s="1"/>
  <c r="CB36" i="66"/>
  <c r="CA36" i="66"/>
  <c r="CA34" i="66" s="1"/>
  <c r="BZ36" i="66"/>
  <c r="BZ34" i="66" s="1"/>
  <c r="BY36" i="66"/>
  <c r="BY34" i="66" s="1"/>
  <c r="BX36" i="66"/>
  <c r="BW36" i="66"/>
  <c r="BW34" i="66" s="1"/>
  <c r="BV36" i="66"/>
  <c r="BU36" i="66"/>
  <c r="BU34" i="66" s="1"/>
  <c r="BT36" i="66"/>
  <c r="BS36" i="66"/>
  <c r="BS34" i="66" s="1"/>
  <c r="BR36" i="66"/>
  <c r="BR34" i="66" s="1"/>
  <c r="BQ36" i="66"/>
  <c r="BQ34" i="66" s="1"/>
  <c r="BP36" i="66"/>
  <c r="BO36" i="66"/>
  <c r="BO34" i="66" s="1"/>
  <c r="BN36" i="66"/>
  <c r="BN34" i="66" s="1"/>
  <c r="BM36" i="66"/>
  <c r="BM34" i="66" s="1"/>
  <c r="BL36" i="66"/>
  <c r="BK36" i="66"/>
  <c r="BK34" i="66" s="1"/>
  <c r="BJ36" i="66"/>
  <c r="BI36" i="66"/>
  <c r="BI34" i="66" s="1"/>
  <c r="BH36" i="66"/>
  <c r="BG36" i="66"/>
  <c r="BG34" i="66" s="1"/>
  <c r="BF36" i="66"/>
  <c r="BE36" i="66"/>
  <c r="BE34" i="66" s="1"/>
  <c r="BD36" i="66"/>
  <c r="BC36" i="66"/>
  <c r="BC34" i="66" s="1"/>
  <c r="BB36" i="66"/>
  <c r="BB34" i="66" s="1"/>
  <c r="BA36" i="66"/>
  <c r="BA34" i="66" s="1"/>
  <c r="AZ36" i="66"/>
  <c r="AY36" i="66"/>
  <c r="AY34" i="66" s="1"/>
  <c r="AX36" i="66"/>
  <c r="AX34" i="66" s="1"/>
  <c r="AW36" i="66"/>
  <c r="AW34" i="66" s="1"/>
  <c r="AV36" i="66"/>
  <c r="AU36" i="66"/>
  <c r="AU34" i="66" s="1"/>
  <c r="AT36" i="66"/>
  <c r="AT34" i="66" s="1"/>
  <c r="AS36" i="66"/>
  <c r="AS34" i="66" s="1"/>
  <c r="AR36" i="66"/>
  <c r="AQ36" i="66"/>
  <c r="AQ34" i="66" s="1"/>
  <c r="AP36" i="66"/>
  <c r="AO36" i="66"/>
  <c r="AO34" i="66" s="1"/>
  <c r="AN36" i="66"/>
  <c r="AM36" i="66"/>
  <c r="AM34" i="66" s="1"/>
  <c r="AL36" i="66"/>
  <c r="AL34" i="66" s="1"/>
  <c r="AK36" i="66"/>
  <c r="AK34" i="66" s="1"/>
  <c r="AJ36" i="66"/>
  <c r="AI36" i="66"/>
  <c r="AI34" i="66" s="1"/>
  <c r="AH36" i="66"/>
  <c r="AG36" i="66"/>
  <c r="AG34" i="66" s="1"/>
  <c r="AF36" i="66"/>
  <c r="AE36" i="66"/>
  <c r="AE34" i="66" s="1"/>
  <c r="AD36" i="66"/>
  <c r="AD34" i="66" s="1"/>
  <c r="AC36" i="66"/>
  <c r="AC34" i="66" s="1"/>
  <c r="AB36" i="66"/>
  <c r="AA36" i="66"/>
  <c r="AA34" i="66" s="1"/>
  <c r="Z36" i="66"/>
  <c r="Y36" i="66"/>
  <c r="Y34" i="66" s="1"/>
  <c r="X36" i="66"/>
  <c r="W36" i="66"/>
  <c r="W34" i="66" s="1"/>
  <c r="V36" i="66"/>
  <c r="V34" i="66" s="1"/>
  <c r="U36" i="66"/>
  <c r="U34" i="66" s="1"/>
  <c r="T36" i="66"/>
  <c r="S36" i="66"/>
  <c r="R36" i="66"/>
  <c r="R34" i="66" s="1"/>
  <c r="Q36" i="66"/>
  <c r="Q34" i="66" s="1"/>
  <c r="P36" i="66"/>
  <c r="O36" i="66"/>
  <c r="O34" i="66" s="1"/>
  <c r="N36" i="66"/>
  <c r="N34" i="66" s="1"/>
  <c r="M36" i="66"/>
  <c r="M34" i="66" s="1"/>
  <c r="L36" i="66"/>
  <c r="K36" i="66"/>
  <c r="J36" i="66"/>
  <c r="I36" i="66"/>
  <c r="I34" i="66" s="1"/>
  <c r="H36" i="66"/>
  <c r="G36" i="66"/>
  <c r="G34" i="66" s="1"/>
  <c r="F36" i="66"/>
  <c r="F34" i="66" s="1"/>
  <c r="E36" i="66"/>
  <c r="E34" i="66" s="1"/>
  <c r="D36" i="66"/>
  <c r="C36" i="66"/>
  <c r="DT35" i="66"/>
  <c r="DR34" i="66"/>
  <c r="DB34" i="66"/>
  <c r="CP34" i="66"/>
  <c r="CL34" i="66"/>
  <c r="BV34" i="66"/>
  <c r="BJ34" i="66"/>
  <c r="BF34" i="66"/>
  <c r="AP34" i="66"/>
  <c r="AH34" i="66"/>
  <c r="Z34" i="66"/>
  <c r="S34" i="66"/>
  <c r="K34" i="66"/>
  <c r="J34" i="66"/>
  <c r="C34" i="66"/>
  <c r="DT33" i="66"/>
  <c r="DX33" i="66" s="1"/>
  <c r="DT32" i="66"/>
  <c r="DX32" i="66" s="1"/>
  <c r="DT31" i="66"/>
  <c r="DX31" i="66" s="1"/>
  <c r="DT29" i="66"/>
  <c r="DX29" i="66" s="1"/>
  <c r="DT28" i="66"/>
  <c r="DX28" i="66" s="1"/>
  <c r="DR27" i="66"/>
  <c r="DQ27" i="66"/>
  <c r="DP27" i="66"/>
  <c r="DO27" i="66"/>
  <c r="DN27" i="66"/>
  <c r="DM27" i="66"/>
  <c r="DL27" i="66"/>
  <c r="DK27" i="66"/>
  <c r="DJ27" i="66"/>
  <c r="DI27" i="66"/>
  <c r="DH27" i="66"/>
  <c r="DG27" i="66"/>
  <c r="DF27" i="66"/>
  <c r="DE27" i="66"/>
  <c r="DD27" i="66"/>
  <c r="DC27" i="66"/>
  <c r="DB27" i="66"/>
  <c r="DA27" i="66"/>
  <c r="CZ27" i="66"/>
  <c r="CY27" i="66"/>
  <c r="CX27" i="66"/>
  <c r="CW27" i="66"/>
  <c r="CV27" i="66"/>
  <c r="CU27" i="66"/>
  <c r="CT27" i="66"/>
  <c r="CS27" i="66"/>
  <c r="CR27" i="66"/>
  <c r="CQ27" i="66"/>
  <c r="CP27" i="66"/>
  <c r="CO27" i="66"/>
  <c r="CN27" i="66"/>
  <c r="CM27" i="66"/>
  <c r="CL27" i="66"/>
  <c r="CK27" i="66"/>
  <c r="CJ27" i="66"/>
  <c r="CI27" i="66"/>
  <c r="CH27" i="66"/>
  <c r="CG27" i="66"/>
  <c r="CF27" i="66"/>
  <c r="CE27" i="66"/>
  <c r="CD27" i="66"/>
  <c r="CC27" i="66"/>
  <c r="CB27" i="66"/>
  <c r="CA27" i="66"/>
  <c r="BZ27" i="66"/>
  <c r="BY27" i="66"/>
  <c r="BX27" i="66"/>
  <c r="BW27" i="66"/>
  <c r="BV27" i="66"/>
  <c r="BU27" i="66"/>
  <c r="BT27" i="66"/>
  <c r="BS27" i="66"/>
  <c r="BR27" i="66"/>
  <c r="BQ27" i="66"/>
  <c r="BP27" i="66"/>
  <c r="BO27" i="66"/>
  <c r="BN27" i="66"/>
  <c r="BM27" i="66"/>
  <c r="BL27" i="66"/>
  <c r="BK27" i="66"/>
  <c r="BJ27" i="66"/>
  <c r="BI27" i="66"/>
  <c r="BH27" i="66"/>
  <c r="BG27" i="66"/>
  <c r="BF27" i="66"/>
  <c r="BE27" i="66"/>
  <c r="BD27" i="66"/>
  <c r="BC27" i="66"/>
  <c r="BB27" i="66"/>
  <c r="BA27" i="66"/>
  <c r="AZ27" i="66"/>
  <c r="AY27" i="66"/>
  <c r="AX27" i="66"/>
  <c r="AW27" i="66"/>
  <c r="AV27" i="66"/>
  <c r="AU27" i="66"/>
  <c r="AT27" i="66"/>
  <c r="AS27" i="66"/>
  <c r="AR27" i="66"/>
  <c r="AQ27" i="66"/>
  <c r="AP27" i="66"/>
  <c r="AO27" i="66"/>
  <c r="AN27" i="66"/>
  <c r="AM27" i="66"/>
  <c r="AL27" i="66"/>
  <c r="AK27" i="66"/>
  <c r="AJ27" i="66"/>
  <c r="AI27" i="66"/>
  <c r="AH27" i="66"/>
  <c r="AG27" i="66"/>
  <c r="AF27" i="66"/>
  <c r="AE27" i="66"/>
  <c r="AD27" i="66"/>
  <c r="AC27" i="66"/>
  <c r="AB27" i="66"/>
  <c r="AA27" i="66"/>
  <c r="Z27" i="66"/>
  <c r="Y27" i="66"/>
  <c r="X27" i="66"/>
  <c r="W27" i="66"/>
  <c r="V27" i="66"/>
  <c r="U27" i="66"/>
  <c r="T27" i="66"/>
  <c r="S27" i="66"/>
  <c r="R27" i="66"/>
  <c r="Q27" i="66"/>
  <c r="P27" i="66"/>
  <c r="O27" i="66"/>
  <c r="N27" i="66"/>
  <c r="M27" i="66"/>
  <c r="L27" i="66"/>
  <c r="K27" i="66"/>
  <c r="J27" i="66"/>
  <c r="I27" i="66"/>
  <c r="H27" i="66"/>
  <c r="G27" i="66"/>
  <c r="F27" i="66"/>
  <c r="E27" i="66"/>
  <c r="D27" i="66"/>
  <c r="C27" i="66"/>
  <c r="DT26" i="66"/>
  <c r="DX26" i="66" s="1"/>
  <c r="DT25" i="66"/>
  <c r="EA24" i="66"/>
  <c r="EA22" i="66" s="1"/>
  <c r="EA21" i="66" s="1"/>
  <c r="EA50" i="66" s="1"/>
  <c r="DR24" i="66"/>
  <c r="DQ24" i="66"/>
  <c r="DQ22" i="66" s="1"/>
  <c r="DP24" i="66"/>
  <c r="DO24" i="66"/>
  <c r="DN24" i="66"/>
  <c r="DM24" i="66"/>
  <c r="DM22" i="66" s="1"/>
  <c r="DL24" i="66"/>
  <c r="DK24" i="66"/>
  <c r="DJ24" i="66"/>
  <c r="DI24" i="66"/>
  <c r="DI22" i="66" s="1"/>
  <c r="DH24" i="66"/>
  <c r="DG24" i="66"/>
  <c r="DG22" i="66" s="1"/>
  <c r="DG21" i="66" s="1"/>
  <c r="DG50" i="66" s="1"/>
  <c r="DF24" i="66"/>
  <c r="DE24" i="66"/>
  <c r="DE22" i="66" s="1"/>
  <c r="DD24" i="66"/>
  <c r="DC24" i="66"/>
  <c r="DB24" i="66"/>
  <c r="DA24" i="66"/>
  <c r="DA22" i="66" s="1"/>
  <c r="CZ24" i="66"/>
  <c r="CY24" i="66"/>
  <c r="CX24" i="66"/>
  <c r="CW24" i="66"/>
  <c r="CW22" i="66" s="1"/>
  <c r="CV24" i="66"/>
  <c r="CU24" i="66"/>
  <c r="CT24" i="66"/>
  <c r="CS24" i="66"/>
  <c r="CS22" i="66" s="1"/>
  <c r="CR24" i="66"/>
  <c r="CQ24" i="66"/>
  <c r="CP24" i="66"/>
  <c r="CO24" i="66"/>
  <c r="CO22" i="66" s="1"/>
  <c r="CN24" i="66"/>
  <c r="CM24" i="66"/>
  <c r="CL24" i="66"/>
  <c r="CK24" i="66"/>
  <c r="CK22" i="66" s="1"/>
  <c r="CJ24" i="66"/>
  <c r="CI24" i="66"/>
  <c r="CH24" i="66"/>
  <c r="CG24" i="66"/>
  <c r="CG22" i="66" s="1"/>
  <c r="CF24" i="66"/>
  <c r="CE24" i="66"/>
  <c r="CD24" i="66"/>
  <c r="CC24" i="66"/>
  <c r="CC22" i="66" s="1"/>
  <c r="CB24" i="66"/>
  <c r="CA24" i="66"/>
  <c r="CA22" i="66" s="1"/>
  <c r="CA21" i="66" s="1"/>
  <c r="CA50" i="66" s="1"/>
  <c r="BZ24" i="66"/>
  <c r="BY24" i="66"/>
  <c r="BY22" i="66" s="1"/>
  <c r="BX24" i="66"/>
  <c r="BW24" i="66"/>
  <c r="BV24" i="66"/>
  <c r="BU24" i="66"/>
  <c r="BU22" i="66" s="1"/>
  <c r="BT24" i="66"/>
  <c r="BS24" i="66"/>
  <c r="BR24" i="66"/>
  <c r="BQ24" i="66"/>
  <c r="BQ22" i="66" s="1"/>
  <c r="BP24" i="66"/>
  <c r="BO24" i="66"/>
  <c r="BN24" i="66"/>
  <c r="BM24" i="66"/>
  <c r="BL24" i="66"/>
  <c r="BK24" i="66"/>
  <c r="BJ24" i="66"/>
  <c r="BI24" i="66"/>
  <c r="BI22" i="66" s="1"/>
  <c r="BH24" i="66"/>
  <c r="BG24" i="66"/>
  <c r="BF24" i="66"/>
  <c r="BE24" i="66"/>
  <c r="BE22" i="66" s="1"/>
  <c r="BD24" i="66"/>
  <c r="BC24" i="66"/>
  <c r="BB24" i="66"/>
  <c r="BA24" i="66"/>
  <c r="BA22" i="66" s="1"/>
  <c r="AZ24" i="66"/>
  <c r="AY24" i="66"/>
  <c r="AX24" i="66"/>
  <c r="AW24" i="66"/>
  <c r="AW22" i="66" s="1"/>
  <c r="AV24" i="66"/>
  <c r="AU24" i="66"/>
  <c r="AU22" i="66" s="1"/>
  <c r="AU21" i="66" s="1"/>
  <c r="AU50" i="66" s="1"/>
  <c r="AT24" i="66"/>
  <c r="AS24" i="66"/>
  <c r="AS22" i="66" s="1"/>
  <c r="AR24" i="66"/>
  <c r="AQ24" i="66"/>
  <c r="AP24" i="66"/>
  <c r="AO24" i="66"/>
  <c r="AO22" i="66" s="1"/>
  <c r="AN24" i="66"/>
  <c r="AM24" i="66"/>
  <c r="AL24" i="66"/>
  <c r="AK24" i="66"/>
  <c r="AK22" i="66" s="1"/>
  <c r="AJ24" i="66"/>
  <c r="AI24" i="66"/>
  <c r="AH24" i="66"/>
  <c r="AG24" i="66"/>
  <c r="AG22" i="66" s="1"/>
  <c r="AF24" i="66"/>
  <c r="AE24" i="66"/>
  <c r="AD24" i="66"/>
  <c r="AC24" i="66"/>
  <c r="AC22" i="66" s="1"/>
  <c r="AB24" i="66"/>
  <c r="AA24" i="66"/>
  <c r="Z24" i="66"/>
  <c r="Y24" i="66"/>
  <c r="Y22" i="66" s="1"/>
  <c r="X24" i="66"/>
  <c r="W24" i="66"/>
  <c r="V24" i="66"/>
  <c r="U24" i="66"/>
  <c r="U22" i="66" s="1"/>
  <c r="T24" i="66"/>
  <c r="S24" i="66"/>
  <c r="R24" i="66"/>
  <c r="Q24" i="66"/>
  <c r="Q22" i="66" s="1"/>
  <c r="P24" i="66"/>
  <c r="O24" i="66"/>
  <c r="O22" i="66" s="1"/>
  <c r="O21" i="66" s="1"/>
  <c r="O50" i="66" s="1"/>
  <c r="N24" i="66"/>
  <c r="M24" i="66"/>
  <c r="M22" i="66" s="1"/>
  <c r="L24" i="66"/>
  <c r="K24" i="66"/>
  <c r="J24" i="66"/>
  <c r="I24" i="66"/>
  <c r="I22" i="66" s="1"/>
  <c r="H24" i="66"/>
  <c r="G24" i="66"/>
  <c r="F24" i="66"/>
  <c r="E24" i="66"/>
  <c r="E22" i="66" s="1"/>
  <c r="D24" i="66"/>
  <c r="C24" i="66"/>
  <c r="DT23" i="66"/>
  <c r="DX23" i="66" s="1"/>
  <c r="BM22" i="66"/>
  <c r="BM21" i="66" s="1"/>
  <c r="DT17" i="66"/>
  <c r="DX17" i="66" s="1"/>
  <c r="DT16" i="66"/>
  <c r="DX16" i="66" s="1"/>
  <c r="EA15" i="66"/>
  <c r="DR15" i="66"/>
  <c r="DQ15" i="66"/>
  <c r="DP15" i="66"/>
  <c r="DO15" i="66"/>
  <c r="DN15" i="66"/>
  <c r="DM15" i="66"/>
  <c r="DL15" i="66"/>
  <c r="DK15" i="66"/>
  <c r="DJ15" i="66"/>
  <c r="DI15" i="66"/>
  <c r="DH15" i="66"/>
  <c r="DG15" i="66"/>
  <c r="DF15" i="66"/>
  <c r="DE15" i="66"/>
  <c r="DD15" i="66"/>
  <c r="DC15" i="66"/>
  <c r="DB15" i="66"/>
  <c r="DA15" i="66"/>
  <c r="CZ15" i="66"/>
  <c r="CY15" i="66"/>
  <c r="CX15" i="66"/>
  <c r="CW15" i="66"/>
  <c r="CV15" i="66"/>
  <c r="CU15" i="66"/>
  <c r="CT15" i="66"/>
  <c r="CS15" i="66"/>
  <c r="CR15" i="66"/>
  <c r="CQ15" i="66"/>
  <c r="CP15" i="66"/>
  <c r="CO15" i="66"/>
  <c r="CN15" i="66"/>
  <c r="CM15" i="66"/>
  <c r="CL15" i="66"/>
  <c r="CK15" i="66"/>
  <c r="CJ15" i="66"/>
  <c r="CI15" i="66"/>
  <c r="CH15" i="66"/>
  <c r="CG15" i="66"/>
  <c r="CF15" i="66"/>
  <c r="CE15" i="66"/>
  <c r="CD15" i="66"/>
  <c r="CC15" i="66"/>
  <c r="CB15" i="66"/>
  <c r="CA15" i="66"/>
  <c r="BZ15" i="66"/>
  <c r="BY15" i="66"/>
  <c r="BX15" i="66"/>
  <c r="BW15" i="66"/>
  <c r="BV15" i="66"/>
  <c r="BU15" i="66"/>
  <c r="BT15" i="66"/>
  <c r="BS15" i="66"/>
  <c r="BR15" i="66"/>
  <c r="BQ15" i="66"/>
  <c r="BP15" i="66"/>
  <c r="BO15" i="66"/>
  <c r="BN15" i="66"/>
  <c r="BM15" i="66"/>
  <c r="BL15" i="66"/>
  <c r="BK15" i="66"/>
  <c r="BJ15" i="66"/>
  <c r="BI15" i="66"/>
  <c r="BH15" i="66"/>
  <c r="BG15" i="66"/>
  <c r="BF15" i="66"/>
  <c r="BE15" i="66"/>
  <c r="BD15" i="66"/>
  <c r="BC15" i="66"/>
  <c r="BB15" i="66"/>
  <c r="BA15" i="66"/>
  <c r="AZ15" i="66"/>
  <c r="AY15" i="66"/>
  <c r="AX15" i="66"/>
  <c r="AW15" i="66"/>
  <c r="AV15" i="66"/>
  <c r="AU15" i="66"/>
  <c r="AT15" i="66"/>
  <c r="AS15" i="66"/>
  <c r="AR15" i="66"/>
  <c r="AQ15" i="66"/>
  <c r="AP15" i="66"/>
  <c r="AO15" i="66"/>
  <c r="AN15" i="66"/>
  <c r="AM15" i="66"/>
  <c r="AL15" i="66"/>
  <c r="AK15" i="66"/>
  <c r="AJ15" i="66"/>
  <c r="AI15" i="66"/>
  <c r="AH15" i="66"/>
  <c r="AG15" i="66"/>
  <c r="AF15" i="66"/>
  <c r="AE15" i="66"/>
  <c r="AD15" i="66"/>
  <c r="AC15" i="66"/>
  <c r="AB15" i="66"/>
  <c r="AA15" i="66"/>
  <c r="Z15" i="66"/>
  <c r="Y15" i="66"/>
  <c r="X15" i="66"/>
  <c r="W15" i="66"/>
  <c r="V15" i="66"/>
  <c r="U15" i="66"/>
  <c r="T15" i="66"/>
  <c r="S15" i="66"/>
  <c r="R15" i="66"/>
  <c r="Q15" i="66"/>
  <c r="P15" i="66"/>
  <c r="O15" i="66"/>
  <c r="N15" i="66"/>
  <c r="M15" i="66"/>
  <c r="L15" i="66"/>
  <c r="K15" i="66"/>
  <c r="J15" i="66"/>
  <c r="I15" i="66"/>
  <c r="H15" i="66"/>
  <c r="G15" i="66"/>
  <c r="F15" i="66"/>
  <c r="E15" i="66"/>
  <c r="D15" i="66"/>
  <c r="C15" i="66"/>
  <c r="DT14" i="66"/>
  <c r="DX14" i="66" s="1"/>
  <c r="DX13" i="66"/>
  <c r="DU13" i="66"/>
  <c r="DY13" i="66" s="1"/>
  <c r="DT13" i="66"/>
  <c r="DT12" i="66"/>
  <c r="DX12" i="66" s="1"/>
  <c r="DT11" i="66"/>
  <c r="DX11" i="66" s="1"/>
  <c r="DT10" i="66"/>
  <c r="DX10" i="66" s="1"/>
  <c r="EA9" i="66"/>
  <c r="DR9" i="66"/>
  <c r="DQ9" i="66"/>
  <c r="DQ8" i="66" s="1"/>
  <c r="DP9" i="66"/>
  <c r="DP8" i="66" s="1"/>
  <c r="DO9" i="66"/>
  <c r="DN9" i="66"/>
  <c r="DM9" i="66"/>
  <c r="DM8" i="66" s="1"/>
  <c r="DL9" i="66"/>
  <c r="DL8" i="66" s="1"/>
  <c r="DK9" i="66"/>
  <c r="DJ9" i="66"/>
  <c r="DJ8" i="66" s="1"/>
  <c r="DI9" i="66"/>
  <c r="DI8" i="66" s="1"/>
  <c r="DH9" i="66"/>
  <c r="DH8" i="66" s="1"/>
  <c r="DG9" i="66"/>
  <c r="DF9" i="66"/>
  <c r="DF8" i="66" s="1"/>
  <c r="DE9" i="66"/>
  <c r="DE8" i="66" s="1"/>
  <c r="DD9" i="66"/>
  <c r="DD8" i="66" s="1"/>
  <c r="DC9" i="66"/>
  <c r="DB9" i="66"/>
  <c r="DB8" i="66" s="1"/>
  <c r="DA9" i="66"/>
  <c r="DA8" i="66" s="1"/>
  <c r="CZ9" i="66"/>
  <c r="CZ8" i="66" s="1"/>
  <c r="CY9" i="66"/>
  <c r="CX9" i="66"/>
  <c r="CX8" i="66" s="1"/>
  <c r="CW9" i="66"/>
  <c r="CW8" i="66" s="1"/>
  <c r="CV9" i="66"/>
  <c r="CV8" i="66" s="1"/>
  <c r="CU9" i="66"/>
  <c r="CT9" i="66"/>
  <c r="CT8" i="66" s="1"/>
  <c r="CS9" i="66"/>
  <c r="CS8" i="66" s="1"/>
  <c r="CR9" i="66"/>
  <c r="CR8" i="66" s="1"/>
  <c r="CQ9" i="66"/>
  <c r="CP9" i="66"/>
  <c r="CP8" i="66" s="1"/>
  <c r="CO9" i="66"/>
  <c r="CO8" i="66" s="1"/>
  <c r="CN9" i="66"/>
  <c r="CN8" i="66" s="1"/>
  <c r="CM9" i="66"/>
  <c r="CL9" i="66"/>
  <c r="CL8" i="66" s="1"/>
  <c r="CK9" i="66"/>
  <c r="CK8" i="66" s="1"/>
  <c r="CJ9" i="66"/>
  <c r="CJ8" i="66" s="1"/>
  <c r="CI9" i="66"/>
  <c r="CH9" i="66"/>
  <c r="CH8" i="66" s="1"/>
  <c r="CG9" i="66"/>
  <c r="CG8" i="66" s="1"/>
  <c r="CF9" i="66"/>
  <c r="CF8" i="66" s="1"/>
  <c r="CE9" i="66"/>
  <c r="CD9" i="66"/>
  <c r="CD8" i="66" s="1"/>
  <c r="CC9" i="66"/>
  <c r="CC8" i="66" s="1"/>
  <c r="CB9" i="66"/>
  <c r="CB8" i="66" s="1"/>
  <c r="CA9" i="66"/>
  <c r="BZ9" i="66"/>
  <c r="BZ8" i="66" s="1"/>
  <c r="BY9" i="66"/>
  <c r="BY8" i="66" s="1"/>
  <c r="BX9" i="66"/>
  <c r="BX8" i="66" s="1"/>
  <c r="BW9" i="66"/>
  <c r="BV9" i="66"/>
  <c r="BV8" i="66" s="1"/>
  <c r="BU9" i="66"/>
  <c r="BU8" i="66" s="1"/>
  <c r="BT9" i="66"/>
  <c r="BT8" i="66" s="1"/>
  <c r="BS9" i="66"/>
  <c r="BR9" i="66"/>
  <c r="BR8" i="66" s="1"/>
  <c r="BQ9" i="66"/>
  <c r="BQ8" i="66" s="1"/>
  <c r="BP9" i="66"/>
  <c r="BP8" i="66" s="1"/>
  <c r="BO9" i="66"/>
  <c r="BN9" i="66"/>
  <c r="BN8" i="66" s="1"/>
  <c r="BM9" i="66"/>
  <c r="BM8" i="66" s="1"/>
  <c r="BL9" i="66"/>
  <c r="BL8" i="66" s="1"/>
  <c r="BK9" i="66"/>
  <c r="BJ9" i="66"/>
  <c r="BJ8" i="66" s="1"/>
  <c r="BI9" i="66"/>
  <c r="BI8" i="66" s="1"/>
  <c r="BH9" i="66"/>
  <c r="BH8" i="66" s="1"/>
  <c r="BG9" i="66"/>
  <c r="BF9" i="66"/>
  <c r="BF8" i="66" s="1"/>
  <c r="BE9" i="66"/>
  <c r="BE8" i="66" s="1"/>
  <c r="BD9" i="66"/>
  <c r="BD8" i="66" s="1"/>
  <c r="BC9" i="66"/>
  <c r="BB9" i="66"/>
  <c r="BB8" i="66" s="1"/>
  <c r="BA9" i="66"/>
  <c r="BA8" i="66" s="1"/>
  <c r="AZ9" i="66"/>
  <c r="AZ8" i="66" s="1"/>
  <c r="AY9" i="66"/>
  <c r="AX9" i="66"/>
  <c r="AX8" i="66" s="1"/>
  <c r="AW9" i="66"/>
  <c r="AW8" i="66" s="1"/>
  <c r="AV9" i="66"/>
  <c r="AV8" i="66" s="1"/>
  <c r="AU9" i="66"/>
  <c r="AT9" i="66"/>
  <c r="AT8" i="66" s="1"/>
  <c r="AS9" i="66"/>
  <c r="AS8" i="66" s="1"/>
  <c r="AR9" i="66"/>
  <c r="AR8" i="66" s="1"/>
  <c r="AQ9" i="66"/>
  <c r="AP9" i="66"/>
  <c r="AP8" i="66" s="1"/>
  <c r="AO9" i="66"/>
  <c r="AO8" i="66" s="1"/>
  <c r="AN9" i="66"/>
  <c r="AN8" i="66" s="1"/>
  <c r="AM9" i="66"/>
  <c r="AL9" i="66"/>
  <c r="AL8" i="66" s="1"/>
  <c r="AK9" i="66"/>
  <c r="AK8" i="66" s="1"/>
  <c r="AJ9" i="66"/>
  <c r="AJ8" i="66" s="1"/>
  <c r="AI9" i="66"/>
  <c r="AH9" i="66"/>
  <c r="AH8" i="66" s="1"/>
  <c r="AG9" i="66"/>
  <c r="AG8" i="66" s="1"/>
  <c r="AF9" i="66"/>
  <c r="AF8" i="66" s="1"/>
  <c r="AE9" i="66"/>
  <c r="AD9" i="66"/>
  <c r="AD8" i="66" s="1"/>
  <c r="AC9" i="66"/>
  <c r="AC8" i="66" s="1"/>
  <c r="AB9" i="66"/>
  <c r="AB8" i="66" s="1"/>
  <c r="AA9" i="66"/>
  <c r="Z9" i="66"/>
  <c r="Z8" i="66" s="1"/>
  <c r="Y9" i="66"/>
  <c r="Y8" i="66" s="1"/>
  <c r="X9" i="66"/>
  <c r="X8" i="66" s="1"/>
  <c r="W9" i="66"/>
  <c r="V9" i="66"/>
  <c r="V8" i="66" s="1"/>
  <c r="U9" i="66"/>
  <c r="U8" i="66" s="1"/>
  <c r="T9" i="66"/>
  <c r="T8" i="66" s="1"/>
  <c r="S9" i="66"/>
  <c r="R9" i="66"/>
  <c r="R8" i="66" s="1"/>
  <c r="R4" i="66" s="1"/>
  <c r="R49" i="66" s="1"/>
  <c r="Q9" i="66"/>
  <c r="Q8" i="66" s="1"/>
  <c r="P9" i="66"/>
  <c r="P8" i="66" s="1"/>
  <c r="O9" i="66"/>
  <c r="N9" i="66"/>
  <c r="N8" i="66" s="1"/>
  <c r="N4" i="66" s="1"/>
  <c r="N49" i="66" s="1"/>
  <c r="M9" i="66"/>
  <c r="M8" i="66" s="1"/>
  <c r="L9" i="66"/>
  <c r="L8" i="66" s="1"/>
  <c r="K9" i="66"/>
  <c r="J9" i="66"/>
  <c r="J8" i="66" s="1"/>
  <c r="J4" i="66" s="1"/>
  <c r="J49" i="66" s="1"/>
  <c r="I9" i="66"/>
  <c r="I8" i="66" s="1"/>
  <c r="H9" i="66"/>
  <c r="H8" i="66" s="1"/>
  <c r="G9" i="66"/>
  <c r="F9" i="66"/>
  <c r="F8" i="66" s="1"/>
  <c r="F4" i="66" s="1"/>
  <c r="F49" i="66" s="1"/>
  <c r="E9" i="66"/>
  <c r="E8" i="66" s="1"/>
  <c r="D9" i="66"/>
  <c r="D8" i="66" s="1"/>
  <c r="C9" i="66"/>
  <c r="DK8" i="66"/>
  <c r="CU8" i="66"/>
  <c r="CE8" i="66"/>
  <c r="BO8" i="66"/>
  <c r="AY8" i="66"/>
  <c r="AI8" i="66"/>
  <c r="S8" i="66"/>
  <c r="C8" i="66"/>
  <c r="DT7" i="66"/>
  <c r="DX7" i="66" s="1"/>
  <c r="DT6" i="66"/>
  <c r="EA5" i="66"/>
  <c r="DR5" i="66"/>
  <c r="DQ5" i="66"/>
  <c r="DP5" i="66"/>
  <c r="DO5" i="66"/>
  <c r="DN5" i="66"/>
  <c r="DM5" i="66"/>
  <c r="DL5" i="66"/>
  <c r="DK5" i="66"/>
  <c r="DJ5" i="66"/>
  <c r="DI5" i="66"/>
  <c r="DH5" i="66"/>
  <c r="DG5" i="66"/>
  <c r="DF5" i="66"/>
  <c r="DE5" i="66"/>
  <c r="DD5" i="66"/>
  <c r="DC5" i="66"/>
  <c r="DB5" i="66"/>
  <c r="DA5" i="66"/>
  <c r="CZ5" i="66"/>
  <c r="CY5" i="66"/>
  <c r="CX5" i="66"/>
  <c r="CW5" i="66"/>
  <c r="CV5" i="66"/>
  <c r="CU5" i="66"/>
  <c r="CT5" i="66"/>
  <c r="CS5" i="66"/>
  <c r="CR5" i="66"/>
  <c r="CQ5" i="66"/>
  <c r="CP5" i="66"/>
  <c r="CO5" i="66"/>
  <c r="CN5" i="66"/>
  <c r="CM5" i="66"/>
  <c r="CL5" i="66"/>
  <c r="CK5" i="66"/>
  <c r="CJ5" i="66"/>
  <c r="CI5" i="66"/>
  <c r="CH5" i="66"/>
  <c r="CG5" i="66"/>
  <c r="CF5" i="66"/>
  <c r="CE5" i="66"/>
  <c r="CD5" i="66"/>
  <c r="CC5" i="66"/>
  <c r="CB5" i="66"/>
  <c r="CA5" i="66"/>
  <c r="BZ5" i="66"/>
  <c r="BY5" i="66"/>
  <c r="BX5" i="66"/>
  <c r="BW5" i="66"/>
  <c r="BV5" i="66"/>
  <c r="BU5" i="66"/>
  <c r="BT5" i="66"/>
  <c r="BS5" i="66"/>
  <c r="BR5" i="66"/>
  <c r="BQ5" i="66"/>
  <c r="BP5" i="66"/>
  <c r="BO5" i="66"/>
  <c r="BN5" i="66"/>
  <c r="BM5" i="66"/>
  <c r="BL5" i="66"/>
  <c r="BK5" i="66"/>
  <c r="BJ5" i="66"/>
  <c r="BI5" i="66"/>
  <c r="BH5" i="66"/>
  <c r="BG5" i="66"/>
  <c r="BF5" i="66"/>
  <c r="BE5" i="66"/>
  <c r="BD5" i="66"/>
  <c r="BC5" i="66"/>
  <c r="BB5" i="66"/>
  <c r="BA5" i="66"/>
  <c r="AZ5" i="66"/>
  <c r="AY5" i="66"/>
  <c r="AX5" i="66"/>
  <c r="AW5" i="66"/>
  <c r="AV5" i="66"/>
  <c r="AU5" i="66"/>
  <c r="AT5" i="66"/>
  <c r="AS5" i="66"/>
  <c r="AR5" i="66"/>
  <c r="AQ5" i="66"/>
  <c r="AP5" i="66"/>
  <c r="AO5" i="66"/>
  <c r="AN5" i="66"/>
  <c r="AM5" i="66"/>
  <c r="AL5" i="66"/>
  <c r="AK5" i="66"/>
  <c r="AJ5" i="66"/>
  <c r="AI5" i="66"/>
  <c r="AH5" i="66"/>
  <c r="AG5" i="66"/>
  <c r="AF5" i="66"/>
  <c r="AE5" i="66"/>
  <c r="AD5" i="66"/>
  <c r="AC5" i="66"/>
  <c r="AB5" i="66"/>
  <c r="AA5" i="66"/>
  <c r="Z5" i="66"/>
  <c r="Y5" i="66"/>
  <c r="X5" i="66"/>
  <c r="W5" i="66"/>
  <c r="V5" i="66"/>
  <c r="U5" i="66"/>
  <c r="T5" i="66"/>
  <c r="S5" i="66"/>
  <c r="R5" i="66"/>
  <c r="Q5" i="66"/>
  <c r="P5" i="66"/>
  <c r="O5" i="66"/>
  <c r="N5" i="66"/>
  <c r="M5" i="66"/>
  <c r="L5" i="66"/>
  <c r="K5" i="66"/>
  <c r="J5" i="66"/>
  <c r="I5" i="66"/>
  <c r="H5" i="66"/>
  <c r="G5" i="66"/>
  <c r="F5" i="66"/>
  <c r="E5" i="66"/>
  <c r="D5" i="66"/>
  <c r="C5" i="66"/>
  <c r="DY2" i="66"/>
  <c r="DZ2" i="66" s="1"/>
  <c r="DU2" i="66"/>
  <c r="DU16" i="66" s="1"/>
  <c r="DY16" i="66" s="1"/>
  <c r="DR2" i="66"/>
  <c r="DQ2" i="66"/>
  <c r="DP2" i="66"/>
  <c r="DO2" i="66"/>
  <c r="DN2" i="66"/>
  <c r="DM2" i="66"/>
  <c r="DL2" i="66"/>
  <c r="DK2" i="66"/>
  <c r="DJ2" i="66"/>
  <c r="DI2" i="66"/>
  <c r="DH2" i="66"/>
  <c r="DG2" i="66"/>
  <c r="DF2" i="66"/>
  <c r="DE2" i="66"/>
  <c r="DD2" i="66"/>
  <c r="DC2" i="66"/>
  <c r="DB2" i="66"/>
  <c r="DA2" i="66"/>
  <c r="CZ2" i="66"/>
  <c r="CY2" i="66"/>
  <c r="CX2" i="66"/>
  <c r="CW2" i="66"/>
  <c r="CV2" i="66"/>
  <c r="CU2" i="66"/>
  <c r="CT2" i="66"/>
  <c r="CS2" i="66"/>
  <c r="CR2" i="66"/>
  <c r="CQ2" i="66"/>
  <c r="CP2" i="66"/>
  <c r="CO2" i="66"/>
  <c r="CN2" i="66"/>
  <c r="CM2" i="66"/>
  <c r="CL2" i="66"/>
  <c r="CK2" i="66"/>
  <c r="CJ2" i="66"/>
  <c r="CI2" i="66"/>
  <c r="CH2" i="66"/>
  <c r="CG2" i="66"/>
  <c r="CF2" i="66"/>
  <c r="CE2" i="66"/>
  <c r="CD2" i="66"/>
  <c r="CC2" i="66"/>
  <c r="CB2" i="66"/>
  <c r="CA2" i="66"/>
  <c r="BZ2" i="66"/>
  <c r="BY2" i="66"/>
  <c r="BX2" i="66"/>
  <c r="BW2" i="66"/>
  <c r="BV2" i="66"/>
  <c r="BU2" i="66"/>
  <c r="BT2" i="66"/>
  <c r="BS2" i="66"/>
  <c r="BR2" i="66"/>
  <c r="BQ2" i="66"/>
  <c r="BP2" i="66"/>
  <c r="BO2" i="66"/>
  <c r="BN2" i="66"/>
  <c r="BM2" i="66"/>
  <c r="BL2" i="66"/>
  <c r="BK2" i="66"/>
  <c r="BJ2" i="66"/>
  <c r="BI2" i="66"/>
  <c r="BH2" i="66"/>
  <c r="BG2" i="66"/>
  <c r="BF2" i="66"/>
  <c r="BE2" i="66"/>
  <c r="BD2" i="66"/>
  <c r="BC2" i="66"/>
  <c r="BB2" i="66"/>
  <c r="BA2" i="66"/>
  <c r="AZ2" i="66"/>
  <c r="AY2" i="66"/>
  <c r="AX2" i="66"/>
  <c r="AW2" i="66"/>
  <c r="AV2" i="66"/>
  <c r="AU2" i="66"/>
  <c r="AT2" i="66"/>
  <c r="AS2" i="66"/>
  <c r="AR2" i="66"/>
  <c r="AQ2" i="66"/>
  <c r="AP2" i="66"/>
  <c r="AO2" i="66"/>
  <c r="AN2" i="66"/>
  <c r="AM2" i="66"/>
  <c r="AL2" i="66"/>
  <c r="AK2" i="66"/>
  <c r="AJ2" i="66"/>
  <c r="AI2" i="66"/>
  <c r="AH2" i="66"/>
  <c r="AG2" i="66"/>
  <c r="AF2" i="66"/>
  <c r="AE2" i="66"/>
  <c r="AD2" i="66"/>
  <c r="AC2" i="66"/>
  <c r="AB2" i="66"/>
  <c r="AA2" i="66"/>
  <c r="Z2" i="66"/>
  <c r="Y2" i="66"/>
  <c r="X2" i="66"/>
  <c r="W2" i="66"/>
  <c r="V2" i="66"/>
  <c r="U2" i="66"/>
  <c r="T2" i="66"/>
  <c r="S2" i="66"/>
  <c r="R2" i="66"/>
  <c r="Q2" i="66"/>
  <c r="P2" i="66"/>
  <c r="O2" i="66"/>
  <c r="N2" i="66"/>
  <c r="M2" i="66"/>
  <c r="L2" i="66"/>
  <c r="K2" i="66"/>
  <c r="J2" i="66"/>
  <c r="I2" i="66"/>
  <c r="H2" i="66"/>
  <c r="G2" i="66"/>
  <c r="F2" i="66"/>
  <c r="E2" i="66"/>
  <c r="D2" i="66"/>
  <c r="C2" i="66"/>
  <c r="D4" i="66" l="1"/>
  <c r="D49" i="66" s="1"/>
  <c r="H4" i="66"/>
  <c r="H49" i="66" s="1"/>
  <c r="L4" i="66"/>
  <c r="L49" i="66" s="1"/>
  <c r="P4" i="66"/>
  <c r="P49" i="66" s="1"/>
  <c r="T4" i="66"/>
  <c r="T49" i="66" s="1"/>
  <c r="X4" i="66"/>
  <c r="X49" i="66" s="1"/>
  <c r="AB4" i="66"/>
  <c r="AB49" i="66" s="1"/>
  <c r="AF4" i="66"/>
  <c r="AF49" i="66" s="1"/>
  <c r="AJ4" i="66"/>
  <c r="AJ49" i="66" s="1"/>
  <c r="AN4" i="66"/>
  <c r="AN49" i="66" s="1"/>
  <c r="AR4" i="66"/>
  <c r="AR49" i="66" s="1"/>
  <c r="AV4" i="66"/>
  <c r="AV49" i="66" s="1"/>
  <c r="CS21" i="66"/>
  <c r="G8" i="66"/>
  <c r="K8" i="66"/>
  <c r="O8" i="66"/>
  <c r="W8" i="66"/>
  <c r="AA8" i="66"/>
  <c r="AE8" i="66"/>
  <c r="AM8" i="66"/>
  <c r="AM4" i="66" s="1"/>
  <c r="AM49" i="66" s="1"/>
  <c r="AQ8" i="66"/>
  <c r="AU8" i="66"/>
  <c r="BC8" i="66"/>
  <c r="BC4" i="66" s="1"/>
  <c r="BC49" i="66" s="1"/>
  <c r="BG8" i="66"/>
  <c r="BG4" i="66" s="1"/>
  <c r="BG49" i="66" s="1"/>
  <c r="BK8" i="66"/>
  <c r="BS8" i="66"/>
  <c r="BW8" i="66"/>
  <c r="CA8" i="66"/>
  <c r="CI8" i="66"/>
  <c r="CM8" i="66"/>
  <c r="CQ8" i="66"/>
  <c r="CY8" i="66"/>
  <c r="CY4" i="66" s="1"/>
  <c r="CY49" i="66" s="1"/>
  <c r="DC8" i="66"/>
  <c r="DG8" i="66"/>
  <c r="DO8" i="66"/>
  <c r="DO4" i="66" s="1"/>
  <c r="EA8" i="66"/>
  <c r="EA4" i="66" s="1"/>
  <c r="EA49" i="66" s="1"/>
  <c r="W22" i="66"/>
  <c r="W21" i="66" s="1"/>
  <c r="W50" i="66" s="1"/>
  <c r="BC22" i="66"/>
  <c r="BC21" i="66" s="1"/>
  <c r="BC50" i="66" s="1"/>
  <c r="CI22" i="66"/>
  <c r="CI21" i="66" s="1"/>
  <c r="CI50" i="66" s="1"/>
  <c r="DO22" i="66"/>
  <c r="DO21" i="66" s="1"/>
  <c r="DO50" i="66" s="1"/>
  <c r="AG21" i="66"/>
  <c r="AG50" i="66" s="1"/>
  <c r="CS50" i="66"/>
  <c r="CS20" i="66"/>
  <c r="E21" i="66"/>
  <c r="E50" i="66" s="1"/>
  <c r="M21" i="66"/>
  <c r="Q21" i="66"/>
  <c r="Q50" i="66" s="1"/>
  <c r="U21" i="66"/>
  <c r="AC21" i="66"/>
  <c r="AK21" i="66"/>
  <c r="AK50" i="66" s="1"/>
  <c r="AO21" i="66"/>
  <c r="AS21" i="66"/>
  <c r="AS20" i="66" s="1"/>
  <c r="AW21" i="66"/>
  <c r="AW20" i="66" s="1"/>
  <c r="BA21" i="66"/>
  <c r="BE21" i="66"/>
  <c r="BE50" i="66" s="1"/>
  <c r="BI21" i="66"/>
  <c r="BQ21" i="66"/>
  <c r="BU21" i="66"/>
  <c r="BU50" i="66" s="1"/>
  <c r="BY21" i="66"/>
  <c r="CC21" i="66"/>
  <c r="CG21" i="66"/>
  <c r="CK21" i="66"/>
  <c r="CO21" i="66"/>
  <c r="CW21" i="66"/>
  <c r="CW50" i="66" s="1"/>
  <c r="DA21" i="66"/>
  <c r="DE21" i="66"/>
  <c r="DI21" i="66"/>
  <c r="DM21" i="66"/>
  <c r="DQ21" i="66"/>
  <c r="DQ50" i="66" s="1"/>
  <c r="AZ4" i="66"/>
  <c r="AZ49" i="66" s="1"/>
  <c r="BH4" i="66"/>
  <c r="BH49" i="66" s="1"/>
  <c r="BP4" i="66"/>
  <c r="BP49" i="66" s="1"/>
  <c r="BT4" i="66"/>
  <c r="BT49" i="66" s="1"/>
  <c r="CB4" i="66"/>
  <c r="CB49" i="66" s="1"/>
  <c r="CJ4" i="66"/>
  <c r="CN4" i="66"/>
  <c r="CN49" i="66" s="1"/>
  <c r="CR4" i="66"/>
  <c r="CV4" i="66"/>
  <c r="CZ4" i="66"/>
  <c r="DD4" i="66"/>
  <c r="DD49" i="66" s="1"/>
  <c r="DH4" i="66"/>
  <c r="DH49" i="66" s="1"/>
  <c r="DL4" i="66"/>
  <c r="DP4" i="66"/>
  <c r="J22" i="66"/>
  <c r="J21" i="66" s="1"/>
  <c r="J50" i="66" s="1"/>
  <c r="R22" i="66"/>
  <c r="R21" i="66" s="1"/>
  <c r="R50" i="66" s="1"/>
  <c r="Z22" i="66"/>
  <c r="Z21" i="66" s="1"/>
  <c r="AD22" i="66"/>
  <c r="AD21" i="66" s="1"/>
  <c r="V4" i="66"/>
  <c r="V49" i="66" s="1"/>
  <c r="Z4" i="66"/>
  <c r="Z49" i="66" s="1"/>
  <c r="AD4" i="66"/>
  <c r="AD49" i="66" s="1"/>
  <c r="AH4" i="66"/>
  <c r="AH49" i="66" s="1"/>
  <c r="AL4" i="66"/>
  <c r="AL49" i="66" s="1"/>
  <c r="AP4" i="66"/>
  <c r="AP49" i="66" s="1"/>
  <c r="AT4" i="66"/>
  <c r="AT49" i="66" s="1"/>
  <c r="AX4" i="66"/>
  <c r="AX49" i="66" s="1"/>
  <c r="BB4" i="66"/>
  <c r="BB49" i="66" s="1"/>
  <c r="BF4" i="66"/>
  <c r="BF49" i="66" s="1"/>
  <c r="BJ4" i="66"/>
  <c r="BJ49" i="66" s="1"/>
  <c r="BN4" i="66"/>
  <c r="BN49" i="66" s="1"/>
  <c r="BR4" i="66"/>
  <c r="BR49" i="66" s="1"/>
  <c r="BV4" i="66"/>
  <c r="BV49" i="66" s="1"/>
  <c r="BZ4" i="66"/>
  <c r="BZ49" i="66" s="1"/>
  <c r="CD4" i="66"/>
  <c r="CD49" i="66" s="1"/>
  <c r="CH4" i="66"/>
  <c r="CH49" i="66" s="1"/>
  <c r="CL4" i="66"/>
  <c r="CL49" i="66" s="1"/>
  <c r="CP4" i="66"/>
  <c r="CT4" i="66"/>
  <c r="CX4" i="66"/>
  <c r="CX49" i="66" s="1"/>
  <c r="DB4" i="66"/>
  <c r="DB49" i="66" s="1"/>
  <c r="DF4" i="66"/>
  <c r="DJ4" i="66"/>
  <c r="G22" i="66"/>
  <c r="G21" i="66" s="1"/>
  <c r="G50" i="66" s="1"/>
  <c r="AE22" i="66"/>
  <c r="AE21" i="66" s="1"/>
  <c r="AE50" i="66" s="1"/>
  <c r="AM22" i="66"/>
  <c r="AM21" i="66" s="1"/>
  <c r="AM50" i="66" s="1"/>
  <c r="BK22" i="66"/>
  <c r="BK21" i="66" s="1"/>
  <c r="BK50" i="66" s="1"/>
  <c r="BS22" i="66"/>
  <c r="BS21" i="66" s="1"/>
  <c r="BS50" i="66" s="1"/>
  <c r="CQ22" i="66"/>
  <c r="CQ21" i="66" s="1"/>
  <c r="CQ50" i="66" s="1"/>
  <c r="CY22" i="66"/>
  <c r="CY21" i="66" s="1"/>
  <c r="CY50" i="66" s="1"/>
  <c r="BD4" i="66"/>
  <c r="BD49" i="66" s="1"/>
  <c r="BL4" i="66"/>
  <c r="BL49" i="66" s="1"/>
  <c r="BX4" i="66"/>
  <c r="BX49" i="66" s="1"/>
  <c r="CF4" i="66"/>
  <c r="CF49" i="66" s="1"/>
  <c r="F22" i="66"/>
  <c r="F21" i="66" s="1"/>
  <c r="N22" i="66"/>
  <c r="N21" i="66" s="1"/>
  <c r="N20" i="66" s="1"/>
  <c r="V22" i="66"/>
  <c r="V21" i="66" s="1"/>
  <c r="V50" i="66" s="1"/>
  <c r="AH22" i="66"/>
  <c r="AH21" i="66" s="1"/>
  <c r="M50" i="66"/>
  <c r="M20" i="66"/>
  <c r="AS50" i="66"/>
  <c r="DE50" i="66"/>
  <c r="DE20" i="66"/>
  <c r="DX6" i="66"/>
  <c r="DX5" i="66" s="1"/>
  <c r="DT5" i="66"/>
  <c r="E4" i="66"/>
  <c r="E49" i="66" s="1"/>
  <c r="I4" i="66"/>
  <c r="I49" i="66" s="1"/>
  <c r="M4" i="66"/>
  <c r="M49" i="66" s="1"/>
  <c r="Q4" i="66"/>
  <c r="Q49" i="66" s="1"/>
  <c r="U4" i="66"/>
  <c r="U49" i="66" s="1"/>
  <c r="Y4" i="66"/>
  <c r="Y49" i="66" s="1"/>
  <c r="AC4" i="66"/>
  <c r="AC49" i="66" s="1"/>
  <c r="AG4" i="66"/>
  <c r="AG49" i="66" s="1"/>
  <c r="AK4" i="66"/>
  <c r="AK49" i="66" s="1"/>
  <c r="AO4" i="66"/>
  <c r="AO49" i="66" s="1"/>
  <c r="AS4" i="66"/>
  <c r="AS49" i="66" s="1"/>
  <c r="AW4" i="66"/>
  <c r="AW49" i="66" s="1"/>
  <c r="BA4" i="66"/>
  <c r="BA49" i="66" s="1"/>
  <c r="BE4" i="66"/>
  <c r="BE49" i="66" s="1"/>
  <c r="BI4" i="66"/>
  <c r="BI49" i="66" s="1"/>
  <c r="BM4" i="66"/>
  <c r="BM49" i="66" s="1"/>
  <c r="BQ4" i="66"/>
  <c r="BQ49" i="66" s="1"/>
  <c r="BU4" i="66"/>
  <c r="BU49" i="66" s="1"/>
  <c r="BY4" i="66"/>
  <c r="BY49" i="66" s="1"/>
  <c r="CC4" i="66"/>
  <c r="CC49" i="66" s="1"/>
  <c r="CG4" i="66"/>
  <c r="CG49" i="66" s="1"/>
  <c r="CK4" i="66"/>
  <c r="CO4" i="66"/>
  <c r="CS4" i="66"/>
  <c r="CW4" i="66"/>
  <c r="CW49" i="66" s="1"/>
  <c r="DA4" i="66"/>
  <c r="DE4" i="66"/>
  <c r="DI4" i="66"/>
  <c r="DI49" i="66" s="1"/>
  <c r="DM4" i="66"/>
  <c r="DM49" i="66" s="1"/>
  <c r="DQ4" i="66"/>
  <c r="BM50" i="66"/>
  <c r="BM20" i="66"/>
  <c r="CO50" i="66"/>
  <c r="CO20" i="66"/>
  <c r="DI50" i="66"/>
  <c r="DI20" i="66"/>
  <c r="CT21" i="66"/>
  <c r="CT50" i="66" s="1"/>
  <c r="DU6" i="66"/>
  <c r="DY6" i="66" s="1"/>
  <c r="AK20" i="66"/>
  <c r="BU20" i="66"/>
  <c r="CW20" i="66"/>
  <c r="D22" i="66"/>
  <c r="H22" i="66"/>
  <c r="L22" i="66"/>
  <c r="P22" i="66"/>
  <c r="T22" i="66"/>
  <c r="X22" i="66"/>
  <c r="AB22" i="66"/>
  <c r="AF22" i="66"/>
  <c r="C4" i="66"/>
  <c r="C49" i="66" s="1"/>
  <c r="G4" i="66"/>
  <c r="G49" i="66" s="1"/>
  <c r="K4" i="66"/>
  <c r="K49" i="66" s="1"/>
  <c r="O4" i="66"/>
  <c r="O49" i="66" s="1"/>
  <c r="S4" i="66"/>
  <c r="S49" i="66" s="1"/>
  <c r="W4" i="66"/>
  <c r="W49" i="66" s="1"/>
  <c r="AA4" i="66"/>
  <c r="AA49" i="66" s="1"/>
  <c r="AE4" i="66"/>
  <c r="AE49" i="66" s="1"/>
  <c r="AI4" i="66"/>
  <c r="AI49" i="66" s="1"/>
  <c r="AQ4" i="66"/>
  <c r="AQ49" i="66" s="1"/>
  <c r="AU4" i="66"/>
  <c r="AU49" i="66" s="1"/>
  <c r="AY4" i="66"/>
  <c r="AY49" i="66" s="1"/>
  <c r="BK4" i="66"/>
  <c r="BK49" i="66" s="1"/>
  <c r="BO4" i="66"/>
  <c r="BO49" i="66" s="1"/>
  <c r="BS4" i="66"/>
  <c r="BS49" i="66" s="1"/>
  <c r="BW4" i="66"/>
  <c r="BW49" i="66" s="1"/>
  <c r="CA4" i="66"/>
  <c r="CA49" i="66" s="1"/>
  <c r="CE4" i="66"/>
  <c r="CE49" i="66" s="1"/>
  <c r="CI4" i="66"/>
  <c r="CM4" i="66"/>
  <c r="CM49" i="66" s="1"/>
  <c r="CQ4" i="66"/>
  <c r="CQ49" i="66" s="1"/>
  <c r="CU4" i="66"/>
  <c r="CU49" i="66" s="1"/>
  <c r="DC4" i="66"/>
  <c r="DC49" i="66" s="1"/>
  <c r="DG4" i="66"/>
  <c r="DG49" i="66" s="1"/>
  <c r="DK4" i="66"/>
  <c r="DK49" i="66" s="1"/>
  <c r="DN8" i="66"/>
  <c r="DN4" i="66" s="1"/>
  <c r="DR8" i="66"/>
  <c r="DR4" i="66" s="1"/>
  <c r="DR49" i="66" s="1"/>
  <c r="DX15" i="66"/>
  <c r="BE20" i="66"/>
  <c r="AL22" i="66"/>
  <c r="AL21" i="66" s="1"/>
  <c r="AL20" i="66" s="1"/>
  <c r="AP22" i="66"/>
  <c r="AP21" i="66" s="1"/>
  <c r="AP50" i="66" s="1"/>
  <c r="AT22" i="66"/>
  <c r="AT21" i="66" s="1"/>
  <c r="AX22" i="66"/>
  <c r="AX21" i="66" s="1"/>
  <c r="BB22" i="66"/>
  <c r="BB21" i="66" s="1"/>
  <c r="BB50" i="66" s="1"/>
  <c r="BF22" i="66"/>
  <c r="BF21" i="66" s="1"/>
  <c r="BJ22" i="66"/>
  <c r="BJ21" i="66" s="1"/>
  <c r="BN22" i="66"/>
  <c r="BN21" i="66" s="1"/>
  <c r="BR22" i="66"/>
  <c r="BR21" i="66" s="1"/>
  <c r="BR50" i="66" s="1"/>
  <c r="BV22" i="66"/>
  <c r="BV21" i="66" s="1"/>
  <c r="BZ22" i="66"/>
  <c r="BZ21" i="66" s="1"/>
  <c r="CD22" i="66"/>
  <c r="CD21" i="66" s="1"/>
  <c r="CH22" i="66"/>
  <c r="CH21" i="66" s="1"/>
  <c r="CH50" i="66" s="1"/>
  <c r="CL22" i="66"/>
  <c r="CL21" i="66" s="1"/>
  <c r="CP22" i="66"/>
  <c r="CP21" i="66" s="1"/>
  <c r="CT22" i="66"/>
  <c r="CX22" i="66"/>
  <c r="CX21" i="66" s="1"/>
  <c r="CX50" i="66" s="1"/>
  <c r="DB22" i="66"/>
  <c r="DB21" i="66" s="1"/>
  <c r="DF22" i="66"/>
  <c r="DF21" i="66" s="1"/>
  <c r="DJ22" i="66"/>
  <c r="DJ21" i="66" s="1"/>
  <c r="DN22" i="66"/>
  <c r="DN21" i="66" s="1"/>
  <c r="DN50" i="66" s="1"/>
  <c r="DR22" i="66"/>
  <c r="DR21" i="66" s="1"/>
  <c r="C22" i="66"/>
  <c r="C21" i="66" s="1"/>
  <c r="K22" i="66"/>
  <c r="K21" i="66" s="1"/>
  <c r="S22" i="66"/>
  <c r="S21" i="66" s="1"/>
  <c r="AA22" i="66"/>
  <c r="AA21" i="66" s="1"/>
  <c r="AA50" i="66" s="1"/>
  <c r="AI22" i="66"/>
  <c r="AI21" i="66" s="1"/>
  <c r="AQ22" i="66"/>
  <c r="AQ21" i="66" s="1"/>
  <c r="AY22" i="66"/>
  <c r="AY21" i="66" s="1"/>
  <c r="AY50" i="66" s="1"/>
  <c r="BG22" i="66"/>
  <c r="BG21" i="66" s="1"/>
  <c r="BG50" i="66" s="1"/>
  <c r="BO22" i="66"/>
  <c r="BO21" i="66" s="1"/>
  <c r="BW22" i="66"/>
  <c r="BW21" i="66" s="1"/>
  <c r="CE22" i="66"/>
  <c r="CE21" i="66" s="1"/>
  <c r="CE50" i="66" s="1"/>
  <c r="DT27" i="66"/>
  <c r="CM22" i="66"/>
  <c r="CM21" i="66" s="1"/>
  <c r="CU22" i="66"/>
  <c r="CU21" i="66" s="1"/>
  <c r="DC22" i="66"/>
  <c r="DC21" i="66" s="1"/>
  <c r="DC50" i="66" s="1"/>
  <c r="DK22" i="66"/>
  <c r="DK21" i="66" s="1"/>
  <c r="DK50" i="66" s="1"/>
  <c r="D34" i="66"/>
  <c r="H34" i="66"/>
  <c r="L34" i="66"/>
  <c r="P34" i="66"/>
  <c r="T34" i="66"/>
  <c r="X34" i="66"/>
  <c r="AB34" i="66"/>
  <c r="AF34" i="66"/>
  <c r="AJ34" i="66"/>
  <c r="AN34" i="66"/>
  <c r="AR34" i="66"/>
  <c r="AV34" i="66"/>
  <c r="AZ34" i="66"/>
  <c r="BD34" i="66"/>
  <c r="BH34" i="66"/>
  <c r="BL34" i="66"/>
  <c r="BP34" i="66"/>
  <c r="BT34" i="66"/>
  <c r="BX34" i="66"/>
  <c r="CB34" i="66"/>
  <c r="CF34" i="66"/>
  <c r="CJ34" i="66"/>
  <c r="CN34" i="66"/>
  <c r="CR34" i="66"/>
  <c r="CV34" i="66"/>
  <c r="CZ34" i="66"/>
  <c r="DD34" i="66"/>
  <c r="DH34" i="66"/>
  <c r="DL34" i="66"/>
  <c r="DP34" i="66"/>
  <c r="AJ22" i="66"/>
  <c r="AJ21" i="66" s="1"/>
  <c r="AN22" i="66"/>
  <c r="AN21" i="66" s="1"/>
  <c r="AR22" i="66"/>
  <c r="AV22" i="66"/>
  <c r="AZ22" i="66"/>
  <c r="AZ21" i="66" s="1"/>
  <c r="BD22" i="66"/>
  <c r="BD21" i="66" s="1"/>
  <c r="BH22" i="66"/>
  <c r="BL22" i="66"/>
  <c r="BP22" i="66"/>
  <c r="BP21" i="66" s="1"/>
  <c r="BT22" i="66"/>
  <c r="BT21" i="66" s="1"/>
  <c r="BX22" i="66"/>
  <c r="CB22" i="66"/>
  <c r="CF22" i="66"/>
  <c r="CF21" i="66" s="1"/>
  <c r="CJ22" i="66"/>
  <c r="CJ21" i="66" s="1"/>
  <c r="CN22" i="66"/>
  <c r="CR22" i="66"/>
  <c r="CV22" i="66"/>
  <c r="CV21" i="66" s="1"/>
  <c r="CZ22" i="66"/>
  <c r="CZ21" i="66" s="1"/>
  <c r="DD22" i="66"/>
  <c r="DH22" i="66"/>
  <c r="DL22" i="66"/>
  <c r="DL21" i="66" s="1"/>
  <c r="DP22" i="66"/>
  <c r="DP21" i="66" s="1"/>
  <c r="DX9" i="66"/>
  <c r="DX8" i="66" s="1"/>
  <c r="DX4" i="66" s="1"/>
  <c r="CR49" i="66"/>
  <c r="CZ49" i="66"/>
  <c r="CO52" i="66"/>
  <c r="CO54" i="66" s="1"/>
  <c r="CO49" i="66"/>
  <c r="DQ49" i="66"/>
  <c r="CI49" i="66"/>
  <c r="DP49" i="66"/>
  <c r="CJ49" i="66"/>
  <c r="CV49" i="66"/>
  <c r="DL49" i="66"/>
  <c r="CS49" i="66"/>
  <c r="DE52" i="66"/>
  <c r="DE54" i="66" s="1"/>
  <c r="DE49" i="66"/>
  <c r="CP49" i="66"/>
  <c r="CT49" i="66"/>
  <c r="DF49" i="66"/>
  <c r="DJ49" i="66"/>
  <c r="Z50" i="66"/>
  <c r="Z20" i="66"/>
  <c r="AH50" i="66"/>
  <c r="AH20" i="66"/>
  <c r="C50" i="66"/>
  <c r="C20" i="66"/>
  <c r="K50" i="66"/>
  <c r="K20" i="66"/>
  <c r="S50" i="66"/>
  <c r="S20" i="66"/>
  <c r="AI50" i="66"/>
  <c r="AI20" i="66"/>
  <c r="AQ50" i="66"/>
  <c r="AQ20" i="66"/>
  <c r="BO50" i="66"/>
  <c r="BO20" i="66"/>
  <c r="BW50" i="66"/>
  <c r="BW20" i="66"/>
  <c r="CM50" i="66"/>
  <c r="CM20" i="66"/>
  <c r="CU50" i="66"/>
  <c r="CU20" i="66"/>
  <c r="CU52" i="66" s="1"/>
  <c r="CU54" i="66" s="1"/>
  <c r="F50" i="66"/>
  <c r="F20" i="66"/>
  <c r="AD50" i="66"/>
  <c r="AD20" i="66"/>
  <c r="AT50" i="66"/>
  <c r="AT20" i="66"/>
  <c r="BJ50" i="66"/>
  <c r="BJ20" i="66"/>
  <c r="BZ50" i="66"/>
  <c r="BZ20" i="66"/>
  <c r="CP50" i="66"/>
  <c r="CP20" i="66"/>
  <c r="CP52" i="66" s="1"/>
  <c r="CP54" i="66" s="1"/>
  <c r="DF50" i="66"/>
  <c r="DF20" i="66"/>
  <c r="DF52" i="66" s="1"/>
  <c r="DF54" i="66" s="1"/>
  <c r="DU48" i="66"/>
  <c r="DY48" i="66" s="1"/>
  <c r="DU46" i="66"/>
  <c r="DY46" i="66" s="1"/>
  <c r="DU41" i="66"/>
  <c r="DU38" i="66"/>
  <c r="DY38" i="66" s="1"/>
  <c r="DU47" i="66"/>
  <c r="DY47" i="66" s="1"/>
  <c r="DU45" i="66"/>
  <c r="DU42" i="66"/>
  <c r="DU39" i="66"/>
  <c r="DU37" i="66"/>
  <c r="DU32" i="66"/>
  <c r="DY32" i="66" s="1"/>
  <c r="DU29" i="66"/>
  <c r="DY29" i="66" s="1"/>
  <c r="DU27" i="66"/>
  <c r="DU25" i="66"/>
  <c r="DU17" i="66"/>
  <c r="DY17" i="66" s="1"/>
  <c r="DU43" i="66"/>
  <c r="DY43" i="66" s="1"/>
  <c r="DY40" i="66" s="1"/>
  <c r="DU35" i="66"/>
  <c r="DU33" i="66"/>
  <c r="DY33" i="66" s="1"/>
  <c r="DU31" i="66"/>
  <c r="DU28" i="66"/>
  <c r="DY28" i="66" s="1"/>
  <c r="DU26" i="66"/>
  <c r="DY26" i="66" s="1"/>
  <c r="DU10" i="66"/>
  <c r="DY10" i="66" s="1"/>
  <c r="DU14" i="66"/>
  <c r="DY14" i="66" s="1"/>
  <c r="DT15" i="66"/>
  <c r="O20" i="66"/>
  <c r="AU20" i="66"/>
  <c r="BK20" i="66"/>
  <c r="CA20" i="66"/>
  <c r="DG20" i="66"/>
  <c r="I21" i="66"/>
  <c r="Y21" i="66"/>
  <c r="DX35" i="66"/>
  <c r="DV2" i="66"/>
  <c r="DU7" i="66"/>
  <c r="DY7" i="66" s="1"/>
  <c r="DT9" i="66"/>
  <c r="DU11" i="66"/>
  <c r="EA20" i="66"/>
  <c r="DT24" i="66"/>
  <c r="DT22" i="66" s="1"/>
  <c r="DX25" i="66"/>
  <c r="DX24" i="66" s="1"/>
  <c r="DU12" i="66"/>
  <c r="DY12" i="66" s="1"/>
  <c r="G20" i="66"/>
  <c r="Q20" i="66"/>
  <c r="W20" i="66"/>
  <c r="AG20" i="66"/>
  <c r="AM20" i="66"/>
  <c r="BC20" i="66"/>
  <c r="CY20" i="66"/>
  <c r="DU23" i="66"/>
  <c r="DX27" i="66"/>
  <c r="DX22" i="66" s="1"/>
  <c r="DX45" i="66"/>
  <c r="DX44" i="66" s="1"/>
  <c r="DT44" i="66"/>
  <c r="DX37" i="66"/>
  <c r="DX36" i="66" s="1"/>
  <c r="DT36" i="66"/>
  <c r="DT34" i="66" s="1"/>
  <c r="DO49" i="66" l="1"/>
  <c r="CE20" i="66"/>
  <c r="J20" i="66"/>
  <c r="CW52" i="66"/>
  <c r="CW54" i="66" s="1"/>
  <c r="CS52" i="66"/>
  <c r="CS54" i="66" s="1"/>
  <c r="DO20" i="66"/>
  <c r="DO52" i="66" s="1"/>
  <c r="DO54" i="66" s="1"/>
  <c r="EA52" i="66"/>
  <c r="EA54" i="66" s="1"/>
  <c r="AW50" i="66"/>
  <c r="CQ20" i="66"/>
  <c r="CQ52" i="66" s="1"/>
  <c r="CQ54" i="66" s="1"/>
  <c r="AE20" i="66"/>
  <c r="CI20" i="66"/>
  <c r="CI52" i="66" s="1"/>
  <c r="CI54" i="66" s="1"/>
  <c r="DT8" i="66"/>
  <c r="DT4" i="66" s="1"/>
  <c r="N50" i="66"/>
  <c r="CT20" i="66"/>
  <c r="CT52" i="66" s="1"/>
  <c r="CT54" i="66" s="1"/>
  <c r="CD20" i="66"/>
  <c r="CD50" i="66"/>
  <c r="DA50" i="66"/>
  <c r="DA20" i="66"/>
  <c r="DA52" i="66" s="1"/>
  <c r="BQ50" i="66"/>
  <c r="BQ20" i="66"/>
  <c r="V20" i="66"/>
  <c r="AY20" i="66"/>
  <c r="R20" i="66"/>
  <c r="DQ20" i="66"/>
  <c r="AB21" i="66"/>
  <c r="L21" i="66"/>
  <c r="L50" i="66" s="1"/>
  <c r="BY50" i="66"/>
  <c r="BY20" i="66"/>
  <c r="AO50" i="66"/>
  <c r="AO20" i="66"/>
  <c r="CG50" i="66"/>
  <c r="CG20" i="66"/>
  <c r="AC50" i="66"/>
  <c r="AC20" i="66"/>
  <c r="DM50" i="66"/>
  <c r="DM20" i="66"/>
  <c r="DM52" i="66" s="1"/>
  <c r="DM54" i="66" s="1"/>
  <c r="CC50" i="66"/>
  <c r="CC20" i="66"/>
  <c r="BI50" i="66"/>
  <c r="BI20" i="66"/>
  <c r="U50" i="66"/>
  <c r="U20" i="66"/>
  <c r="BS20" i="66"/>
  <c r="E20" i="66"/>
  <c r="AL50" i="66"/>
  <c r="DG52" i="66"/>
  <c r="DK20" i="66"/>
  <c r="DK52" i="66" s="1"/>
  <c r="DK54" i="66" s="1"/>
  <c r="X21" i="66"/>
  <c r="H21" i="66"/>
  <c r="DI52" i="66"/>
  <c r="DI54" i="66" s="1"/>
  <c r="DQ52" i="66"/>
  <c r="DQ54" i="66" s="1"/>
  <c r="CK50" i="66"/>
  <c r="CK20" i="66"/>
  <c r="CK52" i="66" s="1"/>
  <c r="CK54" i="66" s="1"/>
  <c r="BA50" i="66"/>
  <c r="BA20" i="66"/>
  <c r="DR50" i="66"/>
  <c r="DR20" i="66"/>
  <c r="DR52" i="66" s="1"/>
  <c r="DR54" i="66" s="1"/>
  <c r="BV50" i="66"/>
  <c r="BV20" i="66"/>
  <c r="DB50" i="66"/>
  <c r="DB20" i="66"/>
  <c r="DB52" i="66" s="1"/>
  <c r="DB54" i="66" s="1"/>
  <c r="CL50" i="66"/>
  <c r="CL20" i="66"/>
  <c r="CL52" i="66" s="1"/>
  <c r="CL54" i="66" s="1"/>
  <c r="BF50" i="66"/>
  <c r="BF20" i="66"/>
  <c r="DJ50" i="66"/>
  <c r="DJ20" i="66"/>
  <c r="DJ52" i="66" s="1"/>
  <c r="DJ54" i="66" s="1"/>
  <c r="BN20" i="66"/>
  <c r="BN50" i="66"/>
  <c r="AX50" i="66"/>
  <c r="AX20" i="66"/>
  <c r="DP50" i="66"/>
  <c r="DP20" i="66"/>
  <c r="DP52" i="66" s="1"/>
  <c r="DP54" i="66" s="1"/>
  <c r="CZ50" i="66"/>
  <c r="CZ20" i="66"/>
  <c r="CZ52" i="66" s="1"/>
  <c r="CZ54" i="66" s="1"/>
  <c r="BT50" i="66"/>
  <c r="BT20" i="66"/>
  <c r="AN50" i="66"/>
  <c r="AN20" i="66"/>
  <c r="AB50" i="66"/>
  <c r="AB20" i="66"/>
  <c r="CK49" i="66"/>
  <c r="CV50" i="66"/>
  <c r="CV20" i="66"/>
  <c r="CV52" i="66" s="1"/>
  <c r="CV54" i="66" s="1"/>
  <c r="BP50" i="66"/>
  <c r="BP20" i="66"/>
  <c r="AJ50" i="66"/>
  <c r="AJ20" i="66"/>
  <c r="X50" i="66"/>
  <c r="X20" i="66"/>
  <c r="DU15" i="66"/>
  <c r="DN20" i="66"/>
  <c r="DN52" i="66" s="1"/>
  <c r="DN54" i="66" s="1"/>
  <c r="CX20" i="66"/>
  <c r="CX52" i="66" s="1"/>
  <c r="CX54" i="66" s="1"/>
  <c r="CH20" i="66"/>
  <c r="BR20" i="66"/>
  <c r="BB20" i="66"/>
  <c r="DC20" i="66"/>
  <c r="DC52" i="66" s="1"/>
  <c r="DC54" i="66" s="1"/>
  <c r="CM52" i="66"/>
  <c r="CM54" i="66" s="1"/>
  <c r="BG20" i="66"/>
  <c r="AA20" i="66"/>
  <c r="AP20" i="66"/>
  <c r="CY52" i="66"/>
  <c r="CY54" i="66" s="1"/>
  <c r="DN49" i="66"/>
  <c r="DA49" i="66"/>
  <c r="DH21" i="66"/>
  <c r="CR21" i="66"/>
  <c r="CB21" i="66"/>
  <c r="BL21" i="66"/>
  <c r="AV21" i="66"/>
  <c r="T21" i="66"/>
  <c r="D21" i="66"/>
  <c r="CJ50" i="66"/>
  <c r="CJ20" i="66"/>
  <c r="CJ52" i="66" s="1"/>
  <c r="CJ54" i="66" s="1"/>
  <c r="BD50" i="66"/>
  <c r="BD20" i="66"/>
  <c r="DY5" i="66"/>
  <c r="DY15" i="66"/>
  <c r="DL50" i="66"/>
  <c r="DL20" i="66"/>
  <c r="DL52" i="66" s="1"/>
  <c r="DL54" i="66" s="1"/>
  <c r="CF50" i="66"/>
  <c r="CF20" i="66"/>
  <c r="AZ50" i="66"/>
  <c r="AZ20" i="66"/>
  <c r="H50" i="66"/>
  <c r="H20" i="66"/>
  <c r="DD21" i="66"/>
  <c r="CN21" i="66"/>
  <c r="BX21" i="66"/>
  <c r="BH21" i="66"/>
  <c r="AR21" i="66"/>
  <c r="AF21" i="66"/>
  <c r="P21" i="66"/>
  <c r="DY27" i="66"/>
  <c r="DT49" i="66"/>
  <c r="DX49" i="66"/>
  <c r="DG54" i="66"/>
  <c r="DG57" i="66"/>
  <c r="DY23" i="66"/>
  <c r="DU40" i="66"/>
  <c r="DV47" i="66"/>
  <c r="DZ47" i="66" s="1"/>
  <c r="DV45" i="66"/>
  <c r="DV42" i="66"/>
  <c r="DV39" i="66"/>
  <c r="DV43" i="66"/>
  <c r="DZ43" i="66" s="1"/>
  <c r="DZ40" i="66" s="1"/>
  <c r="DV37" i="66"/>
  <c r="DV35" i="66"/>
  <c r="DV48" i="66"/>
  <c r="DZ48" i="66" s="1"/>
  <c r="DV38" i="66"/>
  <c r="DZ38" i="66" s="1"/>
  <c r="EA38" i="66" s="1"/>
  <c r="DV23" i="66"/>
  <c r="DV13" i="66"/>
  <c r="DZ13" i="66" s="1"/>
  <c r="DV11" i="66"/>
  <c r="DV41" i="66"/>
  <c r="DV33" i="66"/>
  <c r="DZ33" i="66" s="1"/>
  <c r="DV29" i="66"/>
  <c r="DZ29" i="66" s="1"/>
  <c r="DV25" i="66"/>
  <c r="DV7" i="66"/>
  <c r="DZ7" i="66" s="1"/>
  <c r="DV31" i="66"/>
  <c r="DV26" i="66"/>
  <c r="DZ26" i="66" s="1"/>
  <c r="DV14" i="66"/>
  <c r="DZ14" i="66" s="1"/>
  <c r="DV10" i="66"/>
  <c r="DZ10" i="66" s="1"/>
  <c r="DV12" i="66"/>
  <c r="DZ12" i="66" s="1"/>
  <c r="DV32" i="66"/>
  <c r="DZ32" i="66" s="1"/>
  <c r="DV27" i="66"/>
  <c r="DV17" i="66"/>
  <c r="DZ17" i="66" s="1"/>
  <c r="DV16" i="66"/>
  <c r="DV6" i="66"/>
  <c r="DV46" i="66"/>
  <c r="DZ46" i="66" s="1"/>
  <c r="DV28" i="66"/>
  <c r="DZ28" i="66" s="1"/>
  <c r="DU44" i="66"/>
  <c r="DY45" i="66"/>
  <c r="DY44" i="66" s="1"/>
  <c r="DU9" i="66"/>
  <c r="DY11" i="66"/>
  <c r="Y50" i="66"/>
  <c r="Y20" i="66"/>
  <c r="DU5" i="66"/>
  <c r="DU24" i="66"/>
  <c r="DU22" i="66" s="1"/>
  <c r="DY25" i="66"/>
  <c r="DU36" i="66"/>
  <c r="DU34" i="66" s="1"/>
  <c r="DY37" i="66"/>
  <c r="DY36" i="66" s="1"/>
  <c r="DX34" i="66"/>
  <c r="DX21" i="66" s="1"/>
  <c r="DT21" i="66"/>
  <c r="I50" i="66"/>
  <c r="I20" i="66"/>
  <c r="DY35" i="66"/>
  <c r="DA54" i="66" l="1"/>
  <c r="DB57" i="66"/>
  <c r="DA57" i="66"/>
  <c r="DC57" i="66"/>
  <c r="L20" i="66"/>
  <c r="DY24" i="66"/>
  <c r="DY34" i="66"/>
  <c r="DY9" i="66"/>
  <c r="BH50" i="66"/>
  <c r="BH20" i="66"/>
  <c r="CB50" i="66"/>
  <c r="CB20" i="66"/>
  <c r="DU8" i="66"/>
  <c r="P50" i="66"/>
  <c r="P20" i="66"/>
  <c r="BX50" i="66"/>
  <c r="BX20" i="66"/>
  <c r="T50" i="66"/>
  <c r="T20" i="66"/>
  <c r="CR50" i="66"/>
  <c r="CR20" i="66"/>
  <c r="CR52" i="66" s="1"/>
  <c r="CR54" i="66" s="1"/>
  <c r="AR50" i="66"/>
  <c r="AR20" i="66"/>
  <c r="DD50" i="66"/>
  <c r="DD20" i="66"/>
  <c r="DD52" i="66" s="1"/>
  <c r="BL50" i="66"/>
  <c r="BL20" i="66"/>
  <c r="D50" i="66"/>
  <c r="D20" i="66"/>
  <c r="DY22" i="66"/>
  <c r="AF50" i="66"/>
  <c r="AF20" i="66"/>
  <c r="CN50" i="66"/>
  <c r="CN20" i="66"/>
  <c r="CN52" i="66" s="1"/>
  <c r="CN54" i="66" s="1"/>
  <c r="AV50" i="66"/>
  <c r="AV20" i="66"/>
  <c r="DH50" i="66"/>
  <c r="DH20" i="66"/>
  <c r="DH52" i="66" s="1"/>
  <c r="EB27" i="66"/>
  <c r="DU4" i="66"/>
  <c r="DU49" i="66" s="1"/>
  <c r="DU21" i="66"/>
  <c r="DZ25" i="66"/>
  <c r="DV24" i="66"/>
  <c r="DV22" i="66" s="1"/>
  <c r="DZ35" i="66"/>
  <c r="DT50" i="66"/>
  <c r="DT20" i="66"/>
  <c r="DT52" i="66" s="1"/>
  <c r="DT54" i="66" s="1"/>
  <c r="DZ37" i="66"/>
  <c r="DZ36" i="66" s="1"/>
  <c r="DV36" i="66"/>
  <c r="DX50" i="66"/>
  <c r="DX20" i="66"/>
  <c r="DX52" i="66" s="1"/>
  <c r="DX54" i="66" s="1"/>
  <c r="DV9" i="66"/>
  <c r="DZ11" i="66"/>
  <c r="DV5" i="66"/>
  <c r="DZ6" i="66"/>
  <c r="DV15" i="66"/>
  <c r="DZ16" i="66"/>
  <c r="DZ23" i="66"/>
  <c r="DV44" i="66"/>
  <c r="DZ45" i="66"/>
  <c r="DZ44" i="66" s="1"/>
  <c r="DZ27" i="66"/>
  <c r="DV40" i="66"/>
  <c r="DB58" i="66"/>
  <c r="DC58" i="66"/>
  <c r="DA58" i="66"/>
  <c r="DG58" i="66"/>
  <c r="DZ5" i="66" l="1"/>
  <c r="DH54" i="66"/>
  <c r="DM57" i="66"/>
  <c r="DK57" i="66"/>
  <c r="DJ57" i="66"/>
  <c r="DR57" i="66"/>
  <c r="DQ57" i="66"/>
  <c r="DN57" i="66"/>
  <c r="DI57" i="66"/>
  <c r="DH57" i="66"/>
  <c r="DP57" i="66"/>
  <c r="DO57" i="66"/>
  <c r="DL57" i="66"/>
  <c r="DY8" i="66"/>
  <c r="DY4" i="66" s="1"/>
  <c r="DY49" i="66" s="1"/>
  <c r="DD54" i="66"/>
  <c r="DD57" i="66"/>
  <c r="DE57" i="66"/>
  <c r="DF57" i="66"/>
  <c r="DZ24" i="66"/>
  <c r="DZ22" i="66" s="1"/>
  <c r="DY21" i="66"/>
  <c r="DZ15" i="66"/>
  <c r="DZ9" i="66"/>
  <c r="DV34" i="66"/>
  <c r="DV21" i="66" s="1"/>
  <c r="DZ34" i="66"/>
  <c r="DU50" i="66"/>
  <c r="DU20" i="66"/>
  <c r="DU52" i="66" s="1"/>
  <c r="DU54" i="66" s="1"/>
  <c r="DV8" i="66"/>
  <c r="DV4" i="66" s="1"/>
  <c r="DZ21" i="66" l="1"/>
  <c r="DN58" i="66"/>
  <c r="DH58" i="66"/>
  <c r="DQ58" i="66"/>
  <c r="DJ58" i="66"/>
  <c r="DM58" i="66"/>
  <c r="DI58" i="66"/>
  <c r="DR58" i="66"/>
  <c r="DO58" i="66"/>
  <c r="DK58" i="66"/>
  <c r="DP58" i="66"/>
  <c r="DL58" i="66"/>
  <c r="DZ4" i="66"/>
  <c r="DZ49" i="66" s="1"/>
  <c r="DY50" i="66"/>
  <c r="DY20" i="66"/>
  <c r="DY52" i="66" s="1"/>
  <c r="DY54" i="66" s="1"/>
  <c r="DF58" i="66"/>
  <c r="DE58" i="66"/>
  <c r="DD58" i="66"/>
  <c r="DZ8" i="66"/>
  <c r="DV49" i="66"/>
  <c r="DV50" i="66"/>
  <c r="DV20" i="66"/>
  <c r="DV52" i="66" s="1"/>
  <c r="DV54" i="66" s="1"/>
  <c r="DZ50" i="66"/>
  <c r="DZ20" i="66"/>
  <c r="DZ52" i="66" l="1"/>
  <c r="DZ54" i="66" s="1"/>
  <c r="D18" i="62" l="1"/>
  <c r="AH18" i="62"/>
  <c r="G50" i="62"/>
  <c r="G49" i="62"/>
  <c r="E18" i="62"/>
  <c r="AB18" i="62" s="1"/>
  <c r="W47" i="62"/>
  <c r="X47" i="62"/>
  <c r="Y47" i="62"/>
  <c r="Z47" i="62"/>
  <c r="AD45" i="62"/>
  <c r="AE45" i="62"/>
  <c r="AF45" i="62"/>
  <c r="K45" i="62"/>
  <c r="AC45" i="62" s="1"/>
  <c r="W39" i="62"/>
  <c r="X39" i="62"/>
  <c r="Y39" i="62"/>
  <c r="Z39" i="62"/>
  <c r="V42" i="62"/>
  <c r="AD40" i="62"/>
  <c r="AE40" i="62"/>
  <c r="AF40" i="62"/>
  <c r="AC40" i="62"/>
  <c r="AD38" i="62"/>
  <c r="AE38" i="62"/>
  <c r="AF38" i="62"/>
  <c r="AC38" i="62"/>
  <c r="W26" i="62"/>
  <c r="X26" i="62"/>
  <c r="Y26" i="62"/>
  <c r="Z26" i="62"/>
  <c r="W27" i="62"/>
  <c r="X27" i="62"/>
  <c r="Y27" i="62"/>
  <c r="Z27" i="62"/>
  <c r="U45" i="62" l="1"/>
  <c r="AD18" i="62"/>
  <c r="AC18" i="62"/>
  <c r="AF18" i="62"/>
  <c r="AE18" i="62"/>
  <c r="AN18" i="62"/>
  <c r="H18" i="62"/>
  <c r="AD28" i="62"/>
  <c r="AE28" i="62"/>
  <c r="AF28" i="62"/>
  <c r="L29" i="62"/>
  <c r="M29" i="62"/>
  <c r="N29" i="62"/>
  <c r="L30" i="62"/>
  <c r="AD30" i="62" s="1"/>
  <c r="M30" i="62"/>
  <c r="AE30" i="62" s="1"/>
  <c r="N30" i="62"/>
  <c r="AF30" i="62" s="1"/>
  <c r="AD33" i="62"/>
  <c r="AE33" i="62"/>
  <c r="AF33" i="62"/>
  <c r="AD34" i="62"/>
  <c r="AE34" i="62"/>
  <c r="AF34" i="62"/>
  <c r="AC34" i="62"/>
  <c r="AC33" i="62"/>
  <c r="K30" i="62"/>
  <c r="AC30" i="62" s="1"/>
  <c r="K29" i="62"/>
  <c r="AC28" i="62"/>
  <c r="W11" i="62"/>
  <c r="X11" i="62"/>
  <c r="Y11" i="62"/>
  <c r="Z11" i="62"/>
  <c r="W12" i="62"/>
  <c r="X12" i="62"/>
  <c r="Y12" i="62"/>
  <c r="Z12" i="62"/>
  <c r="W13" i="62"/>
  <c r="X13" i="62"/>
  <c r="Y13" i="62"/>
  <c r="Z13" i="62"/>
  <c r="W14" i="62"/>
  <c r="X14" i="62"/>
  <c r="Y14" i="62"/>
  <c r="Z14" i="62"/>
  <c r="W15" i="62"/>
  <c r="X15" i="62"/>
  <c r="Y15" i="62"/>
  <c r="Z15" i="62"/>
  <c r="J23" i="62"/>
  <c r="J50" i="62" s="1"/>
  <c r="AF19" i="62"/>
  <c r="AD16" i="62"/>
  <c r="AE16" i="62"/>
  <c r="AF16" i="62"/>
  <c r="AD17" i="62"/>
  <c r="AE17" i="62"/>
  <c r="AF17" i="62"/>
  <c r="K17" i="62"/>
  <c r="AC17" i="62" s="1"/>
  <c r="AC16" i="62"/>
  <c r="J7" i="62"/>
  <c r="J49" i="62" s="1"/>
  <c r="AC29" i="62" l="1"/>
  <c r="K24" i="62"/>
  <c r="AF29" i="62"/>
  <c r="N24" i="62"/>
  <c r="AE29" i="62"/>
  <c r="M24" i="62"/>
  <c r="AD29" i="62"/>
  <c r="L24" i="62"/>
  <c r="X45" i="62"/>
  <c r="AJ45" i="62"/>
  <c r="AP45" i="62" s="1"/>
  <c r="Y45" i="62"/>
  <c r="AK45" i="62"/>
  <c r="AQ45" i="62" s="1"/>
  <c r="Z45" i="62"/>
  <c r="AL45" i="62"/>
  <c r="AR45" i="62" s="1"/>
  <c r="L61" i="62"/>
  <c r="L64" i="62" s="1"/>
  <c r="AD32" i="62"/>
  <c r="AF20" i="62"/>
  <c r="M21" i="62"/>
  <c r="AE21" i="62" s="1"/>
  <c r="AE19" i="62"/>
  <c r="K61" i="62"/>
  <c r="K64" i="62" s="1"/>
  <c r="AC32" i="62"/>
  <c r="W35" i="62"/>
  <c r="AC35" i="62"/>
  <c r="AO35" i="62" s="1"/>
  <c r="K60" i="62"/>
  <c r="AC8" i="62"/>
  <c r="K21" i="62"/>
  <c r="AC21" i="62" s="1"/>
  <c r="AC19" i="62"/>
  <c r="AD20" i="62"/>
  <c r="M61" i="62"/>
  <c r="M64" i="62" s="1"/>
  <c r="AE32" i="62"/>
  <c r="Y35" i="62"/>
  <c r="AE35" i="62"/>
  <c r="AQ35" i="62" s="1"/>
  <c r="N60" i="62"/>
  <c r="AF8" i="62"/>
  <c r="AC20" i="62"/>
  <c r="X35" i="62"/>
  <c r="AD35" i="62"/>
  <c r="AP35" i="62" s="1"/>
  <c r="M60" i="62"/>
  <c r="AE8" i="62"/>
  <c r="L60" i="62"/>
  <c r="AD8" i="62"/>
  <c r="AE20" i="62"/>
  <c r="L21" i="62"/>
  <c r="AD21" i="62" s="1"/>
  <c r="AD19" i="62"/>
  <c r="N61" i="62"/>
  <c r="N64" i="62" s="1"/>
  <c r="AF32" i="62"/>
  <c r="Z35" i="62"/>
  <c r="AF35" i="62"/>
  <c r="AR35" i="62" s="1"/>
  <c r="N21" i="62"/>
  <c r="AF21" i="62" s="1"/>
  <c r="E54" i="62"/>
  <c r="H48" i="62"/>
  <c r="H52" i="62"/>
  <c r="E40" i="62"/>
  <c r="AB40" i="62" s="1"/>
  <c r="E38" i="62"/>
  <c r="AB38" i="62" s="1"/>
  <c r="H39" i="62"/>
  <c r="E35" i="62"/>
  <c r="AB35" i="62" s="1"/>
  <c r="E33" i="62"/>
  <c r="AB33" i="62" s="1"/>
  <c r="E32" i="62"/>
  <c r="E30" i="62"/>
  <c r="AB30" i="62" s="1"/>
  <c r="H41" i="62"/>
  <c r="H26" i="62"/>
  <c r="H27" i="62"/>
  <c r="N63" i="62" l="1"/>
  <c r="N59" i="62"/>
  <c r="M63" i="62"/>
  <c r="M59" i="62"/>
  <c r="L63" i="62"/>
  <c r="L59" i="62"/>
  <c r="K63" i="62"/>
  <c r="K59" i="62"/>
  <c r="E61" i="62"/>
  <c r="E64" i="62" s="1"/>
  <c r="AB32" i="62"/>
  <c r="H11" i="62" l="1"/>
  <c r="H12" i="62"/>
  <c r="H13" i="62"/>
  <c r="H14" i="62"/>
  <c r="H15" i="62"/>
  <c r="E21" i="62"/>
  <c r="AB21" i="62" s="1"/>
  <c r="E19" i="62"/>
  <c r="AB19" i="62" s="1"/>
  <c r="E17" i="62"/>
  <c r="AB17" i="62" s="1"/>
  <c r="E16" i="62"/>
  <c r="AB16" i="62" s="1"/>
  <c r="E8" i="62"/>
  <c r="B2" i="65"/>
  <c r="C2" i="65"/>
  <c r="D2" i="65"/>
  <c r="E2" i="65"/>
  <c r="F2" i="65"/>
  <c r="G2" i="65"/>
  <c r="H2" i="65"/>
  <c r="I2" i="65"/>
  <c r="J2" i="65"/>
  <c r="K2" i="65"/>
  <c r="L2" i="65"/>
  <c r="M2" i="65"/>
  <c r="N2" i="65"/>
  <c r="O2" i="65"/>
  <c r="P2" i="65"/>
  <c r="Q2" i="65"/>
  <c r="R2" i="65"/>
  <c r="S2" i="65"/>
  <c r="T2" i="65"/>
  <c r="U2" i="65"/>
  <c r="V2" i="65"/>
  <c r="W2" i="65"/>
  <c r="X2" i="65"/>
  <c r="Y2" i="65"/>
  <c r="Z2" i="65"/>
  <c r="AA2" i="65"/>
  <c r="AB2" i="65"/>
  <c r="AC2" i="65"/>
  <c r="AD2" i="65"/>
  <c r="AE2" i="65"/>
  <c r="AF2" i="65"/>
  <c r="AG2" i="65"/>
  <c r="AH2" i="65"/>
  <c r="AI2" i="65"/>
  <c r="AJ2" i="65"/>
  <c r="AK2" i="65"/>
  <c r="AL2" i="65"/>
  <c r="AM2" i="65"/>
  <c r="AN2" i="65"/>
  <c r="AO2" i="65"/>
  <c r="AP2" i="65"/>
  <c r="AQ2" i="65"/>
  <c r="AR2" i="65"/>
  <c r="AS2" i="65"/>
  <c r="AT2" i="65"/>
  <c r="AU2" i="65"/>
  <c r="AV2" i="65"/>
  <c r="AW2" i="65"/>
  <c r="AX2" i="65"/>
  <c r="AY2" i="65"/>
  <c r="AZ2" i="65"/>
  <c r="BA2" i="65"/>
  <c r="BB2" i="65"/>
  <c r="BC2" i="65"/>
  <c r="BD2" i="65"/>
  <c r="BE2" i="65"/>
  <c r="BF2" i="65"/>
  <c r="BG2" i="65"/>
  <c r="BH2" i="65"/>
  <c r="BI2" i="65"/>
  <c r="BJ2" i="65"/>
  <c r="BK2" i="65"/>
  <c r="BL2" i="65"/>
  <c r="BM2" i="65"/>
  <c r="BN2" i="65"/>
  <c r="BO2" i="65"/>
  <c r="BP2" i="65"/>
  <c r="BQ2" i="65"/>
  <c r="BR2" i="65"/>
  <c r="BS2" i="65"/>
  <c r="BT2" i="65"/>
  <c r="BU2" i="65"/>
  <c r="BV2" i="65"/>
  <c r="BW2" i="65"/>
  <c r="BX2" i="65"/>
  <c r="BY2" i="65"/>
  <c r="BZ2" i="65"/>
  <c r="CA2" i="65"/>
  <c r="CB2" i="65"/>
  <c r="CC2" i="65"/>
  <c r="CD2" i="65"/>
  <c r="CE2" i="65"/>
  <c r="CF2" i="65"/>
  <c r="CG2" i="65"/>
  <c r="CH2" i="65"/>
  <c r="CI2" i="65"/>
  <c r="CJ2" i="65"/>
  <c r="CK2" i="65"/>
  <c r="CL2" i="65"/>
  <c r="CM2" i="65"/>
  <c r="CN2" i="65"/>
  <c r="CO2" i="65"/>
  <c r="CP2" i="65"/>
  <c r="CQ2" i="65"/>
  <c r="CR2" i="65"/>
  <c r="CS2" i="65"/>
  <c r="CT2" i="65"/>
  <c r="CU2" i="65"/>
  <c r="CV2" i="65"/>
  <c r="CW2" i="65"/>
  <c r="CX2" i="65"/>
  <c r="CY2" i="65"/>
  <c r="CZ2" i="65"/>
  <c r="DA2" i="65"/>
  <c r="DB2" i="65"/>
  <c r="DC2" i="65"/>
  <c r="DD2" i="65"/>
  <c r="DE2" i="65"/>
  <c r="DF2" i="65"/>
  <c r="DG2" i="65"/>
  <c r="DH2" i="65"/>
  <c r="DI2" i="65"/>
  <c r="DJ2" i="65"/>
  <c r="DK2" i="65"/>
  <c r="DL2" i="65"/>
  <c r="DM2" i="65"/>
  <c r="DN2" i="65"/>
  <c r="DO2" i="65"/>
  <c r="DP2" i="65"/>
  <c r="DQ2" i="65"/>
  <c r="DR2" i="65"/>
  <c r="EI2" i="65"/>
  <c r="EO2" i="65"/>
  <c r="EP2" i="65" s="1"/>
  <c r="EQ2" i="65" s="1"/>
  <c r="EY2" i="65"/>
  <c r="EZ2" i="65" s="1"/>
  <c r="FA2" i="65" s="1"/>
  <c r="FB2" i="65" s="1"/>
  <c r="FC2" i="65" s="1"/>
  <c r="FD2" i="65" s="1"/>
  <c r="FE2" i="65" s="1"/>
  <c r="FF2" i="65" s="1"/>
  <c r="FI2" i="65"/>
  <c r="FJ2" i="65" s="1"/>
  <c r="FK2" i="65" s="1"/>
  <c r="FL2" i="65" s="1"/>
  <c r="FM2" i="65" s="1"/>
  <c r="FN2" i="65" s="1"/>
  <c r="C5" i="65"/>
  <c r="D5" i="65"/>
  <c r="E5" i="65"/>
  <c r="F5" i="65"/>
  <c r="G5" i="65"/>
  <c r="H5" i="65"/>
  <c r="I5" i="65"/>
  <c r="J5" i="65"/>
  <c r="K5" i="65"/>
  <c r="L5" i="65"/>
  <c r="M5" i="65"/>
  <c r="N5" i="65"/>
  <c r="O5" i="65"/>
  <c r="P5" i="65"/>
  <c r="Q5" i="65"/>
  <c r="R5" i="65"/>
  <c r="S5" i="65"/>
  <c r="T5" i="65"/>
  <c r="U5" i="65"/>
  <c r="V5" i="65"/>
  <c r="W5" i="65"/>
  <c r="X5" i="65"/>
  <c r="Y5" i="65"/>
  <c r="Z5" i="65"/>
  <c r="AA5" i="65"/>
  <c r="AB5" i="65"/>
  <c r="AC5" i="65"/>
  <c r="AD5" i="65"/>
  <c r="AE5" i="65"/>
  <c r="AF5" i="65"/>
  <c r="AG5" i="65"/>
  <c r="AH5" i="65"/>
  <c r="AI5" i="65"/>
  <c r="AJ5" i="65"/>
  <c r="AK5" i="65"/>
  <c r="AL5" i="65"/>
  <c r="AM5" i="65"/>
  <c r="AN5" i="65"/>
  <c r="AO5" i="65"/>
  <c r="AP5" i="65"/>
  <c r="AQ5" i="65"/>
  <c r="AR5" i="65"/>
  <c r="AS5" i="65"/>
  <c r="AT5" i="65"/>
  <c r="AU5" i="65"/>
  <c r="AV5" i="65"/>
  <c r="AW5" i="65"/>
  <c r="AX5" i="65"/>
  <c r="AY5" i="65"/>
  <c r="AZ5" i="65"/>
  <c r="BA5" i="65"/>
  <c r="BB5" i="65"/>
  <c r="BC5" i="65"/>
  <c r="BD5" i="65"/>
  <c r="BE5" i="65"/>
  <c r="BF5" i="65"/>
  <c r="BG5" i="65"/>
  <c r="BH5" i="65"/>
  <c r="BI5" i="65"/>
  <c r="BJ5" i="65"/>
  <c r="BK5" i="65"/>
  <c r="BL5" i="65"/>
  <c r="BM5" i="65"/>
  <c r="BN5" i="65"/>
  <c r="BO5" i="65"/>
  <c r="BP5" i="65"/>
  <c r="BQ5" i="65"/>
  <c r="BR5" i="65"/>
  <c r="BS5" i="65"/>
  <c r="BT5" i="65"/>
  <c r="BU5" i="65"/>
  <c r="BV5" i="65"/>
  <c r="BW5" i="65"/>
  <c r="BX5" i="65"/>
  <c r="BY5" i="65"/>
  <c r="BZ5" i="65"/>
  <c r="CA5" i="65"/>
  <c r="CB5" i="65"/>
  <c r="CC5" i="65"/>
  <c r="CD5" i="65"/>
  <c r="CE5" i="65"/>
  <c r="CF5" i="65"/>
  <c r="CG5" i="65"/>
  <c r="CH5" i="65"/>
  <c r="CI5" i="65"/>
  <c r="CI51" i="65" s="1"/>
  <c r="CJ5" i="65"/>
  <c r="CJ51" i="65" s="1"/>
  <c r="CK5" i="65"/>
  <c r="CK51" i="65" s="1"/>
  <c r="CL5" i="65"/>
  <c r="CL51" i="65" s="1"/>
  <c r="CM5" i="65"/>
  <c r="CM51" i="65" s="1"/>
  <c r="CN5" i="65"/>
  <c r="CN51" i="65" s="1"/>
  <c r="CO5" i="65"/>
  <c r="CO51" i="65" s="1"/>
  <c r="CP5" i="65"/>
  <c r="CP51" i="65" s="1"/>
  <c r="CQ5" i="65"/>
  <c r="CQ51" i="65" s="1"/>
  <c r="CR5" i="65"/>
  <c r="CR51" i="65" s="1"/>
  <c r="CS5" i="65"/>
  <c r="CS51" i="65" s="1"/>
  <c r="CT5" i="65"/>
  <c r="CT51" i="65" s="1"/>
  <c r="EX5" i="65"/>
  <c r="EY5" i="65"/>
  <c r="EZ5" i="65"/>
  <c r="FA5" i="65"/>
  <c r="FB5" i="65"/>
  <c r="FC5" i="65"/>
  <c r="FD5" i="65"/>
  <c r="FE5" i="65"/>
  <c r="FF5" i="65"/>
  <c r="C11" i="65"/>
  <c r="C10" i="65" s="1"/>
  <c r="D11" i="65"/>
  <c r="D10" i="65" s="1"/>
  <c r="E11" i="65"/>
  <c r="E10" i="65" s="1"/>
  <c r="F11" i="65"/>
  <c r="F10" i="65" s="1"/>
  <c r="G11" i="65"/>
  <c r="G10" i="65" s="1"/>
  <c r="H11" i="65"/>
  <c r="H10" i="65" s="1"/>
  <c r="I11" i="65"/>
  <c r="I10" i="65" s="1"/>
  <c r="J11" i="65"/>
  <c r="J10" i="65" s="1"/>
  <c r="K11" i="65"/>
  <c r="K10" i="65" s="1"/>
  <c r="L11" i="65"/>
  <c r="L10" i="65" s="1"/>
  <c r="M11" i="65"/>
  <c r="M10" i="65" s="1"/>
  <c r="N11" i="65"/>
  <c r="N10" i="65" s="1"/>
  <c r="O11" i="65"/>
  <c r="O10" i="65" s="1"/>
  <c r="P11" i="65"/>
  <c r="P10" i="65" s="1"/>
  <c r="Q11" i="65"/>
  <c r="Q10" i="65" s="1"/>
  <c r="R11" i="65"/>
  <c r="R10" i="65" s="1"/>
  <c r="S11" i="65"/>
  <c r="S10" i="65" s="1"/>
  <c r="T11" i="65"/>
  <c r="T10" i="65" s="1"/>
  <c r="U11" i="65"/>
  <c r="U10" i="65" s="1"/>
  <c r="V11" i="65"/>
  <c r="V10" i="65" s="1"/>
  <c r="W11" i="65"/>
  <c r="W10" i="65" s="1"/>
  <c r="X11" i="65"/>
  <c r="X10" i="65" s="1"/>
  <c r="Y11" i="65"/>
  <c r="Y10" i="65" s="1"/>
  <c r="Z11" i="65"/>
  <c r="Z10" i="65" s="1"/>
  <c r="AA11" i="65"/>
  <c r="AA10" i="65" s="1"/>
  <c r="AB11" i="65"/>
  <c r="AB10" i="65" s="1"/>
  <c r="AC11" i="65"/>
  <c r="AC10" i="65" s="1"/>
  <c r="AD11" i="65"/>
  <c r="AD10" i="65" s="1"/>
  <c r="AE11" i="65"/>
  <c r="AE10" i="65" s="1"/>
  <c r="AF11" i="65"/>
  <c r="AF10" i="65" s="1"/>
  <c r="AG11" i="65"/>
  <c r="AG10" i="65" s="1"/>
  <c r="AH11" i="65"/>
  <c r="AH10" i="65" s="1"/>
  <c r="AI11" i="65"/>
  <c r="AI10" i="65" s="1"/>
  <c r="AJ11" i="65"/>
  <c r="AJ10" i="65" s="1"/>
  <c r="AK11" i="65"/>
  <c r="AK10" i="65" s="1"/>
  <c r="AL11" i="65"/>
  <c r="AL10" i="65" s="1"/>
  <c r="AM11" i="65"/>
  <c r="AM10" i="65" s="1"/>
  <c r="AN11" i="65"/>
  <c r="AN10" i="65" s="1"/>
  <c r="AO11" i="65"/>
  <c r="AO10" i="65" s="1"/>
  <c r="AP11" i="65"/>
  <c r="AP10" i="65" s="1"/>
  <c r="AQ11" i="65"/>
  <c r="AQ10" i="65" s="1"/>
  <c r="AR11" i="65"/>
  <c r="AR10" i="65" s="1"/>
  <c r="AS11" i="65"/>
  <c r="AS10" i="65" s="1"/>
  <c r="AT11" i="65"/>
  <c r="AT10" i="65" s="1"/>
  <c r="AU11" i="65"/>
  <c r="AU10" i="65" s="1"/>
  <c r="AV11" i="65"/>
  <c r="AV10" i="65" s="1"/>
  <c r="AW11" i="65"/>
  <c r="AW10" i="65" s="1"/>
  <c r="AX11" i="65"/>
  <c r="AX10" i="65" s="1"/>
  <c r="AY11" i="65"/>
  <c r="AY10" i="65" s="1"/>
  <c r="AZ11" i="65"/>
  <c r="AZ10" i="65" s="1"/>
  <c r="BA11" i="65"/>
  <c r="BA10" i="65" s="1"/>
  <c r="BB11" i="65"/>
  <c r="BB10" i="65" s="1"/>
  <c r="BC11" i="65"/>
  <c r="BC10" i="65" s="1"/>
  <c r="BD11" i="65"/>
  <c r="BD10" i="65" s="1"/>
  <c r="BE11" i="65"/>
  <c r="BE10" i="65" s="1"/>
  <c r="BF11" i="65"/>
  <c r="BF10" i="65" s="1"/>
  <c r="BG11" i="65"/>
  <c r="BG10" i="65" s="1"/>
  <c r="BH11" i="65"/>
  <c r="BH10" i="65" s="1"/>
  <c r="BI11" i="65"/>
  <c r="BI10" i="65" s="1"/>
  <c r="BJ11" i="65"/>
  <c r="BJ10" i="65" s="1"/>
  <c r="BK11" i="65"/>
  <c r="BK10" i="65" s="1"/>
  <c r="BL11" i="65"/>
  <c r="BL10" i="65" s="1"/>
  <c r="BM11" i="65"/>
  <c r="BM10" i="65" s="1"/>
  <c r="BN11" i="65"/>
  <c r="BN10" i="65" s="1"/>
  <c r="BO11" i="65"/>
  <c r="BO10" i="65" s="1"/>
  <c r="BP11" i="65"/>
  <c r="BP10" i="65" s="1"/>
  <c r="BQ11" i="65"/>
  <c r="BQ10" i="65" s="1"/>
  <c r="BR11" i="65"/>
  <c r="BR10" i="65" s="1"/>
  <c r="BS11" i="65"/>
  <c r="BS10" i="65" s="1"/>
  <c r="BT11" i="65"/>
  <c r="BT10" i="65" s="1"/>
  <c r="BU11" i="65"/>
  <c r="BU10" i="65" s="1"/>
  <c r="BV11" i="65"/>
  <c r="BV10" i="65" s="1"/>
  <c r="BW11" i="65"/>
  <c r="BW10" i="65" s="1"/>
  <c r="BX11" i="65"/>
  <c r="BX10" i="65" s="1"/>
  <c r="BY11" i="65"/>
  <c r="BY10" i="65" s="1"/>
  <c r="BZ11" i="65"/>
  <c r="BZ10" i="65" s="1"/>
  <c r="CA11" i="65"/>
  <c r="CA10" i="65" s="1"/>
  <c r="CB11" i="65"/>
  <c r="CB10" i="65" s="1"/>
  <c r="CC11" i="65"/>
  <c r="CC10" i="65" s="1"/>
  <c r="CD11" i="65"/>
  <c r="CD10" i="65" s="1"/>
  <c r="CE11" i="65"/>
  <c r="CE10" i="65" s="1"/>
  <c r="CF11" i="65"/>
  <c r="CF10" i="65" s="1"/>
  <c r="CG11" i="65"/>
  <c r="CG10" i="65" s="1"/>
  <c r="CH11" i="65"/>
  <c r="CH10" i="65" s="1"/>
  <c r="CI11" i="65"/>
  <c r="CI10" i="65" s="1"/>
  <c r="CI47" i="65" s="1"/>
  <c r="CJ11" i="65"/>
  <c r="CJ10" i="65" s="1"/>
  <c r="CJ47" i="65" s="1"/>
  <c r="CK11" i="65"/>
  <c r="CK10" i="65" s="1"/>
  <c r="CK47" i="65" s="1"/>
  <c r="CL11" i="65"/>
  <c r="CM11" i="65"/>
  <c r="CM10" i="65" s="1"/>
  <c r="CM47" i="65" s="1"/>
  <c r="CN11" i="65"/>
  <c r="CN10" i="65" s="1"/>
  <c r="CN47" i="65" s="1"/>
  <c r="CO11" i="65"/>
  <c r="CO10" i="65" s="1"/>
  <c r="CO47" i="65" s="1"/>
  <c r="CP11" i="65"/>
  <c r="CP10" i="65" s="1"/>
  <c r="CP47" i="65" s="1"/>
  <c r="CQ11" i="65"/>
  <c r="CQ10" i="65" s="1"/>
  <c r="CQ47" i="65" s="1"/>
  <c r="CR11" i="65"/>
  <c r="CR10" i="65" s="1"/>
  <c r="CR47" i="65" s="1"/>
  <c r="CS11" i="65"/>
  <c r="CS10" i="65" s="1"/>
  <c r="CS47" i="65" s="1"/>
  <c r="CT11" i="65"/>
  <c r="CT10" i="65" s="1"/>
  <c r="CT47" i="65" s="1"/>
  <c r="CU11" i="65"/>
  <c r="CU10" i="65" s="1"/>
  <c r="CU47" i="65" s="1"/>
  <c r="CV11" i="65"/>
  <c r="CV10" i="65" s="1"/>
  <c r="CV47" i="65" s="1"/>
  <c r="CW11" i="65"/>
  <c r="CW10" i="65" s="1"/>
  <c r="CW47" i="65" s="1"/>
  <c r="CX11" i="65"/>
  <c r="CX10" i="65" s="1"/>
  <c r="CX47" i="65" s="1"/>
  <c r="CY11" i="65"/>
  <c r="CY10" i="65" s="1"/>
  <c r="CY47" i="65" s="1"/>
  <c r="CZ11" i="65"/>
  <c r="CZ10" i="65" s="1"/>
  <c r="CZ47" i="65" s="1"/>
  <c r="DA11" i="65"/>
  <c r="DA10" i="65" s="1"/>
  <c r="DA47" i="65" s="1"/>
  <c r="DB11" i="65"/>
  <c r="DB10" i="65" s="1"/>
  <c r="DB47" i="65" s="1"/>
  <c r="DC11" i="65"/>
  <c r="DC10" i="65" s="1"/>
  <c r="DC47" i="65" s="1"/>
  <c r="DD11" i="65"/>
  <c r="DD10" i="65" s="1"/>
  <c r="DD47" i="65" s="1"/>
  <c r="DE11" i="65"/>
  <c r="DE10" i="65" s="1"/>
  <c r="DE47" i="65" s="1"/>
  <c r="DF11" i="65"/>
  <c r="DF10" i="65" s="1"/>
  <c r="DF47" i="65" s="1"/>
  <c r="DG11" i="65"/>
  <c r="DG10" i="65" s="1"/>
  <c r="DG47" i="65" s="1"/>
  <c r="DH11" i="65"/>
  <c r="DH10" i="65" s="1"/>
  <c r="DH47" i="65" s="1"/>
  <c r="DI11" i="65"/>
  <c r="DI10" i="65" s="1"/>
  <c r="DI47" i="65" s="1"/>
  <c r="DJ11" i="65"/>
  <c r="DJ10" i="65" s="1"/>
  <c r="DJ47" i="65" s="1"/>
  <c r="DK11" i="65"/>
  <c r="DK10" i="65" s="1"/>
  <c r="DK47" i="65" s="1"/>
  <c r="DL11" i="65"/>
  <c r="DL10" i="65" s="1"/>
  <c r="DL47" i="65" s="1"/>
  <c r="DM11" i="65"/>
  <c r="DM10" i="65" s="1"/>
  <c r="DM47" i="65" s="1"/>
  <c r="DN11" i="65"/>
  <c r="DN10" i="65" s="1"/>
  <c r="DN47" i="65" s="1"/>
  <c r="DO11" i="65"/>
  <c r="DO10" i="65" s="1"/>
  <c r="DO47" i="65" s="1"/>
  <c r="DP11" i="65"/>
  <c r="DP10" i="65" s="1"/>
  <c r="DP47" i="65" s="1"/>
  <c r="DQ11" i="65"/>
  <c r="DQ10" i="65" s="1"/>
  <c r="DQ47" i="65" s="1"/>
  <c r="DR11" i="65"/>
  <c r="DR10" i="65" s="1"/>
  <c r="DR47" i="65" s="1"/>
  <c r="EZ4" i="65"/>
  <c r="FE11" i="65"/>
  <c r="EZ11" i="65"/>
  <c r="FA11" i="65"/>
  <c r="FB11" i="65"/>
  <c r="FF11" i="65"/>
  <c r="EX12" i="65"/>
  <c r="EY12" i="65"/>
  <c r="EZ12" i="65"/>
  <c r="FA12" i="65"/>
  <c r="FB12" i="65"/>
  <c r="FC12" i="65"/>
  <c r="FD12" i="65"/>
  <c r="FE12" i="65"/>
  <c r="FF12" i="65"/>
  <c r="EY13" i="65"/>
  <c r="EZ13" i="65"/>
  <c r="FA13" i="65"/>
  <c r="FB13" i="65"/>
  <c r="FC13" i="65"/>
  <c r="FD13" i="65"/>
  <c r="FE13" i="65"/>
  <c r="FF13" i="65"/>
  <c r="EX14" i="65"/>
  <c r="EY14" i="65"/>
  <c r="EZ14" i="65"/>
  <c r="FA14" i="65"/>
  <c r="FB14" i="65"/>
  <c r="FC14" i="65"/>
  <c r="FD14" i="65"/>
  <c r="FE14" i="65"/>
  <c r="FF14" i="65"/>
  <c r="EX15" i="65"/>
  <c r="EY15" i="65"/>
  <c r="EZ15" i="65"/>
  <c r="FA15" i="65"/>
  <c r="FB15" i="65"/>
  <c r="FC15" i="65"/>
  <c r="FD15" i="65"/>
  <c r="FE15" i="65"/>
  <c r="FF15" i="65"/>
  <c r="EX16" i="65"/>
  <c r="EY16" i="65"/>
  <c r="EZ16" i="65"/>
  <c r="FA16" i="65"/>
  <c r="FB16" i="65"/>
  <c r="FC16" i="65"/>
  <c r="FD16" i="65"/>
  <c r="FE16" i="65"/>
  <c r="FF16" i="65"/>
  <c r="EX17" i="65"/>
  <c r="EY17" i="65"/>
  <c r="EZ17" i="65"/>
  <c r="FA17" i="65"/>
  <c r="FB17" i="65"/>
  <c r="FC17" i="65"/>
  <c r="FD17" i="65"/>
  <c r="FE17" i="65"/>
  <c r="FF17" i="65"/>
  <c r="EX18" i="65"/>
  <c r="EY18" i="65"/>
  <c r="EZ18" i="65"/>
  <c r="FA18" i="65"/>
  <c r="FB18" i="65"/>
  <c r="FC18" i="65"/>
  <c r="FD18" i="65"/>
  <c r="FE18" i="65"/>
  <c r="FF18" i="65"/>
  <c r="EX19" i="65"/>
  <c r="EY19" i="65"/>
  <c r="EZ19" i="65"/>
  <c r="FA19" i="65"/>
  <c r="FB19" i="65"/>
  <c r="FC19" i="65"/>
  <c r="FD19" i="65"/>
  <c r="FE19" i="65"/>
  <c r="FF19" i="65"/>
  <c r="C20" i="65"/>
  <c r="D20" i="65"/>
  <c r="E20" i="65"/>
  <c r="F20" i="65"/>
  <c r="G20" i="65"/>
  <c r="H20" i="65"/>
  <c r="I20" i="65"/>
  <c r="J20" i="65"/>
  <c r="K20" i="65"/>
  <c r="L20" i="65"/>
  <c r="M20" i="65"/>
  <c r="N20" i="65"/>
  <c r="O20" i="65"/>
  <c r="P20" i="65"/>
  <c r="Q20" i="65"/>
  <c r="R20" i="65"/>
  <c r="S20" i="65"/>
  <c r="T20" i="65"/>
  <c r="U20" i="65"/>
  <c r="V20" i="65"/>
  <c r="W20" i="65"/>
  <c r="X20" i="65"/>
  <c r="Y20" i="65"/>
  <c r="Z20" i="65"/>
  <c r="AA20" i="65"/>
  <c r="AB20" i="65"/>
  <c r="AC20" i="65"/>
  <c r="AD20" i="65"/>
  <c r="AE20" i="65"/>
  <c r="AF20" i="65"/>
  <c r="AG20" i="65"/>
  <c r="AH20" i="65"/>
  <c r="AI20" i="65"/>
  <c r="AJ20" i="65"/>
  <c r="AK20" i="65"/>
  <c r="AL20" i="65"/>
  <c r="AM20" i="65"/>
  <c r="AN20" i="65"/>
  <c r="AO20" i="65"/>
  <c r="AP20" i="65"/>
  <c r="AQ20" i="65"/>
  <c r="AR20" i="65"/>
  <c r="AS20" i="65"/>
  <c r="AT20" i="65"/>
  <c r="AU20" i="65"/>
  <c r="AV20" i="65"/>
  <c r="AW20" i="65"/>
  <c r="AX20" i="65"/>
  <c r="AY20" i="65"/>
  <c r="AZ20" i="65"/>
  <c r="BA20" i="65"/>
  <c r="BB20" i="65"/>
  <c r="BC20" i="65"/>
  <c r="BD20" i="65"/>
  <c r="BE20" i="65"/>
  <c r="BF20" i="65"/>
  <c r="BG20" i="65"/>
  <c r="BH20" i="65"/>
  <c r="BI20" i="65"/>
  <c r="BJ20" i="65"/>
  <c r="BK20" i="65"/>
  <c r="BL20" i="65"/>
  <c r="BM20" i="65"/>
  <c r="BN20" i="65"/>
  <c r="BO20" i="65"/>
  <c r="BP20" i="65"/>
  <c r="BQ20" i="65"/>
  <c r="BR20" i="65"/>
  <c r="BS20" i="65"/>
  <c r="BT20" i="65"/>
  <c r="BU20" i="65"/>
  <c r="BV20" i="65"/>
  <c r="BW20" i="65"/>
  <c r="BX20" i="65"/>
  <c r="BY20" i="65"/>
  <c r="BZ20" i="65"/>
  <c r="CA20" i="65"/>
  <c r="CB20" i="65"/>
  <c r="CC20" i="65"/>
  <c r="CD20" i="65"/>
  <c r="CE20" i="65"/>
  <c r="CF20" i="65"/>
  <c r="CG20" i="65"/>
  <c r="CH20" i="65"/>
  <c r="CI20" i="65"/>
  <c r="CJ20" i="65"/>
  <c r="CK20" i="65"/>
  <c r="CL20" i="65"/>
  <c r="CM20" i="65"/>
  <c r="CN20" i="65"/>
  <c r="CO20" i="65"/>
  <c r="CP20" i="65"/>
  <c r="CQ20" i="65"/>
  <c r="CR20" i="65"/>
  <c r="CS20" i="65"/>
  <c r="CT20" i="65"/>
  <c r="CU20" i="65"/>
  <c r="CV20" i="65"/>
  <c r="CW20" i="65"/>
  <c r="CX20" i="65"/>
  <c r="CY20" i="65"/>
  <c r="CZ20" i="65"/>
  <c r="DA20" i="65"/>
  <c r="DB20" i="65"/>
  <c r="DC20" i="65"/>
  <c r="DD20" i="65"/>
  <c r="DE20" i="65"/>
  <c r="DF20" i="65"/>
  <c r="DG20" i="65"/>
  <c r="DH20" i="65"/>
  <c r="DI20" i="65"/>
  <c r="DJ20" i="65"/>
  <c r="DK20" i="65"/>
  <c r="DL20" i="65"/>
  <c r="DM20" i="65"/>
  <c r="DN20" i="65"/>
  <c r="DO20" i="65"/>
  <c r="DP20" i="65"/>
  <c r="DQ20" i="65"/>
  <c r="DR20" i="65"/>
  <c r="EX20" i="65"/>
  <c r="EY20" i="65"/>
  <c r="EZ20" i="65"/>
  <c r="FA20" i="65"/>
  <c r="FB20" i="65"/>
  <c r="FC20" i="65"/>
  <c r="FD20" i="65"/>
  <c r="FE20" i="65"/>
  <c r="FF20" i="65"/>
  <c r="EX21" i="65"/>
  <c r="EY21" i="65"/>
  <c r="EZ21" i="65"/>
  <c r="FA21" i="65"/>
  <c r="FB21" i="65"/>
  <c r="FC21" i="65"/>
  <c r="FD21" i="65"/>
  <c r="FE21" i="65"/>
  <c r="FF21" i="65"/>
  <c r="EX22" i="65"/>
  <c r="EY22" i="65"/>
  <c r="EZ22" i="65"/>
  <c r="FA22" i="65"/>
  <c r="FB22" i="65"/>
  <c r="FC22" i="65"/>
  <c r="FD22" i="65"/>
  <c r="FE22" i="65"/>
  <c r="FF22" i="65"/>
  <c r="FA27" i="65"/>
  <c r="FB27" i="65"/>
  <c r="FC27" i="65"/>
  <c r="FD27" i="65"/>
  <c r="FE27" i="65"/>
  <c r="FF27" i="65"/>
  <c r="FA28" i="65"/>
  <c r="FB28" i="65"/>
  <c r="FC28" i="65"/>
  <c r="FD28" i="65"/>
  <c r="FE28" i="65"/>
  <c r="FF28" i="65"/>
  <c r="EX29" i="65"/>
  <c r="FA29" i="65"/>
  <c r="FB29" i="65"/>
  <c r="FC29" i="65"/>
  <c r="FD29" i="65"/>
  <c r="FE29" i="65"/>
  <c r="FF29" i="65"/>
  <c r="EX30" i="65"/>
  <c r="EY30" i="65"/>
  <c r="EZ30" i="65"/>
  <c r="FA30" i="65"/>
  <c r="FB30" i="65"/>
  <c r="FC30" i="65"/>
  <c r="FD30" i="65"/>
  <c r="FE30" i="65"/>
  <c r="FF30" i="65"/>
  <c r="C31" i="65"/>
  <c r="C26" i="65" s="1"/>
  <c r="D31" i="65"/>
  <c r="D26" i="65" s="1"/>
  <c r="E31" i="65"/>
  <c r="E26" i="65" s="1"/>
  <c r="F31" i="65"/>
  <c r="F26" i="65" s="1"/>
  <c r="F25" i="65" s="1"/>
  <c r="F48" i="65" s="1"/>
  <c r="G31" i="65"/>
  <c r="G26" i="65" s="1"/>
  <c r="H31" i="65"/>
  <c r="H26" i="65" s="1"/>
  <c r="I31" i="65"/>
  <c r="I26" i="65" s="1"/>
  <c r="J31" i="65"/>
  <c r="J26" i="65" s="1"/>
  <c r="K31" i="65"/>
  <c r="K26" i="65" s="1"/>
  <c r="L31" i="65"/>
  <c r="L26" i="65" s="1"/>
  <c r="M31" i="65"/>
  <c r="M26" i="65" s="1"/>
  <c r="N31" i="65"/>
  <c r="N26" i="65" s="1"/>
  <c r="O31" i="65"/>
  <c r="O26" i="65" s="1"/>
  <c r="P31" i="65"/>
  <c r="P26" i="65" s="1"/>
  <c r="Q31" i="65"/>
  <c r="Q26" i="65" s="1"/>
  <c r="R31" i="65"/>
  <c r="R26" i="65" s="1"/>
  <c r="S31" i="65"/>
  <c r="S26" i="65" s="1"/>
  <c r="T31" i="65"/>
  <c r="T26" i="65" s="1"/>
  <c r="U31" i="65"/>
  <c r="U26" i="65" s="1"/>
  <c r="V31" i="65"/>
  <c r="V26" i="65" s="1"/>
  <c r="W31" i="65"/>
  <c r="W26" i="65" s="1"/>
  <c r="X31" i="65"/>
  <c r="X26" i="65" s="1"/>
  <c r="Y31" i="65"/>
  <c r="Y26" i="65" s="1"/>
  <c r="Z31" i="65"/>
  <c r="Z26" i="65" s="1"/>
  <c r="AA31" i="65"/>
  <c r="AA26" i="65" s="1"/>
  <c r="AB31" i="65"/>
  <c r="AB26" i="65" s="1"/>
  <c r="AC31" i="65"/>
  <c r="AC26" i="65" s="1"/>
  <c r="AD31" i="65"/>
  <c r="AD26" i="65" s="1"/>
  <c r="AE31" i="65"/>
  <c r="AE26" i="65" s="1"/>
  <c r="AF31" i="65"/>
  <c r="AF26" i="65" s="1"/>
  <c r="AG31" i="65"/>
  <c r="AG26" i="65" s="1"/>
  <c r="AH31" i="65"/>
  <c r="AH26" i="65" s="1"/>
  <c r="AI31" i="65"/>
  <c r="AI26" i="65" s="1"/>
  <c r="AJ31" i="65"/>
  <c r="AJ26" i="65" s="1"/>
  <c r="AK31" i="65"/>
  <c r="AK26" i="65" s="1"/>
  <c r="AL31" i="65"/>
  <c r="AL26" i="65" s="1"/>
  <c r="AM31" i="65"/>
  <c r="AM26" i="65" s="1"/>
  <c r="AN31" i="65"/>
  <c r="AN26" i="65" s="1"/>
  <c r="AO31" i="65"/>
  <c r="AO26" i="65" s="1"/>
  <c r="AP31" i="65"/>
  <c r="AP26" i="65" s="1"/>
  <c r="AQ31" i="65"/>
  <c r="AQ26" i="65" s="1"/>
  <c r="AR31" i="65"/>
  <c r="AR26" i="65" s="1"/>
  <c r="AS31" i="65"/>
  <c r="AS26" i="65" s="1"/>
  <c r="AT31" i="65"/>
  <c r="AT26" i="65" s="1"/>
  <c r="AU31" i="65"/>
  <c r="AU26" i="65" s="1"/>
  <c r="AV31" i="65"/>
  <c r="AV26" i="65" s="1"/>
  <c r="AW31" i="65"/>
  <c r="AW26" i="65" s="1"/>
  <c r="AX31" i="65"/>
  <c r="AX26" i="65" s="1"/>
  <c r="AY31" i="65"/>
  <c r="AY26" i="65" s="1"/>
  <c r="AZ31" i="65"/>
  <c r="AZ26" i="65" s="1"/>
  <c r="BA31" i="65"/>
  <c r="BA26" i="65" s="1"/>
  <c r="BB31" i="65"/>
  <c r="BB26" i="65" s="1"/>
  <c r="BC31" i="65"/>
  <c r="BC26" i="65" s="1"/>
  <c r="BD31" i="65"/>
  <c r="BD26" i="65" s="1"/>
  <c r="BE31" i="65"/>
  <c r="BE26" i="65" s="1"/>
  <c r="BF31" i="65"/>
  <c r="BF26" i="65" s="1"/>
  <c r="BG31" i="65"/>
  <c r="BG26" i="65" s="1"/>
  <c r="BH31" i="65"/>
  <c r="BH26" i="65" s="1"/>
  <c r="BI31" i="65"/>
  <c r="BI26" i="65" s="1"/>
  <c r="BJ31" i="65"/>
  <c r="BJ26" i="65" s="1"/>
  <c r="BK31" i="65"/>
  <c r="BK26" i="65" s="1"/>
  <c r="BL31" i="65"/>
  <c r="BL26" i="65" s="1"/>
  <c r="BM31" i="65"/>
  <c r="BM26" i="65" s="1"/>
  <c r="BN31" i="65"/>
  <c r="BN26" i="65" s="1"/>
  <c r="BO31" i="65"/>
  <c r="BO26" i="65" s="1"/>
  <c r="BP31" i="65"/>
  <c r="BP26" i="65" s="1"/>
  <c r="BQ31" i="65"/>
  <c r="BQ26" i="65" s="1"/>
  <c r="BR31" i="65"/>
  <c r="BR26" i="65" s="1"/>
  <c r="BS31" i="65"/>
  <c r="BS26" i="65" s="1"/>
  <c r="BT31" i="65"/>
  <c r="BT26" i="65" s="1"/>
  <c r="BU31" i="65"/>
  <c r="BU26" i="65" s="1"/>
  <c r="BV31" i="65"/>
  <c r="BV26" i="65" s="1"/>
  <c r="BW31" i="65"/>
  <c r="BW26" i="65" s="1"/>
  <c r="BX31" i="65"/>
  <c r="BX26" i="65" s="1"/>
  <c r="BY31" i="65"/>
  <c r="BY26" i="65" s="1"/>
  <c r="BZ31" i="65"/>
  <c r="BZ26" i="65" s="1"/>
  <c r="CA31" i="65"/>
  <c r="CA26" i="65" s="1"/>
  <c r="CB31" i="65"/>
  <c r="CB26" i="65" s="1"/>
  <c r="CC31" i="65"/>
  <c r="CC26" i="65" s="1"/>
  <c r="CD31" i="65"/>
  <c r="CD26" i="65" s="1"/>
  <c r="CE31" i="65"/>
  <c r="CE26" i="65" s="1"/>
  <c r="CF31" i="65"/>
  <c r="CF26" i="65" s="1"/>
  <c r="CG31" i="65"/>
  <c r="CG26" i="65" s="1"/>
  <c r="CH31" i="65"/>
  <c r="CH26" i="65" s="1"/>
  <c r="CH25" i="65" s="1"/>
  <c r="AC31" i="62"/>
  <c r="FF31" i="65"/>
  <c r="FC31" i="65"/>
  <c r="FD31" i="65"/>
  <c r="EX32" i="65"/>
  <c r="EY32" i="65"/>
  <c r="EZ32" i="65"/>
  <c r="FA32" i="65"/>
  <c r="FB32" i="65"/>
  <c r="FC32" i="65"/>
  <c r="FD32" i="65"/>
  <c r="FE32" i="65"/>
  <c r="FF32" i="65"/>
  <c r="EX33" i="65"/>
  <c r="EY33" i="65"/>
  <c r="EZ33" i="65"/>
  <c r="FA33" i="65"/>
  <c r="FB33" i="65"/>
  <c r="FC33" i="65"/>
  <c r="FD33" i="65"/>
  <c r="FE33" i="65"/>
  <c r="FF33" i="65"/>
  <c r="EX34" i="65"/>
  <c r="EY34" i="65"/>
  <c r="EZ34" i="65"/>
  <c r="FA34" i="65"/>
  <c r="FB34" i="65"/>
  <c r="FC34" i="65"/>
  <c r="FD34" i="65"/>
  <c r="FE34" i="65"/>
  <c r="FF34" i="65"/>
  <c r="CI26" i="65"/>
  <c r="CK26" i="65"/>
  <c r="CL26" i="65"/>
  <c r="CM26" i="65"/>
  <c r="CN26" i="65"/>
  <c r="CO26" i="65"/>
  <c r="CP26" i="65"/>
  <c r="CQ26" i="65"/>
  <c r="CR26" i="65"/>
  <c r="CS26" i="65"/>
  <c r="CT26" i="65"/>
  <c r="CU26" i="65"/>
  <c r="CV26" i="65"/>
  <c r="CW26" i="65"/>
  <c r="CX26" i="65"/>
  <c r="CY26" i="65"/>
  <c r="CZ26" i="65"/>
  <c r="DA26" i="65"/>
  <c r="DB26" i="65"/>
  <c r="DC26" i="65"/>
  <c r="DD26" i="65"/>
  <c r="DE26" i="65"/>
  <c r="DF26" i="65"/>
  <c r="DG26" i="65"/>
  <c r="DH26" i="65"/>
  <c r="DI26" i="65"/>
  <c r="DJ26" i="65"/>
  <c r="DK26" i="65"/>
  <c r="DL26" i="65"/>
  <c r="DM26" i="65"/>
  <c r="DN26" i="65"/>
  <c r="DO26" i="65"/>
  <c r="DP26" i="65"/>
  <c r="DQ26" i="65"/>
  <c r="DR26" i="65"/>
  <c r="EX31" i="65"/>
  <c r="EY31" i="65"/>
  <c r="EX35" i="65"/>
  <c r="FA35" i="65"/>
  <c r="FB35" i="65"/>
  <c r="FC35" i="65"/>
  <c r="FD35" i="65"/>
  <c r="FE35" i="65"/>
  <c r="FF35" i="65"/>
  <c r="EX36" i="65"/>
  <c r="EY36" i="65"/>
  <c r="EZ36" i="65"/>
  <c r="FA36" i="65"/>
  <c r="FB36" i="65"/>
  <c r="FC36" i="65"/>
  <c r="FD36" i="65"/>
  <c r="FE36" i="65"/>
  <c r="FF36" i="65"/>
  <c r="EX37" i="65"/>
  <c r="EY37" i="65"/>
  <c r="EZ37" i="65"/>
  <c r="FA37" i="65"/>
  <c r="FB37" i="65"/>
  <c r="FC37" i="65"/>
  <c r="FD37" i="65"/>
  <c r="FE37" i="65"/>
  <c r="FF37" i="65"/>
  <c r="C38" i="65"/>
  <c r="D38" i="65"/>
  <c r="E38" i="65"/>
  <c r="F38" i="65"/>
  <c r="G38" i="65"/>
  <c r="H38" i="65"/>
  <c r="I38" i="65"/>
  <c r="J38" i="65"/>
  <c r="K38" i="65"/>
  <c r="L38" i="65"/>
  <c r="M38" i="65"/>
  <c r="N38" i="65"/>
  <c r="O38" i="65"/>
  <c r="P38" i="65"/>
  <c r="Q38" i="65"/>
  <c r="R38" i="65"/>
  <c r="S38" i="65"/>
  <c r="T38" i="65"/>
  <c r="U38" i="65"/>
  <c r="V38" i="65"/>
  <c r="W38" i="65"/>
  <c r="X38" i="65"/>
  <c r="Y38" i="65"/>
  <c r="Z38" i="65"/>
  <c r="AA38" i="65"/>
  <c r="AB38" i="65"/>
  <c r="AC38" i="65"/>
  <c r="AD38" i="65"/>
  <c r="AE38" i="65"/>
  <c r="AF38" i="65"/>
  <c r="AG38" i="65"/>
  <c r="AH38" i="65"/>
  <c r="AI38" i="65"/>
  <c r="AI25" i="65" s="1"/>
  <c r="AJ38" i="65"/>
  <c r="AK38" i="65"/>
  <c r="AL38" i="65"/>
  <c r="AM38" i="65"/>
  <c r="AN38" i="65"/>
  <c r="AO38" i="65"/>
  <c r="AP38" i="65"/>
  <c r="AQ38" i="65"/>
  <c r="AR38" i="65"/>
  <c r="AS38" i="65"/>
  <c r="AT38" i="65"/>
  <c r="AU38" i="65"/>
  <c r="AV38" i="65"/>
  <c r="AW38" i="65"/>
  <c r="AX38" i="65"/>
  <c r="AY38" i="65"/>
  <c r="AZ38" i="65"/>
  <c r="BA38" i="65"/>
  <c r="BB38" i="65"/>
  <c r="BC38" i="65"/>
  <c r="BD38" i="65"/>
  <c r="BE38" i="65"/>
  <c r="BF38" i="65"/>
  <c r="BG38" i="65"/>
  <c r="BH38" i="65"/>
  <c r="BI38" i="65"/>
  <c r="BJ38" i="65"/>
  <c r="BK38" i="65"/>
  <c r="BL38" i="65"/>
  <c r="BM38" i="65"/>
  <c r="BN38" i="65"/>
  <c r="BO38" i="65"/>
  <c r="BP38" i="65"/>
  <c r="BQ38" i="65"/>
  <c r="BR38" i="65"/>
  <c r="BS38" i="65"/>
  <c r="BT38" i="65"/>
  <c r="BU38" i="65"/>
  <c r="BV38" i="65"/>
  <c r="BW38" i="65"/>
  <c r="BX38" i="65"/>
  <c r="BY38" i="65"/>
  <c r="BZ38" i="65"/>
  <c r="CA38" i="65"/>
  <c r="CB38" i="65"/>
  <c r="CC38" i="65"/>
  <c r="CD38" i="65"/>
  <c r="CE38" i="65"/>
  <c r="CF38" i="65"/>
  <c r="CG38" i="65"/>
  <c r="CH38" i="65"/>
  <c r="CI38" i="65"/>
  <c r="FA38" i="65"/>
  <c r="FB38" i="65"/>
  <c r="FC38" i="65"/>
  <c r="FD38" i="65"/>
  <c r="FE38" i="65"/>
  <c r="FF38" i="65"/>
  <c r="FA39" i="65"/>
  <c r="FB39" i="65"/>
  <c r="FC39" i="65"/>
  <c r="FD39" i="65"/>
  <c r="FE39" i="65"/>
  <c r="FF39" i="65"/>
  <c r="EX40" i="65"/>
  <c r="EY40" i="65"/>
  <c r="EZ40" i="65"/>
  <c r="FA40" i="65"/>
  <c r="FB40" i="65"/>
  <c r="FC40" i="65"/>
  <c r="FD40" i="65"/>
  <c r="FE40" i="65"/>
  <c r="FF40" i="65"/>
  <c r="C41" i="65"/>
  <c r="D41" i="65"/>
  <c r="E41" i="65"/>
  <c r="F41" i="65"/>
  <c r="G41" i="65"/>
  <c r="H41" i="65"/>
  <c r="I41" i="65"/>
  <c r="J41" i="65"/>
  <c r="K41" i="65"/>
  <c r="L41" i="65"/>
  <c r="M41" i="65"/>
  <c r="N41" i="65"/>
  <c r="O41" i="65"/>
  <c r="P41" i="65"/>
  <c r="Q41" i="65"/>
  <c r="R41" i="65"/>
  <c r="S41" i="65"/>
  <c r="T41" i="65"/>
  <c r="U41" i="65"/>
  <c r="V41" i="65"/>
  <c r="W41" i="65"/>
  <c r="X41" i="65"/>
  <c r="Y41" i="65"/>
  <c r="Z41" i="65"/>
  <c r="AA41" i="65"/>
  <c r="AB41" i="65"/>
  <c r="AC41" i="65"/>
  <c r="AD41" i="65"/>
  <c r="AE41" i="65"/>
  <c r="AF41" i="65"/>
  <c r="AG41" i="65"/>
  <c r="AH41" i="65"/>
  <c r="AI41" i="65"/>
  <c r="AJ41" i="65"/>
  <c r="AK41" i="65"/>
  <c r="AL41" i="65"/>
  <c r="AM41" i="65"/>
  <c r="AN41" i="65"/>
  <c r="AO41" i="65"/>
  <c r="AP41" i="65"/>
  <c r="AQ41" i="65"/>
  <c r="AR41" i="65"/>
  <c r="AS41" i="65"/>
  <c r="AT41" i="65"/>
  <c r="AU41" i="65"/>
  <c r="AV41" i="65"/>
  <c r="AW41" i="65"/>
  <c r="AX41" i="65"/>
  <c r="AY41" i="65"/>
  <c r="AZ41" i="65"/>
  <c r="BA41" i="65"/>
  <c r="BB41" i="65"/>
  <c r="BC41" i="65"/>
  <c r="BD41" i="65"/>
  <c r="BE41" i="65"/>
  <c r="BF41" i="65"/>
  <c r="BG41" i="65"/>
  <c r="BH41" i="65"/>
  <c r="BI41" i="65"/>
  <c r="BJ41" i="65"/>
  <c r="BK41" i="65"/>
  <c r="BL41" i="65"/>
  <c r="BM41" i="65"/>
  <c r="BN41" i="65"/>
  <c r="BO41" i="65"/>
  <c r="BP41" i="65"/>
  <c r="BQ41" i="65"/>
  <c r="BR41" i="65"/>
  <c r="BS41" i="65"/>
  <c r="BT41" i="65"/>
  <c r="BU41" i="65"/>
  <c r="BV41" i="65"/>
  <c r="BW41" i="65"/>
  <c r="BX41" i="65"/>
  <c r="BY41" i="65"/>
  <c r="BZ41" i="65"/>
  <c r="CA41" i="65"/>
  <c r="CB41" i="65"/>
  <c r="CC41" i="65"/>
  <c r="CD41" i="65"/>
  <c r="CE41" i="65"/>
  <c r="CF41" i="65"/>
  <c r="CG41" i="65"/>
  <c r="CH41" i="65"/>
  <c r="EX41" i="65"/>
  <c r="EY41" i="65"/>
  <c r="E25" i="62"/>
  <c r="AB25" i="62" s="1"/>
  <c r="FE41" i="65"/>
  <c r="FF41" i="65"/>
  <c r="FD41" i="65"/>
  <c r="EX42" i="65"/>
  <c r="EY42" i="65"/>
  <c r="EZ42" i="65"/>
  <c r="FA42" i="65"/>
  <c r="FB42" i="65"/>
  <c r="FC42" i="65"/>
  <c r="FD42" i="65"/>
  <c r="FE42" i="65"/>
  <c r="FF42" i="65"/>
  <c r="EX43" i="65"/>
  <c r="EY43" i="65"/>
  <c r="EZ43" i="65"/>
  <c r="FA43" i="65"/>
  <c r="FB43" i="65"/>
  <c r="FC43" i="65"/>
  <c r="FD43" i="65"/>
  <c r="FE43" i="65"/>
  <c r="FF43" i="65"/>
  <c r="EX44" i="65"/>
  <c r="EY44" i="65"/>
  <c r="EZ44" i="65"/>
  <c r="FA44" i="65"/>
  <c r="FB44" i="65"/>
  <c r="FC44" i="65"/>
  <c r="FD44" i="65"/>
  <c r="FE44" i="65"/>
  <c r="FF44" i="65"/>
  <c r="EX45" i="65"/>
  <c r="EY45" i="65"/>
  <c r="EZ45" i="65"/>
  <c r="FA45" i="65"/>
  <c r="FB45" i="65"/>
  <c r="FC45" i="65"/>
  <c r="FD45" i="65"/>
  <c r="FE45" i="65"/>
  <c r="FF45" i="65"/>
  <c r="EN51" i="65"/>
  <c r="EX51" i="65" s="1"/>
  <c r="EY51" i="65"/>
  <c r="EZ51" i="65"/>
  <c r="FA51" i="65"/>
  <c r="FB51" i="65"/>
  <c r="FC51" i="65"/>
  <c r="FD51" i="65"/>
  <c r="FE51" i="65"/>
  <c r="FF51" i="65"/>
  <c r="EX54" i="65"/>
  <c r="FA54" i="65"/>
  <c r="FB54" i="65"/>
  <c r="FC54" i="65"/>
  <c r="FD54" i="65"/>
  <c r="FE54" i="65"/>
  <c r="FF54" i="65"/>
  <c r="EN61" i="65"/>
  <c r="DR73" i="65"/>
  <c r="EN78" i="65"/>
  <c r="EO78" i="65"/>
  <c r="EN82" i="65"/>
  <c r="EO82" i="65"/>
  <c r="EN86" i="65"/>
  <c r="EO86" i="65"/>
  <c r="EP86" i="65"/>
  <c r="EQ86" i="65"/>
  <c r="ER86" i="65"/>
  <c r="ES86" i="65"/>
  <c r="ET86" i="65"/>
  <c r="EU86" i="65"/>
  <c r="EV86" i="65"/>
  <c r="EN93" i="65"/>
  <c r="EO93" i="65"/>
  <c r="EP93" i="65"/>
  <c r="EQ93" i="65"/>
  <c r="ER93" i="65"/>
  <c r="ES93" i="65"/>
  <c r="ET93" i="65"/>
  <c r="EU93" i="65"/>
  <c r="EV93" i="65"/>
  <c r="EN104" i="65"/>
  <c r="EO104" i="65"/>
  <c r="EN118" i="65"/>
  <c r="EN122" i="65"/>
  <c r="DR131" i="65"/>
  <c r="DG134" i="65"/>
  <c r="DH134" i="65"/>
  <c r="DI134" i="65"/>
  <c r="DJ134" i="65"/>
  <c r="DK134" i="65"/>
  <c r="DL134" i="65"/>
  <c r="DM134" i="65"/>
  <c r="DN134" i="65"/>
  <c r="DO134" i="65"/>
  <c r="DP134" i="65"/>
  <c r="DQ134" i="65"/>
  <c r="DR134" i="65"/>
  <c r="DP141" i="65"/>
  <c r="DQ141" i="65" s="1"/>
  <c r="DP142" i="65"/>
  <c r="DQ142" i="65" s="1"/>
  <c r="DR142" i="65" s="1"/>
  <c r="B143" i="65"/>
  <c r="B140" i="65" s="1"/>
  <c r="B139" i="65" s="1"/>
  <c r="C143" i="65"/>
  <c r="C140" i="65" s="1"/>
  <c r="C139" i="65" s="1"/>
  <c r="D143" i="65"/>
  <c r="D140" i="65" s="1"/>
  <c r="D139" i="65" s="1"/>
  <c r="E143" i="65"/>
  <c r="E140" i="65" s="1"/>
  <c r="E139" i="65" s="1"/>
  <c r="F143" i="65"/>
  <c r="F140" i="65" s="1"/>
  <c r="F139" i="65" s="1"/>
  <c r="G143" i="65"/>
  <c r="G140" i="65" s="1"/>
  <c r="G139" i="65" s="1"/>
  <c r="H143" i="65"/>
  <c r="H140" i="65" s="1"/>
  <c r="H139" i="65" s="1"/>
  <c r="I143" i="65"/>
  <c r="I140" i="65" s="1"/>
  <c r="I139" i="65" s="1"/>
  <c r="J143" i="65"/>
  <c r="J140" i="65" s="1"/>
  <c r="J139" i="65" s="1"/>
  <c r="K143" i="65"/>
  <c r="K140" i="65" s="1"/>
  <c r="K139" i="65" s="1"/>
  <c r="L143" i="65"/>
  <c r="L140" i="65" s="1"/>
  <c r="L139" i="65" s="1"/>
  <c r="M143" i="65"/>
  <c r="M140" i="65" s="1"/>
  <c r="M139" i="65" s="1"/>
  <c r="N143" i="65"/>
  <c r="N140" i="65" s="1"/>
  <c r="N139" i="65" s="1"/>
  <c r="O143" i="65"/>
  <c r="O140" i="65" s="1"/>
  <c r="O139" i="65" s="1"/>
  <c r="P143" i="65"/>
  <c r="P140" i="65" s="1"/>
  <c r="P139" i="65" s="1"/>
  <c r="Q143" i="65"/>
  <c r="Q140" i="65" s="1"/>
  <c r="Q139" i="65" s="1"/>
  <c r="R143" i="65"/>
  <c r="R140" i="65" s="1"/>
  <c r="R139" i="65" s="1"/>
  <c r="S143" i="65"/>
  <c r="S140" i="65" s="1"/>
  <c r="S139" i="65" s="1"/>
  <c r="T143" i="65"/>
  <c r="T140" i="65" s="1"/>
  <c r="T139" i="65" s="1"/>
  <c r="U143" i="65"/>
  <c r="U140" i="65" s="1"/>
  <c r="U139" i="65" s="1"/>
  <c r="V143" i="65"/>
  <c r="V140" i="65" s="1"/>
  <c r="V139" i="65" s="1"/>
  <c r="W143" i="65"/>
  <c r="W140" i="65" s="1"/>
  <c r="W139" i="65" s="1"/>
  <c r="X143" i="65"/>
  <c r="X140" i="65" s="1"/>
  <c r="X139" i="65" s="1"/>
  <c r="Y143" i="65"/>
  <c r="Y140" i="65" s="1"/>
  <c r="Y139" i="65" s="1"/>
  <c r="Z143" i="65"/>
  <c r="Z140" i="65" s="1"/>
  <c r="Z139" i="65" s="1"/>
  <c r="AA143" i="65"/>
  <c r="AA140" i="65" s="1"/>
  <c r="AA139" i="65" s="1"/>
  <c r="AB143" i="65"/>
  <c r="AB140" i="65" s="1"/>
  <c r="AB139" i="65" s="1"/>
  <c r="AC143" i="65"/>
  <c r="AC140" i="65" s="1"/>
  <c r="AC139" i="65" s="1"/>
  <c r="AD143" i="65"/>
  <c r="AD140" i="65" s="1"/>
  <c r="AD139" i="65" s="1"/>
  <c r="AE143" i="65"/>
  <c r="AE140" i="65" s="1"/>
  <c r="AE139" i="65" s="1"/>
  <c r="AF143" i="65"/>
  <c r="AF140" i="65" s="1"/>
  <c r="AF139" i="65" s="1"/>
  <c r="AG143" i="65"/>
  <c r="AG140" i="65" s="1"/>
  <c r="AG139" i="65" s="1"/>
  <c r="AH143" i="65"/>
  <c r="AH140" i="65" s="1"/>
  <c r="AH139" i="65" s="1"/>
  <c r="AI143" i="65"/>
  <c r="AI140" i="65" s="1"/>
  <c r="AI139" i="65" s="1"/>
  <c r="AJ143" i="65"/>
  <c r="AJ140" i="65" s="1"/>
  <c r="AJ139" i="65" s="1"/>
  <c r="AK143" i="65"/>
  <c r="AK140" i="65" s="1"/>
  <c r="AK139" i="65" s="1"/>
  <c r="AL143" i="65"/>
  <c r="AL140" i="65" s="1"/>
  <c r="AL139" i="65" s="1"/>
  <c r="AM143" i="65"/>
  <c r="AM140" i="65" s="1"/>
  <c r="AM139" i="65" s="1"/>
  <c r="AN143" i="65"/>
  <c r="AN140" i="65" s="1"/>
  <c r="AN139" i="65" s="1"/>
  <c r="AO143" i="65"/>
  <c r="AO140" i="65" s="1"/>
  <c r="AO139" i="65" s="1"/>
  <c r="AP143" i="65"/>
  <c r="AP140" i="65" s="1"/>
  <c r="AP139" i="65" s="1"/>
  <c r="AQ143" i="65"/>
  <c r="AQ140" i="65" s="1"/>
  <c r="AQ139" i="65" s="1"/>
  <c r="AR143" i="65"/>
  <c r="AR140" i="65" s="1"/>
  <c r="AR139" i="65" s="1"/>
  <c r="AS143" i="65"/>
  <c r="AS140" i="65" s="1"/>
  <c r="AS139" i="65" s="1"/>
  <c r="AT143" i="65"/>
  <c r="AT140" i="65" s="1"/>
  <c r="AT139" i="65" s="1"/>
  <c r="AU143" i="65"/>
  <c r="AU140" i="65" s="1"/>
  <c r="AU139" i="65" s="1"/>
  <c r="AV143" i="65"/>
  <c r="AV140" i="65" s="1"/>
  <c r="AV139" i="65" s="1"/>
  <c r="AW143" i="65"/>
  <c r="AW140" i="65" s="1"/>
  <c r="AW139" i="65" s="1"/>
  <c r="AX143" i="65"/>
  <c r="AX140" i="65" s="1"/>
  <c r="AX139" i="65" s="1"/>
  <c r="AY143" i="65"/>
  <c r="AY140" i="65" s="1"/>
  <c r="AY139" i="65" s="1"/>
  <c r="AZ143" i="65"/>
  <c r="AZ140" i="65" s="1"/>
  <c r="AZ139" i="65" s="1"/>
  <c r="BA143" i="65"/>
  <c r="BA140" i="65" s="1"/>
  <c r="BA139" i="65" s="1"/>
  <c r="BB143" i="65"/>
  <c r="BB140" i="65" s="1"/>
  <c r="BB139" i="65" s="1"/>
  <c r="BC143" i="65"/>
  <c r="BC140" i="65" s="1"/>
  <c r="BC139" i="65" s="1"/>
  <c r="BD143" i="65"/>
  <c r="BD140" i="65" s="1"/>
  <c r="BD139" i="65" s="1"/>
  <c r="BE143" i="65"/>
  <c r="BE140" i="65" s="1"/>
  <c r="BE139" i="65" s="1"/>
  <c r="BF143" i="65"/>
  <c r="BF140" i="65" s="1"/>
  <c r="BF139" i="65" s="1"/>
  <c r="BG143" i="65"/>
  <c r="BG140" i="65" s="1"/>
  <c r="BG139" i="65" s="1"/>
  <c r="BH143" i="65"/>
  <c r="BH140" i="65" s="1"/>
  <c r="BH139" i="65" s="1"/>
  <c r="BI143" i="65"/>
  <c r="BI140" i="65" s="1"/>
  <c r="BI139" i="65" s="1"/>
  <c r="BJ143" i="65"/>
  <c r="BJ140" i="65" s="1"/>
  <c r="BJ139" i="65" s="1"/>
  <c r="BK143" i="65"/>
  <c r="BK140" i="65" s="1"/>
  <c r="BK139" i="65" s="1"/>
  <c r="BL143" i="65"/>
  <c r="BL140" i="65" s="1"/>
  <c r="BL139" i="65" s="1"/>
  <c r="BM143" i="65"/>
  <c r="BM140" i="65" s="1"/>
  <c r="BM139" i="65" s="1"/>
  <c r="BN143" i="65"/>
  <c r="BN140" i="65" s="1"/>
  <c r="BN139" i="65" s="1"/>
  <c r="BO143" i="65"/>
  <c r="BO140" i="65" s="1"/>
  <c r="BO139" i="65" s="1"/>
  <c r="BP143" i="65"/>
  <c r="BP140" i="65" s="1"/>
  <c r="BP139" i="65" s="1"/>
  <c r="BQ143" i="65"/>
  <c r="BQ140" i="65" s="1"/>
  <c r="BQ139" i="65" s="1"/>
  <c r="BR143" i="65"/>
  <c r="BR140" i="65" s="1"/>
  <c r="BR139" i="65" s="1"/>
  <c r="BS143" i="65"/>
  <c r="BS140" i="65" s="1"/>
  <c r="BS139" i="65" s="1"/>
  <c r="BT143" i="65"/>
  <c r="BT140" i="65" s="1"/>
  <c r="BT139" i="65" s="1"/>
  <c r="BU143" i="65"/>
  <c r="BU140" i="65" s="1"/>
  <c r="BU139" i="65" s="1"/>
  <c r="BV143" i="65"/>
  <c r="BV140" i="65" s="1"/>
  <c r="BV139" i="65" s="1"/>
  <c r="BW143" i="65"/>
  <c r="BW140" i="65" s="1"/>
  <c r="BW139" i="65" s="1"/>
  <c r="BX143" i="65"/>
  <c r="BX140" i="65" s="1"/>
  <c r="BX139" i="65" s="1"/>
  <c r="BY143" i="65"/>
  <c r="BY140" i="65" s="1"/>
  <c r="BY139" i="65" s="1"/>
  <c r="BZ143" i="65"/>
  <c r="BZ140" i="65" s="1"/>
  <c r="BZ139" i="65" s="1"/>
  <c r="CA143" i="65"/>
  <c r="CA140" i="65" s="1"/>
  <c r="CA139" i="65" s="1"/>
  <c r="CB143" i="65"/>
  <c r="CB140" i="65" s="1"/>
  <c r="CB139" i="65" s="1"/>
  <c r="CC143" i="65"/>
  <c r="CC140" i="65" s="1"/>
  <c r="CC139" i="65" s="1"/>
  <c r="CD143" i="65"/>
  <c r="CD140" i="65" s="1"/>
  <c r="CD139" i="65" s="1"/>
  <c r="CE143" i="65"/>
  <c r="CE140" i="65" s="1"/>
  <c r="CE139" i="65" s="1"/>
  <c r="CF143" i="65"/>
  <c r="CF140" i="65" s="1"/>
  <c r="CF139" i="65" s="1"/>
  <c r="CG143" i="65"/>
  <c r="CG140" i="65" s="1"/>
  <c r="CG139" i="65" s="1"/>
  <c r="CH143" i="65"/>
  <c r="CH140" i="65" s="1"/>
  <c r="CH139" i="65" s="1"/>
  <c r="CI143" i="65"/>
  <c r="CI140" i="65" s="1"/>
  <c r="CI139" i="65" s="1"/>
  <c r="CJ143" i="65"/>
  <c r="CJ140" i="65" s="1"/>
  <c r="CJ139" i="65" s="1"/>
  <c r="CK143" i="65"/>
  <c r="CK140" i="65" s="1"/>
  <c r="CK139" i="65" s="1"/>
  <c r="CL143" i="65"/>
  <c r="CL140" i="65" s="1"/>
  <c r="CL139" i="65" s="1"/>
  <c r="CM143" i="65"/>
  <c r="CM140" i="65" s="1"/>
  <c r="CM139" i="65" s="1"/>
  <c r="CN143" i="65"/>
  <c r="CN140" i="65" s="1"/>
  <c r="CN139" i="65" s="1"/>
  <c r="CO143" i="65"/>
  <c r="CO140" i="65" s="1"/>
  <c r="CO139" i="65" s="1"/>
  <c r="CP143" i="65"/>
  <c r="CP140" i="65" s="1"/>
  <c r="CP139" i="65" s="1"/>
  <c r="CQ143" i="65"/>
  <c r="CQ140" i="65" s="1"/>
  <c r="CQ139" i="65" s="1"/>
  <c r="CR143" i="65"/>
  <c r="CR140" i="65" s="1"/>
  <c r="CR139" i="65" s="1"/>
  <c r="CS143" i="65"/>
  <c r="CS140" i="65" s="1"/>
  <c r="CS139" i="65" s="1"/>
  <c r="CT143" i="65"/>
  <c r="CT140" i="65" s="1"/>
  <c r="CT139" i="65" s="1"/>
  <c r="CU143" i="65"/>
  <c r="CU140" i="65" s="1"/>
  <c r="CU139" i="65" s="1"/>
  <c r="CV143" i="65"/>
  <c r="CV140" i="65" s="1"/>
  <c r="CV139" i="65" s="1"/>
  <c r="CW143" i="65"/>
  <c r="CW140" i="65" s="1"/>
  <c r="CW139" i="65" s="1"/>
  <c r="CX143" i="65"/>
  <c r="CX140" i="65" s="1"/>
  <c r="CX139" i="65" s="1"/>
  <c r="CY143" i="65"/>
  <c r="CY140" i="65" s="1"/>
  <c r="CY139" i="65" s="1"/>
  <c r="CZ143" i="65"/>
  <c r="CZ140" i="65" s="1"/>
  <c r="CZ139" i="65" s="1"/>
  <c r="DA143" i="65"/>
  <c r="DA140" i="65" s="1"/>
  <c r="DA139" i="65" s="1"/>
  <c r="DB143" i="65"/>
  <c r="DB140" i="65" s="1"/>
  <c r="DB139" i="65" s="1"/>
  <c r="DC143" i="65"/>
  <c r="DC140" i="65" s="1"/>
  <c r="DC139" i="65" s="1"/>
  <c r="DD143" i="65"/>
  <c r="DD140" i="65" s="1"/>
  <c r="DD139" i="65" s="1"/>
  <c r="DE143" i="65"/>
  <c r="DE140" i="65" s="1"/>
  <c r="DE139" i="65" s="1"/>
  <c r="DF143" i="65"/>
  <c r="DF140" i="65" s="1"/>
  <c r="DF139" i="65" s="1"/>
  <c r="DG143" i="65"/>
  <c r="DG140" i="65" s="1"/>
  <c r="DG139" i="65" s="1"/>
  <c r="DH143" i="65"/>
  <c r="DH140" i="65" s="1"/>
  <c r="DH139" i="65" s="1"/>
  <c r="DI143" i="65"/>
  <c r="DI140" i="65" s="1"/>
  <c r="DI139" i="65" s="1"/>
  <c r="DJ143" i="65"/>
  <c r="DJ140" i="65" s="1"/>
  <c r="DJ139" i="65" s="1"/>
  <c r="DK143" i="65"/>
  <c r="DK140" i="65" s="1"/>
  <c r="DK139" i="65" s="1"/>
  <c r="DL143" i="65"/>
  <c r="DL140" i="65" s="1"/>
  <c r="DL139" i="65" s="1"/>
  <c r="DM143" i="65"/>
  <c r="DM140" i="65" s="1"/>
  <c r="DM139" i="65" s="1"/>
  <c r="DN143" i="65"/>
  <c r="DN140" i="65" s="1"/>
  <c r="DN139" i="65" s="1"/>
  <c r="DO143" i="65"/>
  <c r="DO140" i="65" s="1"/>
  <c r="DO139" i="65" s="1"/>
  <c r="DP144" i="65"/>
  <c r="DP145" i="65"/>
  <c r="DQ145" i="65" s="1"/>
  <c r="DR145" i="65" s="1"/>
  <c r="DP147" i="65"/>
  <c r="DQ147" i="65" s="1"/>
  <c r="DR147" i="65" s="1"/>
  <c r="DQ148" i="65"/>
  <c r="DR149" i="65"/>
  <c r="AO158" i="65"/>
  <c r="AP158" i="65"/>
  <c r="AQ158" i="65"/>
  <c r="AR158" i="65"/>
  <c r="AS158" i="65"/>
  <c r="AT158" i="65"/>
  <c r="AU158" i="65"/>
  <c r="AV158" i="65"/>
  <c r="AW158" i="65"/>
  <c r="AX158" i="65"/>
  <c r="AY158" i="65"/>
  <c r="AZ158" i="65"/>
  <c r="BA158" i="65"/>
  <c r="BB158" i="65"/>
  <c r="BC158" i="65"/>
  <c r="BD158" i="65"/>
  <c r="BE158" i="65"/>
  <c r="BF158" i="65"/>
  <c r="BG158" i="65"/>
  <c r="BH158" i="65"/>
  <c r="BI158" i="65"/>
  <c r="BJ158" i="65"/>
  <c r="BK158" i="65"/>
  <c r="BL158" i="65"/>
  <c r="BM158" i="65"/>
  <c r="BN158" i="65"/>
  <c r="BO158" i="65"/>
  <c r="BP158" i="65"/>
  <c r="BQ158" i="65"/>
  <c r="BR158" i="65"/>
  <c r="BS158" i="65"/>
  <c r="BT158" i="65"/>
  <c r="BU158" i="65"/>
  <c r="BV158" i="65"/>
  <c r="BW158" i="65"/>
  <c r="BX158" i="65"/>
  <c r="BY158" i="65"/>
  <c r="BZ158" i="65"/>
  <c r="CA158" i="65"/>
  <c r="CB158" i="65"/>
  <c r="CC158" i="65"/>
  <c r="CD158" i="65"/>
  <c r="CE158" i="65"/>
  <c r="CF158" i="65"/>
  <c r="CG158" i="65"/>
  <c r="CH158" i="65"/>
  <c r="CI158" i="65"/>
  <c r="CJ158" i="65"/>
  <c r="CK158" i="65"/>
  <c r="CL158" i="65"/>
  <c r="CM158" i="65"/>
  <c r="CN158" i="65"/>
  <c r="CO158" i="65"/>
  <c r="CP158" i="65"/>
  <c r="CQ158" i="65"/>
  <c r="CR158" i="65"/>
  <c r="CS158" i="65"/>
  <c r="CT158" i="65"/>
  <c r="DR162" i="65"/>
  <c r="DR163" i="65"/>
  <c r="DQ164" i="65"/>
  <c r="DR164" i="65" s="1"/>
  <c r="DR165" i="65"/>
  <c r="DR166" i="65"/>
  <c r="E20" i="62" l="1"/>
  <c r="AB20" i="62" s="1"/>
  <c r="FJ43" i="65"/>
  <c r="DR160" i="65"/>
  <c r="DR148" i="65" s="1"/>
  <c r="FI43" i="65"/>
  <c r="FN35" i="65"/>
  <c r="EI36" i="65"/>
  <c r="EI37" i="65"/>
  <c r="FM45" i="65"/>
  <c r="FI12" i="65"/>
  <c r="FN45" i="65"/>
  <c r="FJ45" i="65"/>
  <c r="FK18" i="65"/>
  <c r="EN116" i="65"/>
  <c r="FI30" i="65"/>
  <c r="FJ22" i="65"/>
  <c r="FJ5" i="65"/>
  <c r="FN13" i="65"/>
  <c r="FI17" i="65"/>
  <c r="FL45" i="65"/>
  <c r="FI36" i="65"/>
  <c r="FI31" i="65"/>
  <c r="DI25" i="65"/>
  <c r="DI48" i="65" s="1"/>
  <c r="DE25" i="65"/>
  <c r="DE48" i="65" s="1"/>
  <c r="CS25" i="65"/>
  <c r="CS48" i="65" s="1"/>
  <c r="CO25" i="65"/>
  <c r="CO48" i="65" s="1"/>
  <c r="BO4" i="65"/>
  <c r="BO47" i="65" s="1"/>
  <c r="AY4" i="65"/>
  <c r="AY47" i="65" s="1"/>
  <c r="ER2" i="65"/>
  <c r="EQ61" i="65"/>
  <c r="EO61" i="65"/>
  <c r="E45" i="62"/>
  <c r="AB45" i="62" s="1"/>
  <c r="FI45" i="65"/>
  <c r="FJ42" i="65"/>
  <c r="FL40" i="65"/>
  <c r="FI40" i="65"/>
  <c r="FI33" i="65"/>
  <c r="AV25" i="65"/>
  <c r="AV48" i="65" s="1"/>
  <c r="AF25" i="65"/>
  <c r="AF48" i="65" s="1"/>
  <c r="FI22" i="65"/>
  <c r="FN21" i="65"/>
  <c r="FN12" i="65"/>
  <c r="EX11" i="65"/>
  <c r="EP61" i="65"/>
  <c r="N25" i="65"/>
  <c r="N24" i="65" s="1"/>
  <c r="EN92" i="65"/>
  <c r="EY54" i="65"/>
  <c r="FI54" i="65" s="1"/>
  <c r="FN43" i="65"/>
  <c r="FL15" i="65"/>
  <c r="FN14" i="65"/>
  <c r="FL11" i="65"/>
  <c r="DK4" i="65"/>
  <c r="FM54" i="65"/>
  <c r="FL27" i="65"/>
  <c r="FN33" i="65"/>
  <c r="FM33" i="65"/>
  <c r="FL32" i="65"/>
  <c r="FN39" i="65"/>
  <c r="FL38" i="65"/>
  <c r="FM43" i="65"/>
  <c r="FJ18" i="65"/>
  <c r="FN18" i="65"/>
  <c r="FM17" i="65"/>
  <c r="FM5" i="65"/>
  <c r="CH24" i="65"/>
  <c r="CH48" i="65"/>
  <c r="CP25" i="65"/>
  <c r="CF25" i="65"/>
  <c r="CF48" i="65" s="1"/>
  <c r="BL25" i="65"/>
  <c r="BL24" i="65" s="1"/>
  <c r="P25" i="65"/>
  <c r="P24" i="65" s="1"/>
  <c r="DM4" i="65"/>
  <c r="CW4" i="65"/>
  <c r="FL5" i="65"/>
  <c r="EN76" i="65"/>
  <c r="DQ25" i="65"/>
  <c r="DQ48" i="65" s="1"/>
  <c r="DM25" i="65"/>
  <c r="DM48" i="65" s="1"/>
  <c r="DA25" i="65"/>
  <c r="DA48" i="65" s="1"/>
  <c r="CW25" i="65"/>
  <c r="CW48" i="65" s="1"/>
  <c r="CK25" i="65"/>
  <c r="CK48" i="65" s="1"/>
  <c r="FL33" i="65"/>
  <c r="FL28" i="65"/>
  <c r="FN27" i="65"/>
  <c r="FI18" i="65"/>
  <c r="EV92" i="65"/>
  <c r="EV91" i="65" s="1"/>
  <c r="ER92" i="65"/>
  <c r="ER91" i="65" s="1"/>
  <c r="EP76" i="65"/>
  <c r="FN31" i="65"/>
  <c r="BB25" i="65"/>
  <c r="BB24" i="65" s="1"/>
  <c r="FM27" i="65"/>
  <c r="FK22" i="65"/>
  <c r="FI19" i="65"/>
  <c r="FN15" i="65"/>
  <c r="CU4" i="65"/>
  <c r="EO76" i="65"/>
  <c r="EZ41" i="65"/>
  <c r="FJ41" i="65" s="1"/>
  <c r="FJ34" i="65"/>
  <c r="CG25" i="65"/>
  <c r="CG48" i="65" s="1"/>
  <c r="FL21" i="65"/>
  <c r="FN20" i="65"/>
  <c r="FN16" i="65"/>
  <c r="CE4" i="65"/>
  <c r="CE47" i="65" s="1"/>
  <c r="AI4" i="65"/>
  <c r="AI47" i="65" s="1"/>
  <c r="S4" i="65"/>
  <c r="S47" i="65" s="1"/>
  <c r="C4" i="65"/>
  <c r="C47" i="65" s="1"/>
  <c r="FL44" i="65"/>
  <c r="FN42" i="65"/>
  <c r="FK43" i="65"/>
  <c r="FM39" i="65"/>
  <c r="FN38" i="65"/>
  <c r="FK36" i="65"/>
  <c r="FK37" i="65"/>
  <c r="FM51" i="65"/>
  <c r="FN29" i="65"/>
  <c r="FL30" i="65"/>
  <c r="FM28" i="65"/>
  <c r="FM29" i="65"/>
  <c r="FN34" i="65"/>
  <c r="FL13" i="65"/>
  <c r="FK20" i="65"/>
  <c r="FK16" i="65"/>
  <c r="FI5" i="65"/>
  <c r="FN5" i="65"/>
  <c r="AI24" i="65"/>
  <c r="AI48" i="65"/>
  <c r="DE4" i="65"/>
  <c r="BB48" i="65"/>
  <c r="AE25" i="62"/>
  <c r="M67" i="62"/>
  <c r="DG25" i="65"/>
  <c r="DG48" i="65" s="1"/>
  <c r="CU25" i="65"/>
  <c r="FB31" i="65"/>
  <c r="FM31" i="65" s="1"/>
  <c r="AD31" i="62"/>
  <c r="FM19" i="65"/>
  <c r="FL19" i="65"/>
  <c r="EY27" i="65"/>
  <c r="FL54" i="65"/>
  <c r="FK45" i="65"/>
  <c r="FK44" i="65"/>
  <c r="FI42" i="65"/>
  <c r="FM38" i="65"/>
  <c r="FN37" i="65"/>
  <c r="DJ25" i="65"/>
  <c r="FK33" i="65"/>
  <c r="DO25" i="65"/>
  <c r="DO48" i="65" s="1"/>
  <c r="DC25" i="65"/>
  <c r="DC48" i="65" s="1"/>
  <c r="CY25" i="65"/>
  <c r="CY48" i="65" s="1"/>
  <c r="CM25" i="65"/>
  <c r="CM48" i="65" s="1"/>
  <c r="CI25" i="65"/>
  <c r="EZ47" i="65"/>
  <c r="FB41" i="65"/>
  <c r="AF37" i="62"/>
  <c r="AF36" i="62"/>
  <c r="FJ37" i="65"/>
  <c r="FJ36" i="65"/>
  <c r="FM35" i="65"/>
  <c r="DN25" i="65"/>
  <c r="DN48" i="65" s="1"/>
  <c r="DB25" i="65"/>
  <c r="CX25" i="65"/>
  <c r="CL25" i="65"/>
  <c r="FI34" i="65"/>
  <c r="FJ33" i="65"/>
  <c r="BV25" i="65"/>
  <c r="FD11" i="65"/>
  <c r="DP143" i="65"/>
  <c r="DP140" i="65" s="1"/>
  <c r="DP139" i="65" s="1"/>
  <c r="EU92" i="65"/>
  <c r="EU91" i="65" s="1"/>
  <c r="EQ92" i="65"/>
  <c r="EQ91" i="65" s="1"/>
  <c r="FN54" i="65"/>
  <c r="EZ54" i="65"/>
  <c r="FN44" i="65"/>
  <c r="FJ44" i="65"/>
  <c r="FC41" i="65"/>
  <c r="FN41" i="65" s="1"/>
  <c r="FA41" i="65"/>
  <c r="FK40" i="65"/>
  <c r="AE37" i="62"/>
  <c r="AE36" i="62"/>
  <c r="FM37" i="65"/>
  <c r="FI37" i="65"/>
  <c r="FN32" i="65"/>
  <c r="FJ32" i="65"/>
  <c r="AF31" i="62"/>
  <c r="CE25" i="65"/>
  <c r="CE49" i="65" s="1"/>
  <c r="CE50" i="65" s="1"/>
  <c r="CA25" i="65"/>
  <c r="BO25" i="65"/>
  <c r="BG25" i="65"/>
  <c r="BG24" i="65" s="1"/>
  <c r="AY25" i="65"/>
  <c r="AY52" i="65" s="1"/>
  <c r="S25" i="65"/>
  <c r="S24" i="65" s="1"/>
  <c r="EY29" i="65"/>
  <c r="FI29" i="65" s="1"/>
  <c r="BR25" i="65"/>
  <c r="FJ20" i="65"/>
  <c r="FL17" i="65"/>
  <c r="FJ16" i="65"/>
  <c r="AC37" i="62"/>
  <c r="K36" i="62"/>
  <c r="DK25" i="65"/>
  <c r="CQ25" i="65"/>
  <c r="CQ48" i="65" s="1"/>
  <c r="FI41" i="65"/>
  <c r="FN36" i="65"/>
  <c r="DR25" i="65"/>
  <c r="DF25" i="65"/>
  <c r="DF48" i="65" s="1"/>
  <c r="CT25" i="65"/>
  <c r="FK32" i="65"/>
  <c r="AE10" i="62"/>
  <c r="M9" i="62"/>
  <c r="ES92" i="65"/>
  <c r="ES91" i="65" s="1"/>
  <c r="EO92" i="65"/>
  <c r="EO91" i="65" s="1"/>
  <c r="FI51" i="65"/>
  <c r="FM44" i="65"/>
  <c r="FI44" i="65"/>
  <c r="FL43" i="65"/>
  <c r="FK42" i="65"/>
  <c r="AF25" i="62"/>
  <c r="N67" i="62"/>
  <c r="FN40" i="65"/>
  <c r="FJ40" i="65"/>
  <c r="AD37" i="62"/>
  <c r="AD36" i="62"/>
  <c r="FL37" i="65"/>
  <c r="FL36" i="65"/>
  <c r="EY35" i="65"/>
  <c r="FI35" i="65" s="1"/>
  <c r="DP25" i="65"/>
  <c r="DP48" i="65" s="1"/>
  <c r="DL25" i="65"/>
  <c r="DL48" i="65" s="1"/>
  <c r="DH25" i="65"/>
  <c r="DH48" i="65" s="1"/>
  <c r="DD25" i="65"/>
  <c r="DD48" i="65" s="1"/>
  <c r="CZ25" i="65"/>
  <c r="CZ48" i="65" s="1"/>
  <c r="CV25" i="65"/>
  <c r="CV48" i="65" s="1"/>
  <c r="CR25" i="65"/>
  <c r="CR48" i="65" s="1"/>
  <c r="CN25" i="65"/>
  <c r="CN48" i="65" s="1"/>
  <c r="FK34" i="65"/>
  <c r="FM32" i="65"/>
  <c r="FI32" i="65"/>
  <c r="FC26" i="65"/>
  <c r="AE31" i="62"/>
  <c r="CD25" i="65"/>
  <c r="BZ25" i="65"/>
  <c r="BZ24" i="65" s="1"/>
  <c r="BN25" i="65"/>
  <c r="BJ25" i="65"/>
  <c r="BJ24" i="65" s="1"/>
  <c r="BF25" i="65"/>
  <c r="AX25" i="65"/>
  <c r="AT25" i="65"/>
  <c r="AT48" i="65" s="1"/>
  <c r="AP25" i="65"/>
  <c r="AP24" i="65" s="1"/>
  <c r="AL25" i="65"/>
  <c r="AL24" i="65" s="1"/>
  <c r="AH25" i="65"/>
  <c r="AH24" i="65" s="1"/>
  <c r="AD25" i="65"/>
  <c r="AD24" i="65" s="1"/>
  <c r="Z25" i="65"/>
  <c r="Z24" i="65" s="1"/>
  <c r="V25" i="65"/>
  <c r="R25" i="65"/>
  <c r="R24" i="65" s="1"/>
  <c r="J25" i="65"/>
  <c r="J24" i="65" s="1"/>
  <c r="FK30" i="65"/>
  <c r="FK14" i="65"/>
  <c r="FJ14" i="65"/>
  <c r="EZ10" i="65"/>
  <c r="CC25" i="65"/>
  <c r="CC24" i="65" s="1"/>
  <c r="BY25" i="65"/>
  <c r="BY24" i="65" s="1"/>
  <c r="BU25" i="65"/>
  <c r="BU24" i="65" s="1"/>
  <c r="BQ25" i="65"/>
  <c r="BQ48" i="65" s="1"/>
  <c r="BM25" i="65"/>
  <c r="BM24" i="65" s="1"/>
  <c r="BI25" i="65"/>
  <c r="BI24" i="65" s="1"/>
  <c r="BE25" i="65"/>
  <c r="BE48" i="65" s="1"/>
  <c r="BA25" i="65"/>
  <c r="BA24" i="65" s="1"/>
  <c r="AW25" i="65"/>
  <c r="AW24" i="65" s="1"/>
  <c r="AS25" i="65"/>
  <c r="AS24" i="65" s="1"/>
  <c r="AO25" i="65"/>
  <c r="AO24" i="65" s="1"/>
  <c r="AK25" i="65"/>
  <c r="AK24" i="65" s="1"/>
  <c r="AG25" i="65"/>
  <c r="AG48" i="65" s="1"/>
  <c r="AC25" i="65"/>
  <c r="AC24" i="65" s="1"/>
  <c r="Y25" i="65"/>
  <c r="Y48" i="65" s="1"/>
  <c r="U25" i="65"/>
  <c r="U24" i="65" s="1"/>
  <c r="Q25" i="65"/>
  <c r="Q24" i="65" s="1"/>
  <c r="M25" i="65"/>
  <c r="M24" i="65" s="1"/>
  <c r="I25" i="65"/>
  <c r="I24" i="65" s="1"/>
  <c r="E25" i="65"/>
  <c r="E24" i="65" s="1"/>
  <c r="FN30" i="65"/>
  <c r="FJ30" i="65"/>
  <c r="FN28" i="65"/>
  <c r="FM21" i="65"/>
  <c r="FI21" i="65"/>
  <c r="FI20" i="65"/>
  <c r="BW4" i="65"/>
  <c r="BW47" i="65" s="1"/>
  <c r="BG4" i="65"/>
  <c r="AQ4" i="65"/>
  <c r="AQ47" i="65" s="1"/>
  <c r="AA4" i="65"/>
  <c r="AA47" i="65" s="1"/>
  <c r="K4" i="65"/>
  <c r="K47" i="65" s="1"/>
  <c r="FN19" i="65"/>
  <c r="FI16" i="65"/>
  <c r="FM15" i="65"/>
  <c r="FI15" i="65"/>
  <c r="FK12" i="65"/>
  <c r="DO4" i="65"/>
  <c r="DG4" i="65"/>
  <c r="DC4" i="65"/>
  <c r="CY4" i="65"/>
  <c r="CQ4" i="65"/>
  <c r="CM4" i="65"/>
  <c r="CI4" i="65"/>
  <c r="CA4" i="65"/>
  <c r="BS4" i="65"/>
  <c r="BS47" i="65" s="1"/>
  <c r="BK4" i="65"/>
  <c r="BK47" i="65" s="1"/>
  <c r="BC4" i="65"/>
  <c r="BC47" i="65" s="1"/>
  <c r="AU4" i="65"/>
  <c r="AM4" i="65"/>
  <c r="AM47" i="65" s="1"/>
  <c r="AE4" i="65"/>
  <c r="AE47" i="65" s="1"/>
  <c r="W4" i="65"/>
  <c r="W47" i="65" s="1"/>
  <c r="O4" i="65"/>
  <c r="O47" i="65" s="1"/>
  <c r="G4" i="65"/>
  <c r="G47" i="65" s="1"/>
  <c r="FK5" i="65"/>
  <c r="CB25" i="65"/>
  <c r="BX25" i="65"/>
  <c r="BT25" i="65"/>
  <c r="BP25" i="65"/>
  <c r="BH25" i="65"/>
  <c r="BD25" i="65"/>
  <c r="AZ25" i="65"/>
  <c r="AR25" i="65"/>
  <c r="AN25" i="65"/>
  <c r="AJ25" i="65"/>
  <c r="AB25" i="65"/>
  <c r="X25" i="65"/>
  <c r="T25" i="65"/>
  <c r="L25" i="65"/>
  <c r="H25" i="65"/>
  <c r="D25" i="65"/>
  <c r="FN22" i="65"/>
  <c r="FN17" i="65"/>
  <c r="FI14" i="65"/>
  <c r="FM13" i="65"/>
  <c r="FI13" i="65"/>
  <c r="FJ12" i="65"/>
  <c r="FK11" i="65"/>
  <c r="E10" i="62"/>
  <c r="AB10" i="62" s="1"/>
  <c r="E59" i="62"/>
  <c r="E60" i="62"/>
  <c r="E63" i="62" s="1"/>
  <c r="AB8" i="62"/>
  <c r="BA48" i="65"/>
  <c r="FF10" i="65"/>
  <c r="DQ144" i="65"/>
  <c r="EX10" i="65"/>
  <c r="CS24" i="65"/>
  <c r="FM20" i="65"/>
  <c r="FL20" i="65"/>
  <c r="FK19" i="65"/>
  <c r="FJ19" i="65"/>
  <c r="FM16" i="65"/>
  <c r="FL16" i="65"/>
  <c r="FB10" i="65"/>
  <c r="AU47" i="65"/>
  <c r="DR141" i="65"/>
  <c r="ET92" i="65"/>
  <c r="ET91" i="65" s="1"/>
  <c r="EP92" i="65"/>
  <c r="EP91" i="65" s="1"/>
  <c r="FK51" i="65"/>
  <c r="FL51" i="65"/>
  <c r="FN51" i="65"/>
  <c r="FJ51" i="65"/>
  <c r="FM42" i="65"/>
  <c r="FL42" i="65"/>
  <c r="FL39" i="65"/>
  <c r="FM34" i="65"/>
  <c r="FL34" i="65"/>
  <c r="FE31" i="65"/>
  <c r="FA31" i="65"/>
  <c r="BG48" i="65"/>
  <c r="AL48" i="65"/>
  <c r="FL35" i="65"/>
  <c r="CE48" i="65"/>
  <c r="FL29" i="65"/>
  <c r="N48" i="65"/>
  <c r="FM36" i="65"/>
  <c r="CJ26" i="65"/>
  <c r="CJ25" i="65" s="1"/>
  <c r="CJ48" i="65" s="1"/>
  <c r="EY28" i="65"/>
  <c r="K25" i="65"/>
  <c r="F24" i="65"/>
  <c r="BW25" i="65"/>
  <c r="BS25" i="65"/>
  <c r="BK25" i="65"/>
  <c r="BC25" i="65"/>
  <c r="AU25" i="65"/>
  <c r="AM25" i="65"/>
  <c r="AE25" i="65"/>
  <c r="W25" i="65"/>
  <c r="W49" i="65" s="1"/>
  <c r="W50" i="65" s="1"/>
  <c r="O25" i="65"/>
  <c r="G25" i="65"/>
  <c r="C25" i="65"/>
  <c r="EX28" i="65"/>
  <c r="FF26" i="65"/>
  <c r="AA25" i="65"/>
  <c r="FM40" i="65"/>
  <c r="EX39" i="65"/>
  <c r="EX38" i="65"/>
  <c r="EZ35" i="65"/>
  <c r="AP48" i="65"/>
  <c r="Z48" i="65"/>
  <c r="FM30" i="65"/>
  <c r="FB26" i="65"/>
  <c r="AQ25" i="65"/>
  <c r="FK17" i="65"/>
  <c r="FJ17" i="65"/>
  <c r="FM14" i="65"/>
  <c r="FL14" i="65"/>
  <c r="FK21" i="65"/>
  <c r="FJ21" i="65"/>
  <c r="FK15" i="65"/>
  <c r="FJ15" i="65"/>
  <c r="FM12" i="65"/>
  <c r="FL12" i="65"/>
  <c r="FM22" i="65"/>
  <c r="FL22" i="65"/>
  <c r="FM18" i="65"/>
  <c r="FL18" i="65"/>
  <c r="FK13" i="65"/>
  <c r="FJ13" i="65"/>
  <c r="FE10" i="65"/>
  <c r="FA10" i="65"/>
  <c r="DR4" i="65"/>
  <c r="DN4" i="65"/>
  <c r="DJ4" i="65"/>
  <c r="DF4" i="65"/>
  <c r="DB4" i="65"/>
  <c r="CX4" i="65"/>
  <c r="CL10" i="65"/>
  <c r="CL47" i="65" s="1"/>
  <c r="CT4" i="65"/>
  <c r="CP4" i="65"/>
  <c r="CH4" i="65"/>
  <c r="CD4" i="65"/>
  <c r="BZ4" i="65"/>
  <c r="BV4" i="65"/>
  <c r="BR4" i="65"/>
  <c r="BN4" i="65"/>
  <c r="BJ4" i="65"/>
  <c r="BF4" i="65"/>
  <c r="BB4" i="65"/>
  <c r="AX4" i="65"/>
  <c r="AT4" i="65"/>
  <c r="AP4" i="65"/>
  <c r="AL4" i="65"/>
  <c r="AH4" i="65"/>
  <c r="AD4" i="65"/>
  <c r="Z4" i="65"/>
  <c r="V4" i="65"/>
  <c r="R4" i="65"/>
  <c r="N4" i="65"/>
  <c r="J4" i="65"/>
  <c r="F4" i="65"/>
  <c r="FC11" i="65"/>
  <c r="EY11" i="65"/>
  <c r="CS4" i="65"/>
  <c r="CO4" i="65"/>
  <c r="CK4" i="65"/>
  <c r="CG4" i="65"/>
  <c r="CC4" i="65"/>
  <c r="BY4" i="65"/>
  <c r="BU4" i="65"/>
  <c r="BQ4" i="65"/>
  <c r="BM4" i="65"/>
  <c r="BI4" i="65"/>
  <c r="BE4" i="65"/>
  <c r="BA4" i="65"/>
  <c r="AW4" i="65"/>
  <c r="AS4" i="65"/>
  <c r="AO4" i="65"/>
  <c r="AK4" i="65"/>
  <c r="AG4" i="65"/>
  <c r="AC4" i="65"/>
  <c r="Y4" i="65"/>
  <c r="U4" i="65"/>
  <c r="Q4" i="65"/>
  <c r="M4" i="65"/>
  <c r="I4" i="65"/>
  <c r="E4" i="65"/>
  <c r="DP4" i="65"/>
  <c r="DL4" i="65"/>
  <c r="DH4" i="65"/>
  <c r="DD4" i="65"/>
  <c r="CZ4" i="65"/>
  <c r="CV4" i="65"/>
  <c r="DQ4" i="65"/>
  <c r="DI4" i="65"/>
  <c r="DA4" i="65"/>
  <c r="CR4" i="65"/>
  <c r="CN4" i="65"/>
  <c r="EH51" i="65"/>
  <c r="CJ4" i="65"/>
  <c r="CF4" i="65"/>
  <c r="CB4" i="65"/>
  <c r="BX4" i="65"/>
  <c r="BT4" i="65"/>
  <c r="BP4" i="65"/>
  <c r="BL4" i="65"/>
  <c r="BH4" i="65"/>
  <c r="BD4" i="65"/>
  <c r="AZ4" i="65"/>
  <c r="AV4" i="65"/>
  <c r="AR4" i="65"/>
  <c r="AN4" i="65"/>
  <c r="AJ4" i="65"/>
  <c r="AF4" i="65"/>
  <c r="AB4" i="65"/>
  <c r="X4" i="65"/>
  <c r="T4" i="65"/>
  <c r="P4" i="65"/>
  <c r="L4" i="65"/>
  <c r="H4" i="65"/>
  <c r="D4" i="65"/>
  <c r="EJ2" i="65"/>
  <c r="DI24" i="65" l="1"/>
  <c r="DI50" i="65" s="1"/>
  <c r="DI49" i="65" s="1"/>
  <c r="DI52" i="65" s="1"/>
  <c r="DI53" i="65" s="1"/>
  <c r="FL41" i="65"/>
  <c r="FJ35" i="65"/>
  <c r="FK10" i="65"/>
  <c r="FL31" i="65"/>
  <c r="CS50" i="65"/>
  <c r="CS49" i="65" s="1"/>
  <c r="CS52" i="65" s="1"/>
  <c r="CS53" i="65" s="1"/>
  <c r="DE24" i="65"/>
  <c r="DE50" i="65" s="1"/>
  <c r="DE49" i="65" s="1"/>
  <c r="DE52" i="65" s="1"/>
  <c r="DE53" i="65" s="1"/>
  <c r="AC36" i="62"/>
  <c r="K23" i="62"/>
  <c r="EJ36" i="65"/>
  <c r="EJ37" i="65"/>
  <c r="EK2" i="65"/>
  <c r="AG24" i="65"/>
  <c r="CU24" i="65"/>
  <c r="CU50" i="65" s="1"/>
  <c r="CU49" i="65" s="1"/>
  <c r="CU52" i="65" s="1"/>
  <c r="CU53" i="65" s="1"/>
  <c r="CU48" i="65"/>
  <c r="M48" i="65"/>
  <c r="CX24" i="65"/>
  <c r="CX50" i="65" s="1"/>
  <c r="CX49" i="65" s="1"/>
  <c r="CX52" i="65" s="1"/>
  <c r="CX53" i="65" s="1"/>
  <c r="CX48" i="65"/>
  <c r="CP24" i="65"/>
  <c r="CP50" i="65" s="1"/>
  <c r="CP49" i="65" s="1"/>
  <c r="CP52" i="65" s="1"/>
  <c r="CP53" i="65" s="1"/>
  <c r="CP48" i="65"/>
  <c r="AY48" i="65"/>
  <c r="CE24" i="65"/>
  <c r="BO52" i="65"/>
  <c r="DB24" i="65"/>
  <c r="DB50" i="65" s="1"/>
  <c r="DB49" i="65" s="1"/>
  <c r="DB52" i="65" s="1"/>
  <c r="DB53" i="65" s="1"/>
  <c r="DB48" i="65"/>
  <c r="DJ24" i="65"/>
  <c r="DJ50" i="65" s="1"/>
  <c r="DJ49" i="65" s="1"/>
  <c r="DJ52" i="65" s="1"/>
  <c r="DJ53" i="65" s="1"/>
  <c r="DJ48" i="65"/>
  <c r="CL24" i="65"/>
  <c r="CL48" i="65"/>
  <c r="CT24" i="65"/>
  <c r="CT50" i="65" s="1"/>
  <c r="CT49" i="65" s="1"/>
  <c r="CT52" i="65" s="1"/>
  <c r="CT53" i="65" s="1"/>
  <c r="CT48" i="65"/>
  <c r="AY49" i="65"/>
  <c r="AY50" i="65" s="1"/>
  <c r="BY48" i="65"/>
  <c r="CG24" i="65"/>
  <c r="DR24" i="65"/>
  <c r="DR50" i="65" s="1"/>
  <c r="DR49" i="65" s="1"/>
  <c r="DR52" i="65" s="1"/>
  <c r="DR53" i="65" s="1"/>
  <c r="DR48" i="65"/>
  <c r="DK24" i="65"/>
  <c r="DK50" i="65" s="1"/>
  <c r="DK49" i="65" s="1"/>
  <c r="DK52" i="65" s="1"/>
  <c r="DK53" i="65" s="1"/>
  <c r="DK48" i="65"/>
  <c r="EN91" i="65"/>
  <c r="CW24" i="65"/>
  <c r="CW50" i="65" s="1"/>
  <c r="CW49" i="65" s="1"/>
  <c r="CW52" i="65" s="1"/>
  <c r="CW53" i="65" s="1"/>
  <c r="J48" i="65"/>
  <c r="AT24" i="65"/>
  <c r="BQ24" i="65"/>
  <c r="BL48" i="65"/>
  <c r="AD48" i="65"/>
  <c r="DQ24" i="65"/>
  <c r="DQ50" i="65" s="1"/>
  <c r="DQ49" i="65" s="1"/>
  <c r="DQ52" i="65" s="1"/>
  <c r="DQ53" i="65" s="1"/>
  <c r="DN24" i="65"/>
  <c r="DN50" i="65" s="1"/>
  <c r="DN49" i="65" s="1"/>
  <c r="DN52" i="65" s="1"/>
  <c r="DN53" i="65" s="1"/>
  <c r="AY24" i="65"/>
  <c r="DF24" i="65"/>
  <c r="DF50" i="65" s="1"/>
  <c r="DF49" i="65" s="1"/>
  <c r="DF52" i="65" s="1"/>
  <c r="DF53" i="65" s="1"/>
  <c r="U48" i="65"/>
  <c r="CF24" i="65"/>
  <c r="Y24" i="65"/>
  <c r="AH48" i="65"/>
  <c r="AO48" i="65"/>
  <c r="BZ48" i="65"/>
  <c r="CO24" i="65"/>
  <c r="CO50" i="65" s="1"/>
  <c r="CO49" i="65" s="1"/>
  <c r="CO52" i="65" s="1"/>
  <c r="CO53" i="65" s="1"/>
  <c r="BO24" i="65"/>
  <c r="CK24" i="65"/>
  <c r="CK50" i="65" s="1"/>
  <c r="CK49" i="65" s="1"/>
  <c r="CK52" i="65" s="1"/>
  <c r="CK53" i="65" s="1"/>
  <c r="R48" i="65"/>
  <c r="AW48" i="65"/>
  <c r="I48" i="65"/>
  <c r="P48" i="65"/>
  <c r="BI48" i="65"/>
  <c r="CA49" i="65"/>
  <c r="CA50" i="65" s="1"/>
  <c r="G52" i="65"/>
  <c r="AC48" i="65"/>
  <c r="AI49" i="65"/>
  <c r="AI50" i="65" s="1"/>
  <c r="BJ48" i="65"/>
  <c r="DA24" i="65"/>
  <c r="DA50" i="65" s="1"/>
  <c r="DA49" i="65" s="1"/>
  <c r="DA52" i="65" s="1"/>
  <c r="DA53" i="65" s="1"/>
  <c r="BG49" i="65"/>
  <c r="BG50" i="65" s="1"/>
  <c r="Q48" i="65"/>
  <c r="CC48" i="65"/>
  <c r="BO48" i="65"/>
  <c r="AK48" i="65"/>
  <c r="S49" i="65"/>
  <c r="S50" i="65" s="1"/>
  <c r="CA47" i="65"/>
  <c r="AF24" i="65"/>
  <c r="FM26" i="65"/>
  <c r="CA52" i="65"/>
  <c r="E48" i="65"/>
  <c r="AI52" i="65"/>
  <c r="BM48" i="65"/>
  <c r="O52" i="65"/>
  <c r="AU49" i="65"/>
  <c r="AU50" i="65" s="1"/>
  <c r="FM41" i="65"/>
  <c r="DM24" i="65"/>
  <c r="DM50" i="65" s="1"/>
  <c r="DM49" i="65" s="1"/>
  <c r="DM52" i="65" s="1"/>
  <c r="DM53" i="65" s="1"/>
  <c r="BO49" i="65"/>
  <c r="BO50" i="65" s="1"/>
  <c r="AV24" i="65"/>
  <c r="CE52" i="65"/>
  <c r="FK41" i="65"/>
  <c r="ES2" i="65"/>
  <c r="ER61" i="65"/>
  <c r="CL4" i="65"/>
  <c r="AS48" i="65"/>
  <c r="BU48" i="65"/>
  <c r="BE24" i="65"/>
  <c r="FD26" i="65"/>
  <c r="FN26" i="65" s="1"/>
  <c r="D24" i="65"/>
  <c r="D48" i="65"/>
  <c r="X24" i="65"/>
  <c r="X48" i="65"/>
  <c r="AR24" i="65"/>
  <c r="AR48" i="65"/>
  <c r="BP24" i="65"/>
  <c r="BP48" i="65"/>
  <c r="BG52" i="65"/>
  <c r="BG47" i="65"/>
  <c r="BN24" i="65"/>
  <c r="BN48" i="65"/>
  <c r="CN24" i="65"/>
  <c r="CN50" i="65" s="1"/>
  <c r="CN49" i="65" s="1"/>
  <c r="CN52" i="65" s="1"/>
  <c r="CN53" i="65" s="1"/>
  <c r="DD24" i="65"/>
  <c r="DD50" i="65" s="1"/>
  <c r="DD49" i="65" s="1"/>
  <c r="DD52" i="65" s="1"/>
  <c r="DD53" i="65" s="1"/>
  <c r="AE9" i="62"/>
  <c r="M7" i="62"/>
  <c r="M49" i="62" s="1"/>
  <c r="CM24" i="65"/>
  <c r="CM50" i="65" s="1"/>
  <c r="CM49" i="65" s="1"/>
  <c r="CM52" i="65" s="1"/>
  <c r="CM53" i="65" s="1"/>
  <c r="H24" i="65"/>
  <c r="H48" i="65"/>
  <c r="AB24" i="65"/>
  <c r="AB48" i="65"/>
  <c r="AZ24" i="65"/>
  <c r="AZ48" i="65"/>
  <c r="BT24" i="65"/>
  <c r="BT48" i="65"/>
  <c r="AX24" i="65"/>
  <c r="AX48" i="65"/>
  <c r="CR24" i="65"/>
  <c r="CR50" i="65" s="1"/>
  <c r="CR49" i="65" s="1"/>
  <c r="CR52" i="65" s="1"/>
  <c r="CR53" i="65" s="1"/>
  <c r="DH24" i="65"/>
  <c r="DH50" i="65" s="1"/>
  <c r="DH49" i="65" s="1"/>
  <c r="DH52" i="65" s="1"/>
  <c r="DH53" i="65" s="1"/>
  <c r="L67" i="62"/>
  <c r="AD25" i="62"/>
  <c r="AF10" i="62"/>
  <c r="N9" i="62"/>
  <c r="CY24" i="65"/>
  <c r="CY50" i="65" s="1"/>
  <c r="CY49" i="65" s="1"/>
  <c r="CY52" i="65" s="1"/>
  <c r="CY53" i="65" s="1"/>
  <c r="EZ31" i="65"/>
  <c r="FJ31" i="65" s="1"/>
  <c r="E31" i="62"/>
  <c r="G49" i="65"/>
  <c r="G50" i="65" s="1"/>
  <c r="L24" i="65"/>
  <c r="L48" i="65"/>
  <c r="AJ24" i="65"/>
  <c r="AJ48" i="65"/>
  <c r="BD24" i="65"/>
  <c r="BD48" i="65"/>
  <c r="BX24" i="65"/>
  <c r="BX48" i="65"/>
  <c r="AD10" i="62"/>
  <c r="L9" i="62"/>
  <c r="V48" i="65"/>
  <c r="V24" i="65"/>
  <c r="BF24" i="65"/>
  <c r="BF48" i="65"/>
  <c r="CD24" i="65"/>
  <c r="CD48" i="65"/>
  <c r="CV24" i="65"/>
  <c r="CV50" i="65" s="1"/>
  <c r="CV49" i="65" s="1"/>
  <c r="CV52" i="65" s="1"/>
  <c r="CV53" i="65" s="1"/>
  <c r="DL24" i="65"/>
  <c r="DL50" i="65" s="1"/>
  <c r="DL49" i="65" s="1"/>
  <c r="DL52" i="65" s="1"/>
  <c r="DL53" i="65" s="1"/>
  <c r="CQ24" i="65"/>
  <c r="CQ50" i="65" s="1"/>
  <c r="CQ49" i="65" s="1"/>
  <c r="CQ52" i="65" s="1"/>
  <c r="CQ53" i="65" s="1"/>
  <c r="BR24" i="65"/>
  <c r="BR48" i="65"/>
  <c r="S48" i="65"/>
  <c r="S52" i="65"/>
  <c r="CA24" i="65"/>
  <c r="CA48" i="65"/>
  <c r="FK54" i="65"/>
  <c r="FJ54" i="65"/>
  <c r="FD10" i="65"/>
  <c r="DC24" i="65"/>
  <c r="DC50" i="65" s="1"/>
  <c r="DC49" i="65" s="1"/>
  <c r="DC52" i="65" s="1"/>
  <c r="DC53" i="65" s="1"/>
  <c r="AU52" i="65"/>
  <c r="AC10" i="62"/>
  <c r="K9" i="62"/>
  <c r="AC9" i="62" s="1"/>
  <c r="T24" i="65"/>
  <c r="T48" i="65"/>
  <c r="AN24" i="65"/>
  <c r="AN48" i="65"/>
  <c r="BH24" i="65"/>
  <c r="BH48" i="65"/>
  <c r="CB24" i="65"/>
  <c r="CB48" i="65"/>
  <c r="CZ24" i="65"/>
  <c r="CZ50" i="65" s="1"/>
  <c r="CZ49" i="65" s="1"/>
  <c r="CZ52" i="65" s="1"/>
  <c r="CZ53" i="65" s="1"/>
  <c r="DP24" i="65"/>
  <c r="DP50" i="65" s="1"/>
  <c r="DP49" i="65" s="1"/>
  <c r="DP52" i="65" s="1"/>
  <c r="DP53" i="65" s="1"/>
  <c r="K67" i="62"/>
  <c r="AC25" i="62"/>
  <c r="BV24" i="65"/>
  <c r="BV48" i="65"/>
  <c r="CI24" i="65"/>
  <c r="CI50" i="65" s="1"/>
  <c r="CI49" i="65" s="1"/>
  <c r="CI52" i="65" s="1"/>
  <c r="CI53" i="65" s="1"/>
  <c r="CI48" i="65"/>
  <c r="DO24" i="65"/>
  <c r="DO50" i="65" s="1"/>
  <c r="DO49" i="65" s="1"/>
  <c r="DO52" i="65" s="1"/>
  <c r="DO53" i="65" s="1"/>
  <c r="DG24" i="65"/>
  <c r="DG50" i="65" s="1"/>
  <c r="DG49" i="65" s="1"/>
  <c r="DG52" i="65" s="1"/>
  <c r="DG53" i="65" s="1"/>
  <c r="EZ28" i="65"/>
  <c r="AF47" i="65"/>
  <c r="AF49" i="65"/>
  <c r="AF50" i="65" s="1"/>
  <c r="AF52" i="65"/>
  <c r="CB47" i="65"/>
  <c r="CB49" i="65"/>
  <c r="CB50" i="65" s="1"/>
  <c r="CB52" i="65"/>
  <c r="AO47" i="65"/>
  <c r="AO49" i="65"/>
  <c r="AO50" i="65" s="1"/>
  <c r="AO52" i="65"/>
  <c r="FA4" i="65"/>
  <c r="FK4" i="65" s="1"/>
  <c r="FA47" i="65"/>
  <c r="FK47" i="65" s="1"/>
  <c r="FF24" i="65"/>
  <c r="FF25" i="65"/>
  <c r="FF48" i="65"/>
  <c r="BC24" i="65"/>
  <c r="BC48" i="65"/>
  <c r="D47" i="65"/>
  <c r="D52" i="65"/>
  <c r="D49" i="65"/>
  <c r="D50" i="65" s="1"/>
  <c r="T47" i="65"/>
  <c r="T52" i="65"/>
  <c r="T49" i="65"/>
  <c r="T50" i="65" s="1"/>
  <c r="AJ47" i="65"/>
  <c r="AJ52" i="65"/>
  <c r="AJ49" i="65"/>
  <c r="AJ50" i="65" s="1"/>
  <c r="AZ47" i="65"/>
  <c r="AZ52" i="65"/>
  <c r="AZ49" i="65"/>
  <c r="AZ50" i="65" s="1"/>
  <c r="BP47" i="65"/>
  <c r="BP52" i="65"/>
  <c r="BP49" i="65"/>
  <c r="BP50" i="65" s="1"/>
  <c r="CF47" i="65"/>
  <c r="CF52" i="65"/>
  <c r="CF49" i="65"/>
  <c r="CF50" i="65" s="1"/>
  <c r="M47" i="65"/>
  <c r="M49" i="65"/>
  <c r="M50" i="65" s="1"/>
  <c r="M52" i="65"/>
  <c r="AC47" i="65"/>
  <c r="AC49" i="65"/>
  <c r="AC50" i="65" s="1"/>
  <c r="AC52" i="65"/>
  <c r="AS47" i="65"/>
  <c r="AS49" i="65"/>
  <c r="AS50" i="65" s="1"/>
  <c r="AS52" i="65"/>
  <c r="BI47" i="65"/>
  <c r="BI49" i="65"/>
  <c r="BI50" i="65" s="1"/>
  <c r="BI52" i="65"/>
  <c r="BY47" i="65"/>
  <c r="BY49" i="65"/>
  <c r="BY50" i="65" s="1"/>
  <c r="BY52" i="65"/>
  <c r="FM11" i="65"/>
  <c r="FN11" i="65"/>
  <c r="N52" i="65"/>
  <c r="N49" i="65"/>
  <c r="N50" i="65" s="1"/>
  <c r="N47" i="65"/>
  <c r="AD52" i="65"/>
  <c r="AD47" i="65"/>
  <c r="AD49" i="65"/>
  <c r="AD50" i="65" s="1"/>
  <c r="AT52" i="65"/>
  <c r="AT47" i="65"/>
  <c r="AT49" i="65"/>
  <c r="AT50" i="65" s="1"/>
  <c r="BJ52" i="65"/>
  <c r="BJ47" i="65"/>
  <c r="BJ49" i="65"/>
  <c r="BJ50" i="65" s="1"/>
  <c r="BZ52" i="65"/>
  <c r="BZ47" i="65"/>
  <c r="BZ49" i="65"/>
  <c r="BZ50" i="65" s="1"/>
  <c r="FB24" i="65"/>
  <c r="FB25" i="65"/>
  <c r="FB48" i="65"/>
  <c r="C24" i="65"/>
  <c r="C49" i="65"/>
  <c r="C50" i="65" s="1"/>
  <c r="C52" i="65"/>
  <c r="C48" i="65"/>
  <c r="AE24" i="65"/>
  <c r="AE48" i="65"/>
  <c r="BK24" i="65"/>
  <c r="BK48" i="65"/>
  <c r="EY39" i="65"/>
  <c r="FI39" i="65" s="1"/>
  <c r="EY38" i="65"/>
  <c r="FI38" i="65" s="1"/>
  <c r="K24" i="65"/>
  <c r="K49" i="65"/>
  <c r="K50" i="65" s="1"/>
  <c r="K48" i="65"/>
  <c r="K52" i="65"/>
  <c r="EY26" i="65"/>
  <c r="FK35" i="65"/>
  <c r="FA26" i="65"/>
  <c r="FL26" i="65" s="1"/>
  <c r="AE52" i="65"/>
  <c r="FL10" i="65"/>
  <c r="EX4" i="65"/>
  <c r="EX47" i="65"/>
  <c r="BC49" i="65"/>
  <c r="BC50" i="65" s="1"/>
  <c r="AV47" i="65"/>
  <c r="AV49" i="65"/>
  <c r="AV50" i="65" s="1"/>
  <c r="AV52" i="65"/>
  <c r="Y47" i="65"/>
  <c r="Y49" i="65"/>
  <c r="Y50" i="65" s="1"/>
  <c r="Y52" i="65"/>
  <c r="BE47" i="65"/>
  <c r="BE49" i="65"/>
  <c r="BE50" i="65" s="1"/>
  <c r="BE52" i="65"/>
  <c r="BU47" i="65"/>
  <c r="BU49" i="65"/>
  <c r="BU50" i="65" s="1"/>
  <c r="BU52" i="65"/>
  <c r="EY10" i="65"/>
  <c r="Z47" i="65"/>
  <c r="Z52" i="65"/>
  <c r="Z49" i="65"/>
  <c r="Z50" i="65" s="1"/>
  <c r="AP47" i="65"/>
  <c r="AP52" i="65"/>
  <c r="AP49" i="65"/>
  <c r="AP50" i="65" s="1"/>
  <c r="BF47" i="65"/>
  <c r="BF52" i="65"/>
  <c r="BF49" i="65"/>
  <c r="BF50" i="65" s="1"/>
  <c r="BV47" i="65"/>
  <c r="BV52" i="65"/>
  <c r="BV49" i="65"/>
  <c r="BV50" i="65" s="1"/>
  <c r="AQ24" i="65"/>
  <c r="AQ49" i="65"/>
  <c r="AQ50" i="65" s="1"/>
  <c r="AQ48" i="65"/>
  <c r="AQ52" i="65"/>
  <c r="W24" i="65"/>
  <c r="W48" i="65"/>
  <c r="H47" i="65"/>
  <c r="H49" i="65"/>
  <c r="H50" i="65" s="1"/>
  <c r="H52" i="65"/>
  <c r="X47" i="65"/>
  <c r="X49" i="65"/>
  <c r="X50" i="65" s="1"/>
  <c r="X52" i="65"/>
  <c r="AN47" i="65"/>
  <c r="AN49" i="65"/>
  <c r="AN50" i="65" s="1"/>
  <c r="AN52" i="65"/>
  <c r="BD47" i="65"/>
  <c r="BD49" i="65"/>
  <c r="BD50" i="65" s="1"/>
  <c r="BD52" i="65"/>
  <c r="BT47" i="65"/>
  <c r="BT49" i="65"/>
  <c r="BT50" i="65" s="1"/>
  <c r="BT52" i="65"/>
  <c r="Q47" i="65"/>
  <c r="Q49" i="65"/>
  <c r="Q50" i="65" s="1"/>
  <c r="Q52" i="65"/>
  <c r="AG47" i="65"/>
  <c r="AG49" i="65"/>
  <c r="AG50" i="65" s="1"/>
  <c r="AG52" i="65"/>
  <c r="AW47" i="65"/>
  <c r="AW49" i="65"/>
  <c r="AW50" i="65" s="1"/>
  <c r="AW52" i="65"/>
  <c r="BM47" i="65"/>
  <c r="BM49" i="65"/>
  <c r="BM50" i="65" s="1"/>
  <c r="BM52" i="65"/>
  <c r="CC47" i="65"/>
  <c r="CC49" i="65"/>
  <c r="CC50" i="65" s="1"/>
  <c r="CC52" i="65"/>
  <c r="FC10" i="65"/>
  <c r="R47" i="65"/>
  <c r="R52" i="65"/>
  <c r="R49" i="65"/>
  <c r="R50" i="65" s="1"/>
  <c r="AH47" i="65"/>
  <c r="AH52" i="65"/>
  <c r="AH49" i="65"/>
  <c r="AH50" i="65" s="1"/>
  <c r="AX47" i="65"/>
  <c r="AX52" i="65"/>
  <c r="AX49" i="65"/>
  <c r="AX50" i="65" s="1"/>
  <c r="BN47" i="65"/>
  <c r="BN52" i="65"/>
  <c r="BN49" i="65"/>
  <c r="BN50" i="65" s="1"/>
  <c r="CD47" i="65"/>
  <c r="CD52" i="65"/>
  <c r="CD49" i="65"/>
  <c r="CD50" i="65" s="1"/>
  <c r="FC24" i="65"/>
  <c r="FC25" i="65"/>
  <c r="FC48" i="65"/>
  <c r="EX27" i="65"/>
  <c r="FI27" i="65" s="1"/>
  <c r="G24" i="65"/>
  <c r="G48" i="65"/>
  <c r="AM24" i="65"/>
  <c r="AM48" i="65"/>
  <c r="BS24" i="65"/>
  <c r="BS48" i="65"/>
  <c r="CJ24" i="65"/>
  <c r="CJ50" i="65" s="1"/>
  <c r="CJ49" i="65" s="1"/>
  <c r="CJ52" i="65" s="1"/>
  <c r="CJ53" i="65" s="1"/>
  <c r="FK31" i="65"/>
  <c r="AE49" i="65"/>
  <c r="AE50" i="65" s="1"/>
  <c r="FB4" i="65"/>
  <c r="FB47" i="65"/>
  <c r="AM52" i="65"/>
  <c r="BK52" i="65"/>
  <c r="BS52" i="65"/>
  <c r="FF4" i="65"/>
  <c r="FF47" i="65"/>
  <c r="EV59" i="65"/>
  <c r="P47" i="65"/>
  <c r="P49" i="65"/>
  <c r="P50" i="65" s="1"/>
  <c r="P52" i="65"/>
  <c r="BL47" i="65"/>
  <c r="BL49" i="65"/>
  <c r="BL50" i="65" s="1"/>
  <c r="BL52" i="65"/>
  <c r="I47" i="65"/>
  <c r="I49" i="65"/>
  <c r="I50" i="65" s="1"/>
  <c r="I52" i="65"/>
  <c r="J52" i="65"/>
  <c r="J47" i="65"/>
  <c r="J49" i="65"/>
  <c r="J50" i="65" s="1"/>
  <c r="L47" i="65"/>
  <c r="L49" i="65"/>
  <c r="L50" i="65" s="1"/>
  <c r="L52" i="65"/>
  <c r="AB47" i="65"/>
  <c r="AB49" i="65"/>
  <c r="AB50" i="65" s="1"/>
  <c r="AB52" i="65"/>
  <c r="AR47" i="65"/>
  <c r="AR49" i="65"/>
  <c r="AR50" i="65" s="1"/>
  <c r="AR52" i="65"/>
  <c r="BH47" i="65"/>
  <c r="BH49" i="65"/>
  <c r="BH50" i="65" s="1"/>
  <c r="BH52" i="65"/>
  <c r="BX47" i="65"/>
  <c r="BX49" i="65"/>
  <c r="BX50" i="65" s="1"/>
  <c r="BX52" i="65"/>
  <c r="E47" i="65"/>
  <c r="E49" i="65"/>
  <c r="E50" i="65" s="1"/>
  <c r="E52" i="65"/>
  <c r="U47" i="65"/>
  <c r="U49" i="65"/>
  <c r="U50" i="65" s="1"/>
  <c r="U52" i="65"/>
  <c r="AK47" i="65"/>
  <c r="AK49" i="65"/>
  <c r="AK50" i="65" s="1"/>
  <c r="AK52" i="65"/>
  <c r="BA47" i="65"/>
  <c r="BA49" i="65"/>
  <c r="BA50" i="65" s="1"/>
  <c r="BA52" i="65"/>
  <c r="BQ47" i="65"/>
  <c r="BQ49" i="65"/>
  <c r="BQ50" i="65" s="1"/>
  <c r="BQ52" i="65"/>
  <c r="CG47" i="65"/>
  <c r="CG49" i="65"/>
  <c r="CG50" i="65" s="1"/>
  <c r="CG52" i="65"/>
  <c r="FI11" i="65"/>
  <c r="FJ11" i="65"/>
  <c r="F47" i="65"/>
  <c r="F52" i="65"/>
  <c r="F49" i="65"/>
  <c r="F50" i="65" s="1"/>
  <c r="V52" i="65"/>
  <c r="V47" i="65"/>
  <c r="V49" i="65"/>
  <c r="V50" i="65" s="1"/>
  <c r="AL52" i="65"/>
  <c r="AL47" i="65"/>
  <c r="AL49" i="65"/>
  <c r="AL50" i="65" s="1"/>
  <c r="BB52" i="65"/>
  <c r="BB47" i="65"/>
  <c r="BB49" i="65"/>
  <c r="BB50" i="65" s="1"/>
  <c r="BR52" i="65"/>
  <c r="BR47" i="65"/>
  <c r="BR49" i="65"/>
  <c r="BR50" i="65" s="1"/>
  <c r="CH52" i="65"/>
  <c r="CH47" i="65"/>
  <c r="CH49" i="65"/>
  <c r="CH50" i="65" s="1"/>
  <c r="FE4" i="65"/>
  <c r="FE47" i="65"/>
  <c r="AA24" i="65"/>
  <c r="AA49" i="65"/>
  <c r="AA50" i="65" s="1"/>
  <c r="AA48" i="65"/>
  <c r="AA52" i="65"/>
  <c r="O24" i="65"/>
  <c r="O48" i="65"/>
  <c r="AU24" i="65"/>
  <c r="AU48" i="65"/>
  <c r="BW24" i="65"/>
  <c r="BW49" i="65"/>
  <c r="BW50" i="65" s="1"/>
  <c r="BW48" i="65"/>
  <c r="BW52" i="65"/>
  <c r="FI28" i="65"/>
  <c r="FD25" i="65"/>
  <c r="FD48" i="65"/>
  <c r="FE26" i="65"/>
  <c r="O49" i="65"/>
  <c r="O50" i="65" s="1"/>
  <c r="BC52" i="65"/>
  <c r="BK49" i="65"/>
  <c r="BK50" i="65" s="1"/>
  <c r="DR144" i="65"/>
  <c r="DR143" i="65" s="1"/>
  <c r="DR140" i="65" s="1"/>
  <c r="DR139" i="65" s="1"/>
  <c r="DQ143" i="65"/>
  <c r="DQ140" i="65" s="1"/>
  <c r="DQ139" i="65" s="1"/>
  <c r="AM49" i="65"/>
  <c r="AM50" i="65" s="1"/>
  <c r="BS49" i="65"/>
  <c r="BS50" i="65" s="1"/>
  <c r="W52" i="65"/>
  <c r="CL50" i="65" l="1"/>
  <c r="CL49" i="65" s="1"/>
  <c r="CL52" i="65" s="1"/>
  <c r="CL53" i="65" s="1"/>
  <c r="EH48" i="65"/>
  <c r="FM48" i="65"/>
  <c r="ET2" i="65"/>
  <c r="ES61" i="65"/>
  <c r="EH50" i="65"/>
  <c r="EH49" i="65" s="1"/>
  <c r="EH52" i="65" s="1"/>
  <c r="EH53" i="65" s="1"/>
  <c r="FN25" i="65"/>
  <c r="FN48" i="65"/>
  <c r="FM24" i="65"/>
  <c r="ER59" i="65"/>
  <c r="FM25" i="65"/>
  <c r="K7" i="62"/>
  <c r="AF24" i="62"/>
  <c r="N23" i="62"/>
  <c r="N50" i="62" s="1"/>
  <c r="AB31" i="62"/>
  <c r="E34" i="62"/>
  <c r="AB34" i="62" s="1"/>
  <c r="AF9" i="62"/>
  <c r="N7" i="62"/>
  <c r="N49" i="62" s="1"/>
  <c r="EZ29" i="65"/>
  <c r="FJ29" i="65" s="1"/>
  <c r="E29" i="62"/>
  <c r="AB29" i="62" s="1"/>
  <c r="AC24" i="62"/>
  <c r="M23" i="62"/>
  <c r="M50" i="62" s="1"/>
  <c r="AE24" i="62"/>
  <c r="AE7" i="62"/>
  <c r="FD4" i="65"/>
  <c r="FD47" i="65"/>
  <c r="AD9" i="62"/>
  <c r="L7" i="62"/>
  <c r="L49" i="62" s="1"/>
  <c r="AD24" i="62"/>
  <c r="L23" i="62"/>
  <c r="FE48" i="65"/>
  <c r="FE25" i="65"/>
  <c r="FC4" i="65"/>
  <c r="FC47" i="65"/>
  <c r="ES59" i="65"/>
  <c r="FJ28" i="65"/>
  <c r="FK28" i="65"/>
  <c r="FL47" i="65"/>
  <c r="FM10" i="65"/>
  <c r="FN10" i="65"/>
  <c r="FI10" i="65"/>
  <c r="FJ10" i="65"/>
  <c r="EY24" i="65"/>
  <c r="EY25" i="65"/>
  <c r="EY48" i="65"/>
  <c r="EY4" i="65"/>
  <c r="EY47" i="65"/>
  <c r="FD24" i="65"/>
  <c r="FN24" i="65" s="1"/>
  <c r="ET59" i="65"/>
  <c r="FF50" i="65"/>
  <c r="FL4" i="65"/>
  <c r="EX26" i="65"/>
  <c r="FI26" i="65" s="1"/>
  <c r="FA25" i="65"/>
  <c r="FL25" i="65" s="1"/>
  <c r="FA48" i="65"/>
  <c r="L42" i="62" l="1"/>
  <c r="L50" i="62"/>
  <c r="N42" i="62"/>
  <c r="N43" i="62" s="1"/>
  <c r="N44" i="62" s="1"/>
  <c r="N46" i="62" s="1"/>
  <c r="M42" i="62"/>
  <c r="M43" i="62" s="1"/>
  <c r="M44" i="62" s="1"/>
  <c r="M46" i="62" s="1"/>
  <c r="EH47" i="65"/>
  <c r="EU2" i="65"/>
  <c r="ET61" i="65"/>
  <c r="FB49" i="65"/>
  <c r="FK29" i="65"/>
  <c r="FB50" i="65"/>
  <c r="K50" i="62"/>
  <c r="AC23" i="62"/>
  <c r="AF7" i="62"/>
  <c r="AF23" i="62"/>
  <c r="AD7" i="62"/>
  <c r="AE42" i="62"/>
  <c r="AE23" i="62"/>
  <c r="E28" i="62"/>
  <c r="AB28" i="62" s="1"/>
  <c r="AC7" i="62"/>
  <c r="K42" i="62"/>
  <c r="K43" i="62" s="1"/>
  <c r="K49" i="62"/>
  <c r="AD23" i="62"/>
  <c r="FM4" i="65"/>
  <c r="FN4" i="65"/>
  <c r="FA24" i="65"/>
  <c r="EQ59" i="65"/>
  <c r="FD50" i="65"/>
  <c r="EZ39" i="65"/>
  <c r="FI47" i="65"/>
  <c r="FJ47" i="65"/>
  <c r="FF49" i="65"/>
  <c r="FI4" i="65"/>
  <c r="FJ4" i="65"/>
  <c r="EZ27" i="65"/>
  <c r="FC50" i="65"/>
  <c r="EX25" i="65"/>
  <c r="FI25" i="65" s="1"/>
  <c r="EN48" i="65"/>
  <c r="EX48" i="65" s="1"/>
  <c r="FI48" i="65" s="1"/>
  <c r="FL48" i="65"/>
  <c r="FM47" i="65"/>
  <c r="FN47" i="65"/>
  <c r="FE24" i="65"/>
  <c r="EU59" i="65"/>
  <c r="K44" i="62" l="1"/>
  <c r="K46" i="62" s="1"/>
  <c r="L51" i="62"/>
  <c r="L43" i="62"/>
  <c r="L44" i="62" s="1"/>
  <c r="L46" i="62" s="1"/>
  <c r="M51" i="62"/>
  <c r="N51" i="62"/>
  <c r="M71" i="62"/>
  <c r="EY50" i="65"/>
  <c r="FM50" i="65"/>
  <c r="FB53" i="65"/>
  <c r="EV2" i="65"/>
  <c r="EV61" i="65" s="1"/>
  <c r="EU61" i="65"/>
  <c r="FN50" i="65"/>
  <c r="AE43" i="62"/>
  <c r="M69" i="62"/>
  <c r="K71" i="62"/>
  <c r="K69" i="62"/>
  <c r="K51" i="62"/>
  <c r="AC42" i="62"/>
  <c r="EZ38" i="65"/>
  <c r="FJ38" i="65" s="1"/>
  <c r="E36" i="62"/>
  <c r="L71" i="62"/>
  <c r="AD42" i="62"/>
  <c r="N71" i="62"/>
  <c r="AF42" i="62"/>
  <c r="FE50" i="65"/>
  <c r="EZ26" i="65"/>
  <c r="FL24" i="65"/>
  <c r="FD49" i="65"/>
  <c r="EX24" i="65"/>
  <c r="FI24" i="65" s="1"/>
  <c r="EN50" i="65"/>
  <c r="FC49" i="65"/>
  <c r="FM49" i="65" s="1"/>
  <c r="FF52" i="65"/>
  <c r="FF53" i="65"/>
  <c r="EY49" i="65"/>
  <c r="FK27" i="65"/>
  <c r="FJ27" i="65"/>
  <c r="FJ39" i="65"/>
  <c r="FK39" i="65"/>
  <c r="FA50" i="65"/>
  <c r="FK38" i="65" l="1"/>
  <c r="FB52" i="65"/>
  <c r="L69" i="62"/>
  <c r="AD43" i="62"/>
  <c r="AC43" i="62"/>
  <c r="AE46" i="62"/>
  <c r="AE44" i="62"/>
  <c r="AB36" i="62"/>
  <c r="E37" i="62"/>
  <c r="AB37" i="62" s="1"/>
  <c r="N69" i="62"/>
  <c r="AF43" i="62"/>
  <c r="FC52" i="65"/>
  <c r="FC53" i="65"/>
  <c r="FM53" i="65" s="1"/>
  <c r="FL50" i="65"/>
  <c r="EY52" i="65"/>
  <c r="EY53" i="65"/>
  <c r="FA49" i="65"/>
  <c r="FD53" i="65"/>
  <c r="FD52" i="65"/>
  <c r="EN49" i="65"/>
  <c r="EX50" i="65"/>
  <c r="FI50" i="65" s="1"/>
  <c r="EZ25" i="65"/>
  <c r="EZ48" i="65"/>
  <c r="FN49" i="65"/>
  <c r="FJ26" i="65"/>
  <c r="FK26" i="65"/>
  <c r="FE49" i="65"/>
  <c r="FM52" i="65" l="1"/>
  <c r="AF46" i="62"/>
  <c r="AF44" i="62"/>
  <c r="K73" i="62"/>
  <c r="AC46" i="62"/>
  <c r="AC44" i="62"/>
  <c r="AD46" i="62"/>
  <c r="AD44" i="62"/>
  <c r="FN53" i="65"/>
  <c r="FL49" i="65"/>
  <c r="EX49" i="65"/>
  <c r="FI49" i="65" s="1"/>
  <c r="EN52" i="65"/>
  <c r="EN53" i="65" s="1"/>
  <c r="FJ48" i="65"/>
  <c r="FK48" i="65"/>
  <c r="FJ25" i="65"/>
  <c r="FK25" i="65"/>
  <c r="FE53" i="65"/>
  <c r="FE52" i="65"/>
  <c r="EZ24" i="65"/>
  <c r="FN52" i="65"/>
  <c r="FA53" i="65"/>
  <c r="FA52" i="65"/>
  <c r="EZ50" i="65" l="1"/>
  <c r="FL53" i="65"/>
  <c r="EX52" i="65"/>
  <c r="FI52" i="65" s="1"/>
  <c r="EX53" i="65"/>
  <c r="FI53" i="65" s="1"/>
  <c r="FL52" i="65"/>
  <c r="FJ24" i="65"/>
  <c r="FK24" i="65"/>
  <c r="FJ50" i="65" l="1"/>
  <c r="FK50" i="65"/>
  <c r="EZ49" i="65"/>
  <c r="FJ49" i="65" l="1"/>
  <c r="FK49" i="65"/>
  <c r="EZ53" i="65"/>
  <c r="EZ52" i="65"/>
  <c r="FJ53" i="65" l="1"/>
  <c r="FK53" i="65"/>
  <c r="FJ52" i="65"/>
  <c r="FK52" i="65"/>
  <c r="FO53" i="65" l="1"/>
  <c r="D22" i="64" l="1"/>
  <c r="E22" i="64"/>
  <c r="F22" i="64"/>
  <c r="C22" i="64"/>
  <c r="D14" i="64"/>
  <c r="E14" i="64"/>
  <c r="F14" i="64"/>
  <c r="F13" i="64" s="1"/>
  <c r="C14" i="64"/>
  <c r="C13" i="64" s="1"/>
  <c r="D13" i="64"/>
  <c r="E13" i="64"/>
  <c r="D8" i="64"/>
  <c r="E8" i="64"/>
  <c r="F8" i="64"/>
  <c r="C8" i="64"/>
  <c r="G12" i="63" l="1"/>
  <c r="G11" i="63" s="1"/>
  <c r="F12" i="63"/>
  <c r="F11" i="63" s="1"/>
  <c r="D11" i="63"/>
  <c r="C11" i="63"/>
  <c r="G10" i="63"/>
  <c r="G8" i="63" s="1"/>
  <c r="G14" i="63" s="1"/>
  <c r="F10" i="63"/>
  <c r="E10" i="63"/>
  <c r="G9" i="63"/>
  <c r="F9" i="63"/>
  <c r="E9" i="63"/>
  <c r="E8" i="63" s="1"/>
  <c r="C8" i="63"/>
  <c r="F8" i="63" l="1"/>
  <c r="F14" i="63"/>
  <c r="H9" i="63"/>
  <c r="H10" i="63"/>
  <c r="H11" i="63"/>
  <c r="D8" i="63"/>
  <c r="D14" i="63" s="1"/>
  <c r="E11" i="63"/>
  <c r="C14" i="63"/>
  <c r="H12" i="63"/>
  <c r="H8" i="63"/>
  <c r="E12" i="63"/>
  <c r="E14" i="63" s="1"/>
  <c r="H14" i="63" l="1"/>
  <c r="D53" i="62" s="1"/>
  <c r="E53" i="62" s="1"/>
  <c r="B49" i="62" l="1"/>
  <c r="G42" i="62"/>
  <c r="G43" i="62" s="1"/>
  <c r="G44" i="62" s="1"/>
  <c r="D31" i="62"/>
  <c r="D24" i="62" s="1"/>
  <c r="E24" i="62"/>
  <c r="B31" i="62"/>
  <c r="H22" i="62"/>
  <c r="D36" i="62"/>
  <c r="B36" i="62"/>
  <c r="B24" i="62"/>
  <c r="B23" i="62"/>
  <c r="B50" i="62" s="1"/>
  <c r="D10" i="62"/>
  <c r="D9" i="62" s="1"/>
  <c r="E9" i="62"/>
  <c r="AB9" i="62" s="1"/>
  <c r="B10" i="62"/>
  <c r="B9" i="62" s="1"/>
  <c r="B7" i="62" s="1"/>
  <c r="B42" i="62" l="1"/>
  <c r="B43" i="62" s="1"/>
  <c r="B44" i="62" s="1"/>
  <c r="E23" i="62"/>
  <c r="AB24" i="62"/>
  <c r="D7" i="62"/>
  <c r="D49" i="62" s="1"/>
  <c r="B51" i="62"/>
  <c r="E7" i="62"/>
  <c r="D23" i="62"/>
  <c r="D50" i="62" s="1"/>
  <c r="E49" i="62" l="1"/>
  <c r="AB7" i="62"/>
  <c r="E50" i="62"/>
  <c r="AB23" i="62"/>
  <c r="D42" i="62"/>
  <c r="D51" i="62" s="1"/>
  <c r="D55" i="62"/>
  <c r="E42" i="62"/>
  <c r="AB42" i="62" s="1"/>
  <c r="D43" i="62" l="1"/>
  <c r="D44" i="62" s="1"/>
  <c r="D46" i="62" s="1"/>
  <c r="D47" i="62" s="1"/>
  <c r="D56" i="62" s="1"/>
  <c r="E43" i="62"/>
  <c r="E51" i="62"/>
  <c r="E55" i="62"/>
  <c r="E44" i="62" l="1"/>
  <c r="AB43" i="62"/>
  <c r="E46" i="62" l="1"/>
  <c r="AB46" i="62" s="1"/>
  <c r="AB44" i="62"/>
  <c r="N7" i="51" l="1"/>
  <c r="P10" i="51" l="1"/>
  <c r="J9" i="51" l="1"/>
  <c r="D5" i="51"/>
  <c r="E5" i="51"/>
  <c r="F5" i="51"/>
  <c r="G5" i="51"/>
  <c r="H5" i="51"/>
  <c r="I5" i="51"/>
  <c r="J5" i="51"/>
  <c r="K5" i="51"/>
  <c r="L5" i="51"/>
  <c r="M5" i="51"/>
  <c r="D6" i="51"/>
  <c r="E6" i="51"/>
  <c r="F6" i="51"/>
  <c r="G6" i="51"/>
  <c r="H6" i="51"/>
  <c r="I6" i="51"/>
  <c r="J6" i="51"/>
  <c r="K6" i="51"/>
  <c r="D7" i="51"/>
  <c r="E7" i="51"/>
  <c r="F7" i="51"/>
  <c r="G7" i="51"/>
  <c r="H7" i="51"/>
  <c r="I7" i="51"/>
  <c r="J7" i="51"/>
  <c r="K7" i="51"/>
  <c r="L7" i="51"/>
  <c r="D8" i="51"/>
  <c r="E8" i="51"/>
  <c r="F8" i="51"/>
  <c r="G8" i="51"/>
  <c r="H8" i="51"/>
  <c r="I8" i="51"/>
  <c r="J8" i="51"/>
  <c r="K8" i="51"/>
  <c r="L8" i="51"/>
  <c r="M8" i="51"/>
  <c r="N8" i="51"/>
  <c r="D9" i="51"/>
  <c r="E9" i="51"/>
  <c r="F9" i="51"/>
  <c r="G9" i="51"/>
  <c r="H9" i="51"/>
  <c r="I9" i="51"/>
  <c r="K9" i="51"/>
  <c r="L9" i="51"/>
  <c r="M9" i="51"/>
  <c r="N9" i="51"/>
  <c r="C9" i="51"/>
  <c r="C8" i="51"/>
  <c r="C7" i="51"/>
  <c r="C6" i="51"/>
  <c r="C5" i="51"/>
  <c r="L10" i="51" l="1"/>
  <c r="E30" i="71" l="1"/>
  <c r="H30" i="71" l="1"/>
  <c r="G30" i="71"/>
  <c r="J30" i="71" s="1"/>
  <c r="K44" i="71" s="1"/>
  <c r="N5" i="51" l="1"/>
  <c r="M6" i="51" l="1"/>
  <c r="N6" i="51" l="1"/>
  <c r="O6" i="51" s="1"/>
  <c r="Q6" i="51" s="1"/>
  <c r="K10" i="51" l="1"/>
  <c r="M10" i="51"/>
  <c r="N10" i="51"/>
  <c r="D10" i="51"/>
  <c r="E10" i="51"/>
  <c r="F10" i="51"/>
  <c r="G10" i="51"/>
  <c r="H10" i="51"/>
  <c r="I10" i="51"/>
  <c r="J10" i="51"/>
  <c r="C10" i="51"/>
  <c r="O9" i="51"/>
  <c r="Q9" i="51" s="1"/>
  <c r="O8" i="51"/>
  <c r="Q8" i="51" s="1"/>
  <c r="O7" i="51"/>
  <c r="Q7" i="51" s="1"/>
  <c r="O5" i="51"/>
  <c r="Q5" i="51" s="1"/>
  <c r="C11" i="51" l="1"/>
  <c r="O10" i="51"/>
  <c r="Q10" i="51"/>
  <c r="L11" i="51"/>
  <c r="N38" i="44"/>
  <c r="K38" i="44"/>
  <c r="M103" i="50"/>
  <c r="L103" i="50"/>
  <c r="K103" i="50"/>
  <c r="J103" i="50"/>
  <c r="I103" i="50"/>
  <c r="H103" i="50"/>
  <c r="G103" i="50"/>
  <c r="F103" i="50"/>
  <c r="E103" i="50"/>
  <c r="D103" i="50"/>
  <c r="C103" i="50"/>
  <c r="B103" i="50"/>
  <c r="N101" i="50"/>
  <c r="N100" i="50"/>
  <c r="N99" i="50"/>
  <c r="N98" i="50"/>
  <c r="N97" i="50"/>
  <c r="N96" i="50"/>
  <c r="N95" i="50"/>
  <c r="N94" i="50"/>
  <c r="N93" i="50"/>
  <c r="M92" i="50"/>
  <c r="L92" i="50"/>
  <c r="K92" i="50"/>
  <c r="J92" i="50"/>
  <c r="I92" i="50"/>
  <c r="H92" i="50"/>
  <c r="G92" i="50"/>
  <c r="F92" i="50"/>
  <c r="E92" i="50"/>
  <c r="D92" i="50"/>
  <c r="C92" i="50"/>
  <c r="B92" i="50"/>
  <c r="N92" i="50" s="1"/>
  <c r="N90" i="50"/>
  <c r="N89" i="50"/>
  <c r="N88" i="50"/>
  <c r="N87" i="50"/>
  <c r="N86" i="50"/>
  <c r="N85" i="50"/>
  <c r="N84" i="50"/>
  <c r="M83" i="50"/>
  <c r="L83" i="50"/>
  <c r="K83" i="50"/>
  <c r="J83" i="50"/>
  <c r="I83" i="50"/>
  <c r="H83" i="50"/>
  <c r="G83" i="50"/>
  <c r="F83" i="50"/>
  <c r="E83" i="50"/>
  <c r="D83" i="50"/>
  <c r="C83" i="50"/>
  <c r="B83" i="50"/>
  <c r="N82" i="50"/>
  <c r="N81" i="50"/>
  <c r="N80" i="50"/>
  <c r="N79" i="50"/>
  <c r="N78" i="50"/>
  <c r="N77" i="50"/>
  <c r="N76" i="50"/>
  <c r="N75" i="50"/>
  <c r="N74" i="50"/>
  <c r="N73" i="50"/>
  <c r="N72" i="50"/>
  <c r="N71" i="50"/>
  <c r="N70" i="50"/>
  <c r="N69" i="50"/>
  <c r="N68" i="50"/>
  <c r="N67" i="50"/>
  <c r="N66" i="50"/>
  <c r="N65" i="50"/>
  <c r="N64" i="50"/>
  <c r="N63" i="50"/>
  <c r="N62" i="50"/>
  <c r="N61" i="50"/>
  <c r="N60" i="50"/>
  <c r="N59" i="50"/>
  <c r="N58" i="50"/>
  <c r="N57" i="50"/>
  <c r="N56" i="50"/>
  <c r="N55" i="50"/>
  <c r="N54" i="50"/>
  <c r="N53" i="50"/>
  <c r="N52" i="50"/>
  <c r="N51" i="50"/>
  <c r="N50" i="50"/>
  <c r="F49" i="50"/>
  <c r="M48" i="50"/>
  <c r="L48" i="50"/>
  <c r="K48" i="50"/>
  <c r="J48" i="50"/>
  <c r="I48" i="50"/>
  <c r="H48" i="50"/>
  <c r="G48" i="50"/>
  <c r="F48" i="50"/>
  <c r="E48" i="50"/>
  <c r="D48" i="50"/>
  <c r="N48" i="50" s="1"/>
  <c r="C48" i="50"/>
  <c r="B48" i="50"/>
  <c r="N47" i="50"/>
  <c r="N46" i="50"/>
  <c r="M45" i="50"/>
  <c r="L45" i="50"/>
  <c r="K45" i="50"/>
  <c r="K44" i="50" s="1"/>
  <c r="J45" i="50"/>
  <c r="I45" i="50"/>
  <c r="H45" i="50"/>
  <c r="G45" i="50"/>
  <c r="G44" i="50" s="1"/>
  <c r="F45" i="50"/>
  <c r="E45" i="50"/>
  <c r="D45" i="50"/>
  <c r="C45" i="50"/>
  <c r="C44" i="50" s="1"/>
  <c r="B45" i="50"/>
  <c r="I44" i="50"/>
  <c r="E44" i="50"/>
  <c r="N42" i="50"/>
  <c r="N41" i="50"/>
  <c r="N40" i="50"/>
  <c r="N39" i="50"/>
  <c r="N38" i="50"/>
  <c r="N37" i="50"/>
  <c r="N36" i="50"/>
  <c r="N35" i="50"/>
  <c r="N34" i="50"/>
  <c r="N33" i="50"/>
  <c r="N32" i="50"/>
  <c r="N31" i="50"/>
  <c r="N30" i="50"/>
  <c r="M29" i="50"/>
  <c r="L29" i="50"/>
  <c r="K29" i="50"/>
  <c r="J29" i="50"/>
  <c r="I29" i="50"/>
  <c r="H29" i="50"/>
  <c r="G29" i="50"/>
  <c r="F29" i="50"/>
  <c r="E29" i="50"/>
  <c r="D29" i="50"/>
  <c r="C29" i="50"/>
  <c r="N29" i="50" s="1"/>
  <c r="B29" i="50"/>
  <c r="N28" i="50"/>
  <c r="N27" i="50"/>
  <c r="N26" i="50"/>
  <c r="N25" i="50"/>
  <c r="N24" i="50"/>
  <c r="N23" i="50"/>
  <c r="N22" i="50"/>
  <c r="N21" i="50"/>
  <c r="N20" i="50"/>
  <c r="N19" i="50"/>
  <c r="N18" i="50"/>
  <c r="N17" i="50"/>
  <c r="N16" i="50"/>
  <c r="N15" i="50"/>
  <c r="N14" i="50"/>
  <c r="M13" i="50"/>
  <c r="L13" i="50"/>
  <c r="K13" i="50"/>
  <c r="J13" i="50"/>
  <c r="J8" i="50" s="1"/>
  <c r="J102" i="50" s="1"/>
  <c r="I13" i="50"/>
  <c r="H13" i="50"/>
  <c r="G13" i="50"/>
  <c r="F13" i="50"/>
  <c r="F8" i="50" s="1"/>
  <c r="F102" i="50" s="1"/>
  <c r="E13" i="50"/>
  <c r="E8" i="50" s="1"/>
  <c r="D13" i="50"/>
  <c r="C13" i="50"/>
  <c r="B13" i="50"/>
  <c r="N12" i="50"/>
  <c r="N11" i="50"/>
  <c r="N10" i="50"/>
  <c r="N9" i="50"/>
  <c r="M8" i="50"/>
  <c r="L8" i="50"/>
  <c r="L102" i="50" s="1"/>
  <c r="I8" i="50"/>
  <c r="D8" i="50"/>
  <c r="D102" i="50" s="1"/>
  <c r="L75" i="44"/>
  <c r="K75" i="44"/>
  <c r="J75" i="44"/>
  <c r="I75" i="44"/>
  <c r="H75" i="44"/>
  <c r="G75" i="44"/>
  <c r="F75" i="44"/>
  <c r="E75" i="44"/>
  <c r="D75" i="44"/>
  <c r="C75" i="44"/>
  <c r="N75" i="44"/>
  <c r="M75" i="44"/>
  <c r="O74" i="44"/>
  <c r="L71" i="44"/>
  <c r="J71" i="44"/>
  <c r="I71" i="44"/>
  <c r="F71" i="44"/>
  <c r="E71" i="44"/>
  <c r="N71" i="44"/>
  <c r="M71" i="44"/>
  <c r="O70" i="44"/>
  <c r="K68" i="44"/>
  <c r="J68" i="44"/>
  <c r="I68" i="44"/>
  <c r="H68" i="44"/>
  <c r="G68" i="44"/>
  <c r="F68" i="44"/>
  <c r="E68" i="44"/>
  <c r="D68" i="44"/>
  <c r="C68" i="44"/>
  <c r="N68" i="44"/>
  <c r="M68" i="44"/>
  <c r="L68" i="44"/>
  <c r="D61" i="44"/>
  <c r="O66" i="44"/>
  <c r="N61" i="44"/>
  <c r="M61" i="44"/>
  <c r="K61" i="44"/>
  <c r="J61" i="44"/>
  <c r="I61" i="44"/>
  <c r="I60" i="44" s="1"/>
  <c r="I59" i="44" s="1"/>
  <c r="G61" i="44"/>
  <c r="F61" i="44"/>
  <c r="C61" i="44"/>
  <c r="Q48" i="44"/>
  <c r="O48" i="44"/>
  <c r="O47" i="44" s="1"/>
  <c r="N47" i="44"/>
  <c r="M47" i="44"/>
  <c r="L47" i="44"/>
  <c r="K47" i="44"/>
  <c r="J47" i="44"/>
  <c r="I47" i="44"/>
  <c r="H47" i="44"/>
  <c r="G47" i="44"/>
  <c r="F47" i="44"/>
  <c r="E47" i="44"/>
  <c r="D47" i="44"/>
  <c r="C47" i="44"/>
  <c r="Q46" i="44"/>
  <c r="O46" i="44"/>
  <c r="Q45" i="44"/>
  <c r="O45" i="44"/>
  <c r="Q44" i="44"/>
  <c r="O44" i="44"/>
  <c r="N41" i="44"/>
  <c r="M41" i="44"/>
  <c r="L41" i="44"/>
  <c r="K41" i="44"/>
  <c r="Q40" i="44"/>
  <c r="O40" i="44"/>
  <c r="M38" i="44"/>
  <c r="L38" i="44"/>
  <c r="J38" i="44"/>
  <c r="I38" i="44"/>
  <c r="H38" i="44"/>
  <c r="G38" i="44"/>
  <c r="F38" i="44"/>
  <c r="E38" i="44"/>
  <c r="D38" i="44"/>
  <c r="C38" i="44"/>
  <c r="Q36" i="44"/>
  <c r="O36" i="44"/>
  <c r="J31" i="44"/>
  <c r="N21" i="44"/>
  <c r="M21" i="44"/>
  <c r="L21" i="44"/>
  <c r="K21" i="44"/>
  <c r="J21" i="44"/>
  <c r="I21" i="44"/>
  <c r="H21" i="44"/>
  <c r="G21" i="44"/>
  <c r="F21" i="44"/>
  <c r="E21" i="44"/>
  <c r="D21" i="44"/>
  <c r="C21" i="44"/>
  <c r="O20" i="44"/>
  <c r="L17" i="44"/>
  <c r="K17" i="44"/>
  <c r="J17" i="44"/>
  <c r="I17" i="44"/>
  <c r="H17" i="44"/>
  <c r="G17" i="44"/>
  <c r="F17" i="44"/>
  <c r="E17" i="44"/>
  <c r="D17" i="44"/>
  <c r="C17" i="44"/>
  <c r="N17" i="44"/>
  <c r="M17" i="44"/>
  <c r="O16" i="44"/>
  <c r="N14" i="44"/>
  <c r="M14" i="44"/>
  <c r="L14" i="44"/>
  <c r="K14" i="44"/>
  <c r="J14" i="44"/>
  <c r="I14" i="44"/>
  <c r="H14" i="44"/>
  <c r="G14" i="44"/>
  <c r="F14" i="44"/>
  <c r="E14" i="44"/>
  <c r="D14" i="44"/>
  <c r="C14" i="44"/>
  <c r="O10" i="44"/>
  <c r="N7" i="44"/>
  <c r="M7" i="44"/>
  <c r="L7" i="44"/>
  <c r="K7" i="44"/>
  <c r="J7" i="44"/>
  <c r="I7" i="44"/>
  <c r="H7" i="44"/>
  <c r="G7" i="44"/>
  <c r="F7" i="44"/>
  <c r="E7" i="44"/>
  <c r="D7" i="44"/>
  <c r="E4" i="40"/>
  <c r="D4" i="40"/>
  <c r="C4" i="40"/>
  <c r="I9" i="40"/>
  <c r="I10" i="40"/>
  <c r="I11" i="40"/>
  <c r="I12" i="40"/>
  <c r="G4" i="40"/>
  <c r="H6" i="40"/>
  <c r="I6" i="40" s="1"/>
  <c r="J6" i="40" s="1"/>
  <c r="H7" i="40"/>
  <c r="I7" i="40" s="1"/>
  <c r="H8" i="40"/>
  <c r="I8" i="40" s="1"/>
  <c r="H9" i="40"/>
  <c r="H10" i="40"/>
  <c r="H11" i="40"/>
  <c r="H12" i="40"/>
  <c r="H15" i="40"/>
  <c r="O4" i="40"/>
  <c r="L4" i="40"/>
  <c r="L5" i="40"/>
  <c r="M5" i="40"/>
  <c r="M4" i="40" s="1"/>
  <c r="N5" i="40"/>
  <c r="N4" i="40" s="1"/>
  <c r="O5" i="40"/>
  <c r="P5" i="40"/>
  <c r="P4" i="40" s="1"/>
  <c r="Q5" i="40"/>
  <c r="Q4" i="40"/>
  <c r="K5" i="40"/>
  <c r="V5" i="40"/>
  <c r="V4" i="40" s="1"/>
  <c r="U5" i="40"/>
  <c r="U4" i="40" s="1"/>
  <c r="T5" i="40"/>
  <c r="T4" i="40" s="1"/>
  <c r="S5" i="40"/>
  <c r="S4" i="40" s="1"/>
  <c r="R5" i="40"/>
  <c r="B116" i="18"/>
  <c r="C24" i="35"/>
  <c r="C29" i="35" s="1"/>
  <c r="C23" i="35"/>
  <c r="C22" i="35"/>
  <c r="M97" i="18"/>
  <c r="L97" i="18"/>
  <c r="K97" i="18"/>
  <c r="J97" i="18"/>
  <c r="I97" i="18"/>
  <c r="H97" i="18"/>
  <c r="G97" i="18"/>
  <c r="F97" i="18"/>
  <c r="E97" i="18"/>
  <c r="D97" i="18"/>
  <c r="C97" i="18"/>
  <c r="B97" i="18"/>
  <c r="M96" i="18"/>
  <c r="L96" i="18"/>
  <c r="K96" i="18"/>
  <c r="J96" i="18"/>
  <c r="I96" i="18"/>
  <c r="H96" i="18"/>
  <c r="G96" i="18"/>
  <c r="F96" i="18"/>
  <c r="E96" i="18"/>
  <c r="D96" i="18"/>
  <c r="C96" i="18"/>
  <c r="B96" i="18"/>
  <c r="A96" i="18"/>
  <c r="M95" i="18"/>
  <c r="L95" i="18"/>
  <c r="K95" i="18"/>
  <c r="J95" i="18"/>
  <c r="I95" i="18"/>
  <c r="H95" i="18"/>
  <c r="G95" i="18"/>
  <c r="F95" i="18"/>
  <c r="E95" i="18"/>
  <c r="D95" i="18"/>
  <c r="C95" i="18"/>
  <c r="B95" i="18"/>
  <c r="A95" i="18"/>
  <c r="M94" i="18"/>
  <c r="L94" i="18"/>
  <c r="K94" i="18"/>
  <c r="J94" i="18"/>
  <c r="I94" i="18"/>
  <c r="H94" i="18"/>
  <c r="G94" i="18"/>
  <c r="F94" i="18"/>
  <c r="E94" i="18"/>
  <c r="D94" i="18"/>
  <c r="C94" i="18"/>
  <c r="B94" i="18"/>
  <c r="A94" i="18"/>
  <c r="M93" i="18"/>
  <c r="L93" i="18"/>
  <c r="K93" i="18"/>
  <c r="J93" i="18"/>
  <c r="I93" i="18"/>
  <c r="H93" i="18"/>
  <c r="G93" i="18"/>
  <c r="F93" i="18"/>
  <c r="E93" i="18"/>
  <c r="D93" i="18"/>
  <c r="C93" i="18"/>
  <c r="B93" i="18"/>
  <c r="D92" i="18"/>
  <c r="D110" i="18" s="1"/>
  <c r="L91" i="18"/>
  <c r="K91" i="18"/>
  <c r="M90" i="18"/>
  <c r="L90" i="18"/>
  <c r="K90" i="18"/>
  <c r="J90" i="18"/>
  <c r="I90" i="18"/>
  <c r="H90" i="18"/>
  <c r="G90" i="18"/>
  <c r="F90" i="18"/>
  <c r="E90" i="18"/>
  <c r="D90" i="18"/>
  <c r="C90" i="18"/>
  <c r="B90" i="18"/>
  <c r="M89" i="18"/>
  <c r="L89" i="18"/>
  <c r="K89" i="18"/>
  <c r="J89" i="18"/>
  <c r="I89" i="18"/>
  <c r="H89" i="18"/>
  <c r="G89" i="18"/>
  <c r="F89" i="18"/>
  <c r="E89" i="18"/>
  <c r="D89" i="18"/>
  <c r="C89" i="18"/>
  <c r="B89" i="18"/>
  <c r="M88" i="18"/>
  <c r="L88" i="18"/>
  <c r="K88" i="18"/>
  <c r="J88" i="18"/>
  <c r="I88" i="18"/>
  <c r="H88" i="18"/>
  <c r="G88" i="18"/>
  <c r="F88" i="18"/>
  <c r="E88" i="18"/>
  <c r="D88" i="18"/>
  <c r="C88" i="18"/>
  <c r="B88" i="18"/>
  <c r="M87" i="18"/>
  <c r="L87" i="18"/>
  <c r="K87" i="18"/>
  <c r="J87" i="18"/>
  <c r="I87" i="18"/>
  <c r="H87" i="18"/>
  <c r="G87" i="18"/>
  <c r="F87" i="18"/>
  <c r="E87" i="18"/>
  <c r="D87" i="18"/>
  <c r="C87" i="18"/>
  <c r="B87" i="18"/>
  <c r="M86" i="18"/>
  <c r="L86" i="18"/>
  <c r="K86" i="18"/>
  <c r="J86" i="18"/>
  <c r="I86" i="18"/>
  <c r="H86" i="18"/>
  <c r="G86" i="18"/>
  <c r="F86" i="18"/>
  <c r="E86" i="18"/>
  <c r="D86" i="18"/>
  <c r="C86" i="18"/>
  <c r="B86" i="18"/>
  <c r="M85" i="18"/>
  <c r="L85" i="18"/>
  <c r="K85" i="18"/>
  <c r="J85" i="18"/>
  <c r="I85" i="18"/>
  <c r="H85" i="18"/>
  <c r="G85" i="18"/>
  <c r="F85" i="18"/>
  <c r="E85" i="18"/>
  <c r="D85" i="18"/>
  <c r="C85" i="18"/>
  <c r="B85" i="18"/>
  <c r="M84" i="18"/>
  <c r="L84" i="18"/>
  <c r="K84" i="18"/>
  <c r="J84" i="18"/>
  <c r="I84" i="18"/>
  <c r="H84" i="18"/>
  <c r="G84" i="18"/>
  <c r="F84" i="18"/>
  <c r="E84" i="18"/>
  <c r="D84" i="18"/>
  <c r="C84" i="18"/>
  <c r="B84" i="18"/>
  <c r="M83" i="18"/>
  <c r="L83" i="18"/>
  <c r="K83" i="18"/>
  <c r="J83" i="18"/>
  <c r="I83" i="18"/>
  <c r="H83" i="18"/>
  <c r="G83" i="18"/>
  <c r="F83" i="18"/>
  <c r="E83" i="18"/>
  <c r="D83" i="18"/>
  <c r="C83" i="18"/>
  <c r="B83" i="18"/>
  <c r="M82" i="18"/>
  <c r="L82" i="18"/>
  <c r="K82" i="18"/>
  <c r="J82" i="18"/>
  <c r="I82" i="18"/>
  <c r="H82" i="18"/>
  <c r="G82" i="18"/>
  <c r="F82" i="18"/>
  <c r="E82" i="18"/>
  <c r="D82" i="18"/>
  <c r="C82" i="18"/>
  <c r="B82" i="18"/>
  <c r="N70" i="18"/>
  <c r="N69" i="18"/>
  <c r="N68" i="18"/>
  <c r="M67" i="18"/>
  <c r="L67" i="18"/>
  <c r="K67" i="18"/>
  <c r="J67" i="18"/>
  <c r="I67" i="18"/>
  <c r="H67" i="18"/>
  <c r="G67" i="18"/>
  <c r="F67" i="18"/>
  <c r="E67" i="18"/>
  <c r="D67" i="18"/>
  <c r="C67" i="18"/>
  <c r="B67" i="18"/>
  <c r="N65" i="18"/>
  <c r="N64" i="18" s="1"/>
  <c r="M64" i="18"/>
  <c r="L64" i="18"/>
  <c r="K64" i="18"/>
  <c r="J64" i="18"/>
  <c r="I64" i="18"/>
  <c r="H64" i="18"/>
  <c r="G64" i="18"/>
  <c r="F64" i="18"/>
  <c r="E64" i="18"/>
  <c r="D64" i="18"/>
  <c r="C64" i="18"/>
  <c r="B64" i="18"/>
  <c r="N62" i="18"/>
  <c r="N90" i="18" s="1"/>
  <c r="N61" i="18"/>
  <c r="N84" i="18" s="1"/>
  <c r="N60" i="18"/>
  <c r="N83" i="18" s="1"/>
  <c r="N59" i="18"/>
  <c r="N89" i="18" s="1"/>
  <c r="N58" i="18"/>
  <c r="N86" i="18" s="1"/>
  <c r="N57" i="18"/>
  <c r="N56" i="18"/>
  <c r="M55" i="18"/>
  <c r="L55" i="18"/>
  <c r="K55" i="18"/>
  <c r="J55" i="18"/>
  <c r="I55" i="18"/>
  <c r="H55" i="18"/>
  <c r="G55" i="18"/>
  <c r="F55" i="18"/>
  <c r="E55" i="18"/>
  <c r="D55" i="18"/>
  <c r="C55" i="18"/>
  <c r="B55" i="18"/>
  <c r="N54" i="18"/>
  <c r="N53" i="18"/>
  <c r="N52" i="18"/>
  <c r="N51" i="18"/>
  <c r="N50" i="18"/>
  <c r="N85" i="18" s="1"/>
  <c r="N49" i="18"/>
  <c r="N48" i="18"/>
  <c r="N96" i="18" s="1"/>
  <c r="N47" i="18"/>
  <c r="N95" i="18" s="1"/>
  <c r="N46" i="18"/>
  <c r="N45" i="18"/>
  <c r="N44" i="18"/>
  <c r="N43" i="18"/>
  <c r="N42" i="18"/>
  <c r="M41" i="18"/>
  <c r="L41" i="18"/>
  <c r="K41" i="18"/>
  <c r="J41" i="18"/>
  <c r="I41" i="18"/>
  <c r="I37" i="18" s="1"/>
  <c r="H41" i="18"/>
  <c r="G41" i="18"/>
  <c r="F41" i="18"/>
  <c r="E41" i="18"/>
  <c r="E37" i="18" s="1"/>
  <c r="D41" i="18"/>
  <c r="C41" i="18"/>
  <c r="B41" i="18"/>
  <c r="N40" i="18"/>
  <c r="N88" i="18" s="1"/>
  <c r="N39" i="18"/>
  <c r="M38" i="18"/>
  <c r="L38" i="18"/>
  <c r="K38" i="18"/>
  <c r="J38" i="18"/>
  <c r="J37" i="18" s="1"/>
  <c r="I38" i="18"/>
  <c r="H38" i="18"/>
  <c r="G38" i="18"/>
  <c r="F38" i="18"/>
  <c r="E38" i="18"/>
  <c r="D38" i="18"/>
  <c r="C38" i="18"/>
  <c r="B38" i="18"/>
  <c r="N18" i="18"/>
  <c r="N14" i="18" s="1"/>
  <c r="M14" i="18"/>
  <c r="L14" i="18"/>
  <c r="K14" i="18"/>
  <c r="J14" i="18"/>
  <c r="J9" i="18" s="1"/>
  <c r="J81" i="18" s="1"/>
  <c r="I14" i="18"/>
  <c r="I9" i="18" s="1"/>
  <c r="H14" i="18"/>
  <c r="H9" i="18" s="1"/>
  <c r="G14" i="18"/>
  <c r="G9" i="18" s="1"/>
  <c r="F14" i="18"/>
  <c r="F9" i="18" s="1"/>
  <c r="F81" i="18" s="1"/>
  <c r="E14" i="18"/>
  <c r="E9" i="18" s="1"/>
  <c r="E8" i="18" s="1"/>
  <c r="E7" i="18" s="1"/>
  <c r="E117" i="18" s="1"/>
  <c r="D14" i="18"/>
  <c r="D9" i="18" s="1"/>
  <c r="C14" i="18"/>
  <c r="C9" i="18" s="1"/>
  <c r="B14" i="18"/>
  <c r="B9" i="18" s="1"/>
  <c r="N13" i="18"/>
  <c r="N12" i="18"/>
  <c r="N11" i="18"/>
  <c r="N10" i="18"/>
  <c r="M9" i="18"/>
  <c r="L9" i="18"/>
  <c r="L81" i="18" s="1"/>
  <c r="K9" i="18"/>
  <c r="C119" i="18"/>
  <c r="D119" i="18"/>
  <c r="E119" i="18"/>
  <c r="F119" i="18"/>
  <c r="G119" i="18"/>
  <c r="B119" i="18"/>
  <c r="M44" i="50" l="1"/>
  <c r="M7" i="50" s="1"/>
  <c r="M6" i="50" s="1"/>
  <c r="M3" i="50" s="1"/>
  <c r="B92" i="18"/>
  <c r="B110" i="18" s="1"/>
  <c r="F92" i="18"/>
  <c r="F110" i="18" s="1"/>
  <c r="J92" i="18"/>
  <c r="J110" i="18" s="1"/>
  <c r="E92" i="18"/>
  <c r="E110" i="18" s="1"/>
  <c r="I92" i="18"/>
  <c r="I110" i="18" s="1"/>
  <c r="M92" i="18"/>
  <c r="M110" i="18" s="1"/>
  <c r="G8" i="50"/>
  <c r="N82" i="18"/>
  <c r="N94" i="18"/>
  <c r="D37" i="18"/>
  <c r="H37" i="18"/>
  <c r="H8" i="18" s="1"/>
  <c r="H7" i="18" s="1"/>
  <c r="H117" i="18" s="1"/>
  <c r="H111" i="18" s="1"/>
  <c r="M60" i="44"/>
  <c r="M59" i="44" s="1"/>
  <c r="L44" i="50"/>
  <c r="L7" i="50" s="1"/>
  <c r="L6" i="50" s="1"/>
  <c r="L3" i="50" s="1"/>
  <c r="G81" i="18"/>
  <c r="C81" i="18"/>
  <c r="C80" i="18" s="1"/>
  <c r="C109" i="18" s="1"/>
  <c r="C92" i="18"/>
  <c r="C110" i="18" s="1"/>
  <c r="N13" i="50"/>
  <c r="B8" i="50"/>
  <c r="B102" i="50" s="1"/>
  <c r="G37" i="18"/>
  <c r="G8" i="18" s="1"/>
  <c r="G7" i="18" s="1"/>
  <c r="G117" i="18" s="1"/>
  <c r="K92" i="18"/>
  <c r="K110" i="18" s="1"/>
  <c r="F37" i="18"/>
  <c r="F8" i="18" s="1"/>
  <c r="F7" i="18" s="1"/>
  <c r="F117" i="18" s="1"/>
  <c r="Q56" i="18"/>
  <c r="N67" i="18"/>
  <c r="E81" i="18"/>
  <c r="E80" i="18" s="1"/>
  <c r="E98" i="18" s="1"/>
  <c r="E100" i="18" s="1"/>
  <c r="I102" i="50"/>
  <c r="I7" i="50"/>
  <c r="I6" i="50" s="1"/>
  <c r="I3" i="50" s="1"/>
  <c r="K81" i="18"/>
  <c r="C37" i="18"/>
  <c r="C8" i="18" s="1"/>
  <c r="C7" i="18" s="1"/>
  <c r="C117" i="18" s="1"/>
  <c r="K37" i="18"/>
  <c r="K8" i="18" s="1"/>
  <c r="K7" i="18" s="1"/>
  <c r="K117" i="18" s="1"/>
  <c r="G92" i="18"/>
  <c r="G110" i="18" s="1"/>
  <c r="N9" i="18"/>
  <c r="F80" i="18"/>
  <c r="J80" i="18"/>
  <c r="M37" i="18"/>
  <c r="M8" i="18" s="1"/>
  <c r="M7" i="18" s="1"/>
  <c r="M117" i="18" s="1"/>
  <c r="N41" i="18"/>
  <c r="N97" i="18"/>
  <c r="B37" i="18"/>
  <c r="N55" i="18"/>
  <c r="H92" i="18"/>
  <c r="H110" i="18" s="1"/>
  <c r="L92" i="18"/>
  <c r="L110" i="18" s="1"/>
  <c r="K8" i="50"/>
  <c r="D44" i="50"/>
  <c r="H44" i="50"/>
  <c r="N103" i="50"/>
  <c r="Q47" i="44"/>
  <c r="H8" i="50"/>
  <c r="N83" i="50"/>
  <c r="C25" i="35"/>
  <c r="C34" i="35" s="1"/>
  <c r="N60" i="44"/>
  <c r="N59" i="44" s="1"/>
  <c r="M102" i="50"/>
  <c r="N45" i="50"/>
  <c r="F44" i="50"/>
  <c r="F7" i="50" s="1"/>
  <c r="F6" i="50" s="1"/>
  <c r="F3" i="50" s="1"/>
  <c r="J44" i="50"/>
  <c r="J119" i="18"/>
  <c r="J109" i="18"/>
  <c r="J98" i="18"/>
  <c r="N38" i="18"/>
  <c r="N37" i="18" s="1"/>
  <c r="N8" i="18" s="1"/>
  <c r="N7" i="18" s="1"/>
  <c r="Q55" i="18" s="1"/>
  <c r="N87" i="18"/>
  <c r="H81" i="18"/>
  <c r="H80" i="18" s="1"/>
  <c r="E109" i="18"/>
  <c r="E111" i="18" s="1"/>
  <c r="D81" i="18"/>
  <c r="D80" i="18" s="1"/>
  <c r="D8" i="18"/>
  <c r="D7" i="18" s="1"/>
  <c r="D117" i="18" s="1"/>
  <c r="I81" i="18"/>
  <c r="I80" i="18" s="1"/>
  <c r="I8" i="18"/>
  <c r="I7" i="18" s="1"/>
  <c r="I117" i="18" s="1"/>
  <c r="I111" i="18" s="1"/>
  <c r="N81" i="18"/>
  <c r="B81" i="18"/>
  <c r="B80" i="18" s="1"/>
  <c r="B8" i="18"/>
  <c r="B7" i="18" s="1"/>
  <c r="B117" i="18" s="1"/>
  <c r="F109" i="18"/>
  <c r="F111" i="18" s="1"/>
  <c r="F98" i="18"/>
  <c r="F100" i="18" s="1"/>
  <c r="K80" i="18"/>
  <c r="C98" i="18"/>
  <c r="J8" i="18"/>
  <c r="J7" i="18" s="1"/>
  <c r="J117" i="18" s="1"/>
  <c r="J111" i="18" s="1"/>
  <c r="L37" i="18"/>
  <c r="L8" i="18" s="1"/>
  <c r="L7" i="18" s="1"/>
  <c r="L117" i="18" s="1"/>
  <c r="L80" i="18"/>
  <c r="G80" i="18"/>
  <c r="M81" i="18"/>
  <c r="M80" i="18" s="1"/>
  <c r="N93" i="18"/>
  <c r="N92" i="18" s="1"/>
  <c r="K4" i="40"/>
  <c r="H5" i="40"/>
  <c r="H4" i="40" s="1"/>
  <c r="K102" i="50"/>
  <c r="K7" i="50"/>
  <c r="K6" i="50" s="1"/>
  <c r="K3" i="50" s="1"/>
  <c r="H102" i="50"/>
  <c r="H7" i="50"/>
  <c r="H6" i="50" s="1"/>
  <c r="H3" i="50" s="1"/>
  <c r="E102" i="50"/>
  <c r="E7" i="50"/>
  <c r="E6" i="50" s="1"/>
  <c r="E3" i="50" s="1"/>
  <c r="I5" i="40"/>
  <c r="G102" i="50"/>
  <c r="G7" i="50"/>
  <c r="G6" i="50" s="1"/>
  <c r="G3" i="50" s="1"/>
  <c r="B44" i="50"/>
  <c r="N44" i="50" s="1"/>
  <c r="R4" i="40"/>
  <c r="I4" i="40" s="1"/>
  <c r="C8" i="50"/>
  <c r="J7" i="50"/>
  <c r="J6" i="50" s="1"/>
  <c r="J3" i="50" s="1"/>
  <c r="N8" i="50"/>
  <c r="H61" i="44"/>
  <c r="L61" i="44"/>
  <c r="D7" i="50"/>
  <c r="D6" i="50" s="1"/>
  <c r="D3" i="50" s="1"/>
  <c r="F45" i="62"/>
  <c r="Q22" i="44"/>
  <c r="O73" i="44"/>
  <c r="O64" i="44"/>
  <c r="Q32" i="44"/>
  <c r="D31" i="44"/>
  <c r="H31" i="44"/>
  <c r="E31" i="44"/>
  <c r="Q42" i="44"/>
  <c r="O43" i="44"/>
  <c r="O8" i="44"/>
  <c r="O9" i="44"/>
  <c r="O12" i="44"/>
  <c r="O13" i="44"/>
  <c r="L31" i="44"/>
  <c r="O33" i="44"/>
  <c r="Q37" i="44"/>
  <c r="J60" i="44"/>
  <c r="J59" i="44" s="1"/>
  <c r="O39" i="44"/>
  <c r="O38" i="44" s="1"/>
  <c r="O34" i="44"/>
  <c r="Q39" i="44"/>
  <c r="O11" i="44"/>
  <c r="O19" i="44"/>
  <c r="O32" i="44"/>
  <c r="G31" i="44"/>
  <c r="M31" i="44"/>
  <c r="I31" i="44"/>
  <c r="F31" i="44"/>
  <c r="Q35" i="44"/>
  <c r="K31" i="44"/>
  <c r="C71" i="44"/>
  <c r="C60" i="44" s="1"/>
  <c r="C59" i="44" s="1"/>
  <c r="G71" i="44"/>
  <c r="G60" i="44" s="1"/>
  <c r="G59" i="44" s="1"/>
  <c r="K71" i="44"/>
  <c r="E61" i="44"/>
  <c r="O69" i="44"/>
  <c r="O68" i="44" s="1"/>
  <c r="O72" i="44"/>
  <c r="O71" i="44" s="1"/>
  <c r="O18" i="44"/>
  <c r="Q43" i="44"/>
  <c r="O62" i="44"/>
  <c r="L60" i="44"/>
  <c r="L59" i="44" s="1"/>
  <c r="O65" i="44"/>
  <c r="O67" i="44"/>
  <c r="L30" i="44"/>
  <c r="L29" i="44" s="1"/>
  <c r="K30" i="44"/>
  <c r="K29" i="44" s="1"/>
  <c r="O63" i="44"/>
  <c r="O37" i="44"/>
  <c r="O42" i="44"/>
  <c r="O22" i="44"/>
  <c r="O21" i="44" s="1"/>
  <c r="C7" i="44"/>
  <c r="O76" i="44"/>
  <c r="O75" i="44" s="1"/>
  <c r="O35" i="44"/>
  <c r="N6" i="44"/>
  <c r="N5" i="44" s="1"/>
  <c r="N31" i="44"/>
  <c r="G41" i="44"/>
  <c r="G30" i="44" s="1"/>
  <c r="G29" i="44" s="1"/>
  <c r="C31" i="44"/>
  <c r="O15" i="44"/>
  <c r="O14" i="44" s="1"/>
  <c r="M6" i="44"/>
  <c r="M5" i="44" s="1"/>
  <c r="D41" i="44"/>
  <c r="D30" i="44" s="1"/>
  <c r="D29" i="44" s="1"/>
  <c r="H41" i="44"/>
  <c r="D71" i="44"/>
  <c r="D60" i="44" s="1"/>
  <c r="D59" i="44" s="1"/>
  <c r="H71" i="44"/>
  <c r="H60" i="44" s="1"/>
  <c r="H59" i="44" s="1"/>
  <c r="E41" i="44"/>
  <c r="D6" i="44"/>
  <c r="D5" i="44" s="1"/>
  <c r="Q21" i="44"/>
  <c r="H6" i="44"/>
  <c r="H5" i="44" s="1"/>
  <c r="I41" i="44"/>
  <c r="E30" i="44"/>
  <c r="E29" i="44" s="1"/>
  <c r="N30" i="44"/>
  <c r="N29" i="44" s="1"/>
  <c r="K60" i="44"/>
  <c r="K59" i="44" s="1"/>
  <c r="C6" i="44"/>
  <c r="C5" i="44" s="1"/>
  <c r="F60" i="44"/>
  <c r="F59" i="44" s="1"/>
  <c r="O31" i="44"/>
  <c r="K6" i="44"/>
  <c r="K5" i="44" s="1"/>
  <c r="I6" i="44"/>
  <c r="I5" i="44" s="1"/>
  <c r="G6" i="44"/>
  <c r="G5" i="44" s="1"/>
  <c r="E60" i="44"/>
  <c r="E59" i="44" s="1"/>
  <c r="C41" i="44"/>
  <c r="C30" i="44" s="1"/>
  <c r="C29" i="44" s="1"/>
  <c r="F41" i="44"/>
  <c r="J41" i="44"/>
  <c r="J30" i="44" s="1"/>
  <c r="J29" i="44" s="1"/>
  <c r="L6" i="44"/>
  <c r="L5" i="44" s="1"/>
  <c r="M30" i="44"/>
  <c r="M29" i="44" s="1"/>
  <c r="Q38" i="44"/>
  <c r="I30" i="44"/>
  <c r="I29" i="44" s="1"/>
  <c r="H30" i="44"/>
  <c r="H29" i="44" s="1"/>
  <c r="F6" i="44"/>
  <c r="F5" i="44" s="1"/>
  <c r="J6" i="44"/>
  <c r="J5" i="44" s="1"/>
  <c r="E6" i="44"/>
  <c r="E5" i="44" s="1"/>
  <c r="Q5" i="44"/>
  <c r="EN72" i="69" l="1"/>
  <c r="ES72" i="69" s="1"/>
  <c r="B7" i="50"/>
  <c r="B6" i="50" s="1"/>
  <c r="N110" i="18"/>
  <c r="G111" i="18"/>
  <c r="G121" i="18"/>
  <c r="C100" i="18"/>
  <c r="O7" i="44"/>
  <c r="J100" i="18"/>
  <c r="N80" i="18"/>
  <c r="N98" i="18" s="1"/>
  <c r="N100" i="18" s="1"/>
  <c r="C111" i="18"/>
  <c r="D109" i="18"/>
  <c r="D111" i="18" s="1"/>
  <c r="D98" i="18"/>
  <c r="D100" i="18" s="1"/>
  <c r="O41" i="44"/>
  <c r="O30" i="44" s="1"/>
  <c r="O29" i="44" s="1"/>
  <c r="M119" i="18"/>
  <c r="M98" i="18"/>
  <c r="M100" i="18" s="1"/>
  <c r="M109" i="18"/>
  <c r="M111" i="18" s="1"/>
  <c r="N117" i="18"/>
  <c r="G98" i="18"/>
  <c r="G100" i="18" s="1"/>
  <c r="G109" i="18"/>
  <c r="K98" i="18"/>
  <c r="K100" i="18" s="1"/>
  <c r="K119" i="18"/>
  <c r="K109" i="18"/>
  <c r="K111" i="18" s="1"/>
  <c r="B109" i="18"/>
  <c r="B98" i="18"/>
  <c r="B100" i="18" s="1"/>
  <c r="I119" i="18"/>
  <c r="I98" i="18"/>
  <c r="I100" i="18" s="1"/>
  <c r="I109" i="18"/>
  <c r="O61" i="44"/>
  <c r="C102" i="50"/>
  <c r="N102" i="50" s="1"/>
  <c r="C7" i="50"/>
  <c r="C6" i="50" s="1"/>
  <c r="C3" i="50" s="1"/>
  <c r="L109" i="18"/>
  <c r="L111" i="18" s="1"/>
  <c r="L119" i="18"/>
  <c r="L98" i="18"/>
  <c r="L100" i="18" s="1"/>
  <c r="H109" i="18"/>
  <c r="H98" i="18"/>
  <c r="H100" i="18" s="1"/>
  <c r="H119" i="18"/>
  <c r="H45" i="62"/>
  <c r="AH45" i="62"/>
  <c r="AN45" i="62" s="1"/>
  <c r="O17" i="44"/>
  <c r="O6" i="44" s="1"/>
  <c r="O5" i="44" s="1"/>
  <c r="O60" i="44"/>
  <c r="O59" i="44" s="1"/>
  <c r="Q41" i="44"/>
  <c r="F30" i="44"/>
  <c r="F29" i="44" s="1"/>
  <c r="Q29" i="44" s="1"/>
  <c r="N109" i="18" l="1"/>
  <c r="N111" i="18" s="1"/>
  <c r="B111" i="18"/>
  <c r="B3" i="50"/>
  <c r="N6" i="50"/>
  <c r="N3" i="50" s="1"/>
  <c r="N7" i="50"/>
  <c r="N119" i="18"/>
  <c r="F31" i="71" l="1"/>
  <c r="I31" i="71" s="1"/>
  <c r="E31" i="71" l="1"/>
  <c r="H31" i="71" s="1"/>
  <c r="G31" i="71" l="1"/>
  <c r="J31" i="71" s="1"/>
  <c r="K45" i="71" s="1"/>
  <c r="H35" i="62" l="1"/>
  <c r="AH35" i="62"/>
  <c r="AN35" i="62" s="1"/>
  <c r="F38" i="62" l="1"/>
  <c r="H38" i="62" l="1"/>
  <c r="AH38" i="62"/>
  <c r="AN38" i="62" s="1"/>
  <c r="F20" i="62" l="1"/>
  <c r="AH20" i="62" l="1"/>
  <c r="AN20" i="62" s="1"/>
  <c r="H20" i="62"/>
  <c r="F19" i="62" l="1"/>
  <c r="F21" i="62" l="1"/>
  <c r="AH19" i="62"/>
  <c r="AN19" i="62" s="1"/>
  <c r="H19" i="62"/>
  <c r="H21" i="62" l="1"/>
  <c r="AH21" i="62"/>
  <c r="AN21" i="62" s="1"/>
  <c r="F16" i="62" l="1"/>
  <c r="AH16" i="62" l="1"/>
  <c r="AN16" i="62" s="1"/>
  <c r="H16" i="62"/>
  <c r="F30" i="62"/>
  <c r="H30" i="62" l="1"/>
  <c r="AH30" i="62"/>
  <c r="AN30" i="62" s="1"/>
  <c r="Q45" i="62" l="1"/>
  <c r="W45" i="62" l="1"/>
  <c r="AI45" i="62"/>
  <c r="AO45" i="62" s="1"/>
  <c r="F25" i="62" l="1"/>
  <c r="AH25" i="62" l="1"/>
  <c r="AN25" i="62" s="1"/>
  <c r="H25" i="62"/>
  <c r="F8" i="62" l="1"/>
  <c r="AH8" i="62" s="1"/>
  <c r="AN8" i="62" s="1"/>
  <c r="F60" i="62" l="1"/>
  <c r="H8" i="62"/>
  <c r="H60" i="62" s="1"/>
  <c r="F28" i="62" l="1"/>
  <c r="H28" i="62" l="1"/>
  <c r="AH28" i="62"/>
  <c r="AN28" i="62" s="1"/>
  <c r="F29" i="62"/>
  <c r="H29" i="62" l="1"/>
  <c r="AH29" i="62"/>
  <c r="AN29" i="62" s="1"/>
  <c r="F31" i="62" l="1"/>
  <c r="H31" i="62" l="1"/>
  <c r="AH31" i="62"/>
  <c r="AN31" i="62" s="1"/>
  <c r="F24" i="62"/>
  <c r="AH24" i="62" l="1"/>
  <c r="AN24" i="62" s="1"/>
  <c r="H24" i="62"/>
  <c r="F10" i="62" l="1"/>
  <c r="H10" i="62" l="1"/>
  <c r="AH10" i="62"/>
  <c r="AN10" i="62" s="1"/>
  <c r="F17" i="62" l="1"/>
  <c r="H17" i="62" l="1"/>
  <c r="AH17" i="62"/>
  <c r="AN17" i="62" s="1"/>
  <c r="F9" i="62"/>
  <c r="AH9" i="62" l="1"/>
  <c r="AN9" i="62" s="1"/>
  <c r="H9" i="62"/>
  <c r="F7" i="62"/>
  <c r="AH7" i="62" l="1"/>
  <c r="AN7" i="62" s="1"/>
  <c r="F49" i="62"/>
  <c r="H49" i="62" s="1"/>
  <c r="H7" i="62"/>
  <c r="F36" i="62" l="1"/>
  <c r="F37" i="62" l="1"/>
  <c r="AH36" i="62"/>
  <c r="AN36" i="62" s="1"/>
  <c r="H36" i="62"/>
  <c r="H37" i="62" l="1"/>
  <c r="AH37" i="62"/>
  <c r="AN37" i="62" s="1"/>
  <c r="B45" i="62" l="1"/>
  <c r="B46" i="62" s="1"/>
  <c r="U40" i="62" l="1"/>
  <c r="U38" i="62" l="1"/>
  <c r="U20" i="62"/>
  <c r="U32" i="62" l="1"/>
  <c r="U8" i="62" l="1"/>
  <c r="U33" i="62" l="1"/>
  <c r="R38" i="62" l="1"/>
  <c r="S38" i="62"/>
  <c r="T38" i="62"/>
  <c r="Y38" i="62" l="1"/>
  <c r="AK38" i="62"/>
  <c r="AQ38" i="62" s="1"/>
  <c r="AJ38" i="62"/>
  <c r="AP38" i="62" s="1"/>
  <c r="X38" i="62"/>
  <c r="Z38" i="62"/>
  <c r="AL38" i="62"/>
  <c r="AR38" i="62" s="1"/>
  <c r="S32" i="62" l="1"/>
  <c r="T32" i="62"/>
  <c r="R32" i="62"/>
  <c r="X32" i="62" l="1"/>
  <c r="AJ32" i="62"/>
  <c r="AP32" i="62" s="1"/>
  <c r="AL32" i="62"/>
  <c r="AR32" i="62" s="1"/>
  <c r="Z32" i="62"/>
  <c r="Y32" i="62"/>
  <c r="AK32" i="62"/>
  <c r="AQ32" i="62" s="1"/>
  <c r="F32" i="62" l="1"/>
  <c r="F40" i="62"/>
  <c r="F23" i="62" l="1"/>
  <c r="H40" i="62"/>
  <c r="AH40" i="62"/>
  <c r="AN40" i="62" s="1"/>
  <c r="F63" i="62"/>
  <c r="H32" i="62"/>
  <c r="AH32" i="62"/>
  <c r="AN32" i="62" s="1"/>
  <c r="H63" i="62" l="1"/>
  <c r="F42" i="62"/>
  <c r="AH23" i="62"/>
  <c r="AN23" i="62" s="1"/>
  <c r="H23" i="62"/>
  <c r="F43" i="62" l="1"/>
  <c r="AH42" i="62"/>
  <c r="AN42" i="62" s="1"/>
  <c r="F51" i="62"/>
  <c r="H51" i="62" s="1"/>
  <c r="H42" i="62"/>
  <c r="F55" i="62"/>
  <c r="H55" i="62" s="1"/>
  <c r="H43" i="62" l="1"/>
  <c r="AH43" i="62"/>
  <c r="AN43" i="62" s="1"/>
  <c r="T8" i="62" l="1"/>
  <c r="T33" i="62"/>
  <c r="S8" i="62"/>
  <c r="S33" i="62"/>
  <c r="AK8" i="62" l="1"/>
  <c r="AQ8" i="62" s="1"/>
  <c r="Y8" i="62"/>
  <c r="Z33" i="62"/>
  <c r="AL33" i="62"/>
  <c r="AR33" i="62" s="1"/>
  <c r="T61" i="62"/>
  <c r="Y33" i="62"/>
  <c r="AK33" i="62"/>
  <c r="AQ33" i="62" s="1"/>
  <c r="S61" i="62"/>
  <c r="Z8" i="62"/>
  <c r="AL8" i="62"/>
  <c r="AR8" i="62" s="1"/>
  <c r="R33" i="62"/>
  <c r="AJ33" i="62" l="1"/>
  <c r="AP33" i="62" s="1"/>
  <c r="X33" i="62"/>
  <c r="R61" i="62"/>
  <c r="Z61" i="62"/>
  <c r="T64" i="62"/>
  <c r="Z64" i="62" s="1"/>
  <c r="S64" i="62"/>
  <c r="Y64" i="62" s="1"/>
  <c r="Y61" i="62"/>
  <c r="R8" i="62"/>
  <c r="X61" i="62" l="1"/>
  <c r="R64" i="62"/>
  <c r="X64" i="62" s="1"/>
  <c r="AJ8" i="62"/>
  <c r="AP8" i="62" s="1"/>
  <c r="X8" i="62"/>
  <c r="Q38" i="62" l="1"/>
  <c r="AI38" i="62" l="1"/>
  <c r="AO38" i="62" s="1"/>
  <c r="W38" i="62"/>
  <c r="S40" i="62" l="1"/>
  <c r="T40" i="62"/>
  <c r="R40" i="62"/>
  <c r="AK40" i="62" l="1"/>
  <c r="AQ40" i="62" s="1"/>
  <c r="Y40" i="62"/>
  <c r="X40" i="62"/>
  <c r="AJ40" i="62"/>
  <c r="AP40" i="62" s="1"/>
  <c r="Z40" i="62"/>
  <c r="AL40" i="62"/>
  <c r="AR40" i="62" s="1"/>
  <c r="F28" i="71" l="1"/>
  <c r="F23" i="71" l="1"/>
  <c r="I28" i="71"/>
  <c r="F22" i="71" l="1"/>
  <c r="I23" i="71"/>
  <c r="F42" i="71" l="1"/>
  <c r="I22" i="71"/>
  <c r="F44" i="71"/>
  <c r="F36" i="71"/>
  <c r="I42" i="71" l="1"/>
  <c r="I44" i="71"/>
  <c r="I36" i="71"/>
  <c r="I40" i="71" s="1"/>
  <c r="F40" i="71"/>
  <c r="F38" i="71"/>
  <c r="I38" i="71" s="1"/>
  <c r="E28" i="71" l="1"/>
  <c r="G28" i="71" l="1"/>
  <c r="E23" i="71"/>
  <c r="H28" i="71"/>
  <c r="G23" i="71" l="1"/>
  <c r="J28" i="71"/>
  <c r="H23" i="71"/>
  <c r="E22" i="71"/>
  <c r="H22" i="71" l="1"/>
  <c r="E44" i="71"/>
  <c r="E36" i="71"/>
  <c r="E42" i="71"/>
  <c r="J23" i="71"/>
  <c r="K23" i="71" s="1"/>
  <c r="G22" i="71"/>
  <c r="E38" i="71" l="1"/>
  <c r="H38" i="71" s="1"/>
  <c r="H36" i="71"/>
  <c r="H40" i="71" s="1"/>
  <c r="E40" i="71"/>
  <c r="G36" i="71"/>
  <c r="J22" i="71"/>
  <c r="G44" i="71"/>
  <c r="G42" i="71"/>
  <c r="H42" i="71"/>
  <c r="H44" i="71"/>
  <c r="G38" i="71" l="1"/>
  <c r="J38" i="71" s="1"/>
  <c r="J36" i="71"/>
  <c r="J40" i="71" s="1"/>
  <c r="G40" i="71"/>
  <c r="J44" i="71"/>
  <c r="J42" i="71"/>
  <c r="Q33" i="62" l="1"/>
  <c r="AI33" i="62" l="1"/>
  <c r="AO33" i="62" s="1"/>
  <c r="W33" i="62"/>
  <c r="Q16" i="62"/>
  <c r="AI16" i="62" l="1"/>
  <c r="AO16" i="62" s="1"/>
  <c r="W16" i="62"/>
  <c r="R20" i="62" l="1"/>
  <c r="AJ20" i="62" l="1"/>
  <c r="AP20" i="62" s="1"/>
  <c r="X20" i="62"/>
  <c r="R60" i="62"/>
  <c r="S20" i="62"/>
  <c r="T20" i="62"/>
  <c r="AK20" i="62" l="1"/>
  <c r="AQ20" i="62" s="1"/>
  <c r="Y20" i="62"/>
  <c r="S60" i="62"/>
  <c r="R59" i="62"/>
  <c r="X59" i="62" s="1"/>
  <c r="R63" i="62"/>
  <c r="X63" i="62" s="1"/>
  <c r="X65" i="62" s="1"/>
  <c r="X60" i="62"/>
  <c r="AL20" i="62"/>
  <c r="AR20" i="62" s="1"/>
  <c r="Z20" i="62"/>
  <c r="T60" i="62"/>
  <c r="S59" i="62" l="1"/>
  <c r="Y59" i="62" s="1"/>
  <c r="S63" i="62"/>
  <c r="Y63" i="62" s="1"/>
  <c r="Y65" i="62" s="1"/>
  <c r="Y60" i="62"/>
  <c r="T59" i="62"/>
  <c r="Z59" i="62" s="1"/>
  <c r="T63" i="62"/>
  <c r="Z63" i="62" s="1"/>
  <c r="Z65" i="62" s="1"/>
  <c r="Z60" i="62"/>
  <c r="R25" i="62" l="1"/>
  <c r="AJ25" i="62" l="1"/>
  <c r="AP25" i="62" s="1"/>
  <c r="X25" i="62"/>
  <c r="F33" i="62" l="1"/>
  <c r="AH33" i="62" l="1"/>
  <c r="AN33" i="62" s="1"/>
  <c r="H33" i="62"/>
  <c r="F34" i="62"/>
  <c r="F61" i="62"/>
  <c r="F64" i="62" s="1"/>
  <c r="F59" i="62"/>
  <c r="F50" i="62"/>
  <c r="H50" i="62" s="1"/>
  <c r="F44" i="62"/>
  <c r="Q20" i="62"/>
  <c r="F46" i="62" l="1"/>
  <c r="H44" i="62"/>
  <c r="AH44" i="62"/>
  <c r="AN44" i="62" s="1"/>
  <c r="H34" i="62"/>
  <c r="AH34" i="62"/>
  <c r="AN34" i="62" s="1"/>
  <c r="H59" i="62"/>
  <c r="H61" i="62"/>
  <c r="H64" i="62" s="1"/>
  <c r="AI20" i="62"/>
  <c r="AO20" i="62" s="1"/>
  <c r="W20" i="62"/>
  <c r="AH46" i="62" l="1"/>
  <c r="AN46" i="62" s="1"/>
  <c r="H46" i="62"/>
  <c r="F47" i="62"/>
  <c r="Q19" i="62"/>
  <c r="F56" i="62" l="1"/>
  <c r="H56" i="62" s="1"/>
  <c r="H47" i="62"/>
  <c r="R37" i="62"/>
  <c r="S37" i="62"/>
  <c r="Q21" i="62"/>
  <c r="W19" i="62"/>
  <c r="AI19" i="62"/>
  <c r="AO19" i="62" s="1"/>
  <c r="R19" i="62"/>
  <c r="T37" i="62" l="1"/>
  <c r="AK37" i="62"/>
  <c r="AQ37" i="62" s="1"/>
  <c r="Y37" i="62"/>
  <c r="S36" i="62"/>
  <c r="R36" i="62"/>
  <c r="X37" i="62"/>
  <c r="AJ37" i="62"/>
  <c r="AP37" i="62" s="1"/>
  <c r="R21" i="62"/>
  <c r="X19" i="62"/>
  <c r="AJ19" i="62"/>
  <c r="AP19" i="62" s="1"/>
  <c r="AI21" i="62"/>
  <c r="AO21" i="62" s="1"/>
  <c r="W21" i="62"/>
  <c r="S19" i="62"/>
  <c r="U37" i="62" l="1"/>
  <c r="U36" i="62" s="1"/>
  <c r="X36" i="62"/>
  <c r="AJ36" i="62"/>
  <c r="AP36" i="62" s="1"/>
  <c r="AK36" i="62"/>
  <c r="AQ36" i="62" s="1"/>
  <c r="Y36" i="62"/>
  <c r="Z37" i="62"/>
  <c r="AL37" i="62"/>
  <c r="AR37" i="62" s="1"/>
  <c r="T36" i="62"/>
  <c r="S21" i="62"/>
  <c r="AK19" i="62"/>
  <c r="AQ19" i="62" s="1"/>
  <c r="Y19" i="62"/>
  <c r="X21" i="62"/>
  <c r="AJ21" i="62"/>
  <c r="AP21" i="62" s="1"/>
  <c r="T19" i="62"/>
  <c r="Z36" i="62" l="1"/>
  <c r="AL36" i="62"/>
  <c r="AR36" i="62" s="1"/>
  <c r="Z19" i="62"/>
  <c r="T21" i="62"/>
  <c r="AL19" i="62"/>
  <c r="AR19" i="62" s="1"/>
  <c r="AK21" i="62"/>
  <c r="AQ21" i="62" s="1"/>
  <c r="Y21" i="62"/>
  <c r="U19" i="62"/>
  <c r="AL21" i="62" l="1"/>
  <c r="AR21" i="62" s="1"/>
  <c r="Z21" i="62"/>
  <c r="Q30" i="62" l="1"/>
  <c r="W30" i="62" l="1"/>
  <c r="AI30" i="62"/>
  <c r="AO30" i="62" s="1"/>
  <c r="R30" i="62" l="1"/>
  <c r="S30" i="62"/>
  <c r="Y30" i="62" l="1"/>
  <c r="AK30" i="62"/>
  <c r="AQ30" i="62" s="1"/>
  <c r="AJ30" i="62"/>
  <c r="AP30" i="62" s="1"/>
  <c r="X30" i="62"/>
  <c r="U30" i="62" l="1"/>
  <c r="T30" i="62"/>
  <c r="AL30" i="62" l="1"/>
  <c r="AR30" i="62" s="1"/>
  <c r="Z30" i="62"/>
  <c r="S10" i="62" l="1"/>
  <c r="R10" i="62"/>
  <c r="AJ10" i="62" l="1"/>
  <c r="AP10" i="62" s="1"/>
  <c r="X10" i="62"/>
  <c r="AK10" i="62"/>
  <c r="AQ10" i="62" s="1"/>
  <c r="Y10" i="62"/>
  <c r="T10" i="62" l="1"/>
  <c r="AL10" i="62" l="1"/>
  <c r="AR10" i="62" s="1"/>
  <c r="Z10" i="62"/>
  <c r="U10" i="62"/>
  <c r="R28" i="62" l="1"/>
  <c r="AJ28" i="62" l="1"/>
  <c r="AP28" i="62" s="1"/>
  <c r="X28" i="62"/>
  <c r="S28" i="62"/>
  <c r="Y28" i="62" l="1"/>
  <c r="AK28" i="62"/>
  <c r="AQ28" i="62" s="1"/>
  <c r="T28" i="62"/>
  <c r="U28" i="62"/>
  <c r="Z28" i="62" l="1"/>
  <c r="AL28" i="62"/>
  <c r="AR28" i="62" s="1"/>
  <c r="U17" i="62" l="1"/>
  <c r="S17" i="62" l="1"/>
  <c r="Y17" i="62" l="1"/>
  <c r="AK17" i="62"/>
  <c r="AQ17" i="62" s="1"/>
  <c r="Z18" i="62"/>
  <c r="AL18" i="62"/>
  <c r="AR18" i="62" s="1"/>
  <c r="R17" i="62"/>
  <c r="T17" i="62"/>
  <c r="AJ17" i="62" l="1"/>
  <c r="AP17" i="62" s="1"/>
  <c r="X17" i="62"/>
  <c r="AK18" i="62"/>
  <c r="AQ18" i="62" s="1"/>
  <c r="Y18" i="62"/>
  <c r="Z17" i="62"/>
  <c r="AL17" i="62"/>
  <c r="AR17" i="62" s="1"/>
  <c r="AJ18" i="62"/>
  <c r="AP18" i="62" s="1"/>
  <c r="R67" i="62"/>
  <c r="X18" i="62"/>
  <c r="U31" i="62"/>
  <c r="U34" i="62"/>
  <c r="T31" i="62" l="1"/>
  <c r="T34" i="62"/>
  <c r="R34" i="62"/>
  <c r="R31" i="62"/>
  <c r="X34" i="62" l="1"/>
  <c r="AJ34" i="62"/>
  <c r="AP34" i="62" s="1"/>
  <c r="S31" i="62"/>
  <c r="S34" i="62"/>
  <c r="AL34" i="62"/>
  <c r="AR34" i="62" s="1"/>
  <c r="Z34" i="62"/>
  <c r="AJ31" i="62"/>
  <c r="AP31" i="62" s="1"/>
  <c r="X31" i="62"/>
  <c r="Z31" i="62"/>
  <c r="AL31" i="62"/>
  <c r="AR31" i="62" s="1"/>
  <c r="Y34" i="62" l="1"/>
  <c r="AK34" i="62"/>
  <c r="AQ34" i="62" s="1"/>
  <c r="AK31" i="62"/>
  <c r="AQ31" i="62" s="1"/>
  <c r="Y31" i="62"/>
  <c r="Q29" i="62" l="1"/>
  <c r="AI29" i="62" l="1"/>
  <c r="AO29" i="62" s="1"/>
  <c r="W29" i="62"/>
  <c r="S29" i="62" l="1"/>
  <c r="R29" i="62"/>
  <c r="X29" i="62" l="1"/>
  <c r="AJ29" i="62"/>
  <c r="AP29" i="62" s="1"/>
  <c r="R24" i="62"/>
  <c r="Y29" i="62"/>
  <c r="AK29" i="62"/>
  <c r="AQ29" i="62" s="1"/>
  <c r="T29" i="62" l="1"/>
  <c r="AJ24" i="62"/>
  <c r="AP24" i="62" s="1"/>
  <c r="X24" i="62"/>
  <c r="R23" i="62"/>
  <c r="U29" i="62"/>
  <c r="AJ23" i="62" l="1"/>
  <c r="AP23" i="62" s="1"/>
  <c r="X23" i="62"/>
  <c r="R50" i="62"/>
  <c r="X50" i="62" s="1"/>
  <c r="Z29" i="62"/>
  <c r="AL29" i="62"/>
  <c r="AR29" i="62" s="1"/>
  <c r="W18" i="62" l="1"/>
  <c r="AI18" i="62"/>
  <c r="AO18" i="62" s="1"/>
  <c r="Q25" i="62" l="1"/>
  <c r="Q67" i="62" l="1"/>
  <c r="W25" i="62"/>
  <c r="AI25" i="62"/>
  <c r="AO25" i="62" s="1"/>
  <c r="S25" i="62" l="1"/>
  <c r="U25" i="62" l="1"/>
  <c r="U24" i="62" s="1"/>
  <c r="U23" i="62" s="1"/>
  <c r="U50" i="62" s="1"/>
  <c r="T25" i="62"/>
  <c r="AK25" i="62"/>
  <c r="AQ25" i="62" s="1"/>
  <c r="Y25" i="62"/>
  <c r="S67" i="62"/>
  <c r="S24" i="62"/>
  <c r="AL25" i="62" l="1"/>
  <c r="AR25" i="62" s="1"/>
  <c r="Z25" i="62"/>
  <c r="T67" i="62"/>
  <c r="T24" i="62"/>
  <c r="S23" i="62"/>
  <c r="AK24" i="62"/>
  <c r="AQ24" i="62" s="1"/>
  <c r="Y24" i="62"/>
  <c r="AL24" i="62" l="1"/>
  <c r="AR24" i="62" s="1"/>
  <c r="Z24" i="62"/>
  <c r="T23" i="62"/>
  <c r="Y23" i="62"/>
  <c r="AK23" i="62"/>
  <c r="AQ23" i="62" s="1"/>
  <c r="S50" i="62"/>
  <c r="Y50" i="62" s="1"/>
  <c r="T50" i="62" l="1"/>
  <c r="Z50" i="62" s="1"/>
  <c r="AL23" i="62"/>
  <c r="AR23" i="62" s="1"/>
  <c r="Z23" i="62"/>
  <c r="Q32" i="62" l="1"/>
  <c r="Q61" i="62" l="1"/>
  <c r="W32" i="62"/>
  <c r="AI32" i="62"/>
  <c r="AO32" i="62" s="1"/>
  <c r="Q64" i="62" l="1"/>
  <c r="W64" i="62" s="1"/>
  <c r="W61" i="62"/>
  <c r="Q10" i="62" l="1"/>
  <c r="AI10" i="62" l="1"/>
  <c r="AO10" i="62" s="1"/>
  <c r="W10" i="62"/>
  <c r="Q17" i="62" l="1"/>
  <c r="AI17" i="62" l="1"/>
  <c r="AO17" i="62" s="1"/>
  <c r="W17" i="62"/>
  <c r="Q9" i="62"/>
  <c r="W9" i="62" l="1"/>
  <c r="AI9" i="62"/>
  <c r="AO9" i="62" s="1"/>
  <c r="Q31" i="62" l="1"/>
  <c r="Q34" i="62"/>
  <c r="W34" i="62" l="1"/>
  <c r="AI34" i="62"/>
  <c r="AO34" i="62" s="1"/>
  <c r="AI31" i="62"/>
  <c r="AO31" i="62" s="1"/>
  <c r="W31" i="62"/>
  <c r="Q8" i="62" l="1"/>
  <c r="Q7" i="62" l="1"/>
  <c r="W8" i="62"/>
  <c r="AI8" i="62"/>
  <c r="AO8" i="62" s="1"/>
  <c r="Q60" i="62"/>
  <c r="AI7" i="62" l="1"/>
  <c r="AO7" i="62" s="1"/>
  <c r="W7" i="62"/>
  <c r="Q49" i="62"/>
  <c r="W49" i="62" s="1"/>
  <c r="W60" i="62"/>
  <c r="Q59" i="62"/>
  <c r="W59" i="62" s="1"/>
  <c r="Q63" i="62"/>
  <c r="W63" i="62" s="1"/>
  <c r="W65" i="62" s="1"/>
  <c r="Q37" i="62" l="1"/>
  <c r="AI37" i="62" l="1"/>
  <c r="AO37" i="62" s="1"/>
  <c r="W37" i="62"/>
  <c r="Q36" i="62"/>
  <c r="AI36" i="62" l="1"/>
  <c r="AO36" i="62" s="1"/>
  <c r="W36" i="62"/>
  <c r="Q28" i="62" l="1"/>
  <c r="W28" i="62" l="1"/>
  <c r="Q24" i="62"/>
  <c r="AI28" i="62"/>
  <c r="AO28" i="62" s="1"/>
  <c r="W24" i="62" l="1"/>
  <c r="AI24" i="62"/>
  <c r="AO24" i="62" s="1"/>
  <c r="R16" i="62" l="1"/>
  <c r="S16" i="62" l="1"/>
  <c r="R9" i="62"/>
  <c r="X16" i="62"/>
  <c r="AJ16" i="62"/>
  <c r="AP16" i="62" s="1"/>
  <c r="U16" i="62" l="1"/>
  <c r="U9" i="62" s="1"/>
  <c r="U7" i="62" s="1"/>
  <c r="X9" i="62"/>
  <c r="AJ9" i="62"/>
  <c r="AP9" i="62" s="1"/>
  <c r="R7" i="62"/>
  <c r="T16" i="62"/>
  <c r="S9" i="62"/>
  <c r="AK16" i="62"/>
  <c r="AQ16" i="62" s="1"/>
  <c r="Y16" i="62"/>
  <c r="Z16" i="62" l="1"/>
  <c r="AL16" i="62"/>
  <c r="AR16" i="62" s="1"/>
  <c r="T9" i="62"/>
  <c r="AK9" i="62"/>
  <c r="AQ9" i="62" s="1"/>
  <c r="S7" i="62"/>
  <c r="Y9" i="62"/>
  <c r="U42" i="62"/>
  <c r="U49" i="62"/>
  <c r="AJ7" i="62"/>
  <c r="AP7" i="62" s="1"/>
  <c r="R42" i="62"/>
  <c r="R49" i="62"/>
  <c r="X49" i="62" s="1"/>
  <c r="X7" i="62"/>
  <c r="X42" i="62" s="1"/>
  <c r="R51" i="62" l="1"/>
  <c r="X51" i="62" s="1"/>
  <c r="R43" i="62"/>
  <c r="R71" i="62"/>
  <c r="AJ42" i="62"/>
  <c r="AP42" i="62" s="1"/>
  <c r="U43" i="62"/>
  <c r="U44" i="62" s="1"/>
  <c r="U46" i="62" s="1"/>
  <c r="U51" i="62"/>
  <c r="T7" i="62"/>
  <c r="Z9" i="62"/>
  <c r="AL9" i="62"/>
  <c r="AR9" i="62" s="1"/>
  <c r="Y7" i="62"/>
  <c r="Y42" i="62" s="1"/>
  <c r="S42" i="62"/>
  <c r="AK7" i="62"/>
  <c r="AQ7" i="62" s="1"/>
  <c r="S49" i="62"/>
  <c r="Y49" i="62" s="1"/>
  <c r="S71" i="62" l="1"/>
  <c r="AK42" i="62"/>
  <c r="AQ42" i="62" s="1"/>
  <c r="S51" i="62"/>
  <c r="Y51" i="62" s="1"/>
  <c r="S43" i="62"/>
  <c r="AL7" i="62"/>
  <c r="AR7" i="62" s="1"/>
  <c r="T49" i="62"/>
  <c r="Z49" i="62" s="1"/>
  <c r="T42" i="62"/>
  <c r="Z7" i="62"/>
  <c r="Z42" i="62" s="1"/>
  <c r="X43" i="62"/>
  <c r="R69" i="62"/>
  <c r="AJ43" i="62"/>
  <c r="AP43" i="62" s="1"/>
  <c r="R44" i="62"/>
  <c r="R46" i="62" l="1"/>
  <c r="X44" i="62"/>
  <c r="AJ44" i="62"/>
  <c r="AP44" i="62" s="1"/>
  <c r="AK43" i="62"/>
  <c r="AQ43" i="62" s="1"/>
  <c r="S44" i="62"/>
  <c r="S69" i="62"/>
  <c r="Y43" i="62"/>
  <c r="T51" i="62"/>
  <c r="Z51" i="62" s="1"/>
  <c r="T71" i="62"/>
  <c r="AL42" i="62"/>
  <c r="AR42" i="62" s="1"/>
  <c r="T43" i="62"/>
  <c r="AL43" i="62" l="1"/>
  <c r="AR43" i="62" s="1"/>
  <c r="Z43" i="62"/>
  <c r="T69" i="62"/>
  <c r="T44" i="62"/>
  <c r="Y44" i="62"/>
  <c r="AK44" i="62"/>
  <c r="AQ44" i="62" s="1"/>
  <c r="S46" i="62"/>
  <c r="AJ46" i="62"/>
  <c r="AP46" i="62" s="1"/>
  <c r="X46" i="62"/>
  <c r="Z44" i="62" l="1"/>
  <c r="AL44" i="62"/>
  <c r="AR44" i="62" s="1"/>
  <c r="T46" i="62"/>
  <c r="Y46" i="62"/>
  <c r="AK46" i="62"/>
  <c r="AQ46" i="62" s="1"/>
  <c r="AL46" i="62" l="1"/>
  <c r="AR46" i="62" s="1"/>
  <c r="Z46" i="62"/>
  <c r="Q40" i="62" l="1"/>
  <c r="AI40" i="62" l="1"/>
  <c r="AO40" i="62" s="1"/>
  <c r="W40" i="62"/>
  <c r="Q23" i="62"/>
  <c r="AI23" i="62" l="1"/>
  <c r="AO23" i="62" s="1"/>
  <c r="W23" i="62"/>
  <c r="W42" i="62" s="1"/>
  <c r="Q50" i="62"/>
  <c r="W50" i="62" s="1"/>
  <c r="Q42" i="62"/>
  <c r="Q43" i="62" l="1"/>
  <c r="Q71" i="62"/>
  <c r="Q51" i="62"/>
  <c r="W51" i="62" s="1"/>
  <c r="AI42" i="62"/>
  <c r="AO42" i="62" s="1"/>
  <c r="AI43" i="62" l="1"/>
  <c r="AO43" i="62" s="1"/>
  <c r="Q69" i="62"/>
  <c r="Q44" i="62"/>
  <c r="W43" i="62"/>
  <c r="AI44" i="62" l="1"/>
  <c r="AO44" i="62" s="1"/>
  <c r="W44" i="62"/>
  <c r="Q46" i="62"/>
  <c r="Q73" i="62"/>
  <c r="R73" i="62" s="1"/>
  <c r="W46" i="62" l="1"/>
  <c r="AI46" i="62"/>
  <c r="AO46" i="62" s="1"/>
  <c r="EK41" i="93" l="1"/>
  <c r="EY41" i="93" l="1"/>
  <c r="BE41" i="93" l="1"/>
  <c r="AQ41" i="93"/>
  <c r="O41" i="93" l="1"/>
  <c r="AC41" i="93"/>
  <c r="DW41" i="93" l="1"/>
  <c r="DI41" i="93" l="1"/>
  <c r="CG41" i="93" l="1"/>
  <c r="CU41" i="93"/>
  <c r="BS41" i="93"/>
  <c r="BS36" i="93" l="1"/>
  <c r="AC36" i="93"/>
  <c r="AQ36" i="93"/>
  <c r="CU36" i="93"/>
  <c r="O36" i="93"/>
  <c r="BE36" i="93"/>
  <c r="CG36" i="93"/>
  <c r="DI36" i="93"/>
  <c r="DW36" i="93"/>
  <c r="EK36" i="93"/>
  <c r="EY36" i="93"/>
  <c r="FY40" i="91" l="1"/>
  <c r="FY43" i="91" l="1"/>
  <c r="FM43" i="91" l="1"/>
  <c r="EY43" i="91" l="1"/>
  <c r="BE43" i="91" l="1"/>
  <c r="AC43" i="91"/>
  <c r="AQ43" i="91"/>
  <c r="O43" i="91"/>
  <c r="DW43" i="91" l="1"/>
  <c r="DI43" i="91" l="1"/>
  <c r="BS43" i="91" l="1"/>
  <c r="CU43" i="91" l="1"/>
  <c r="CG43" i="91"/>
  <c r="DW40" i="91" l="1"/>
  <c r="CU40" i="91"/>
  <c r="O40" i="91"/>
  <c r="EK40" i="91"/>
  <c r="BS40" i="91"/>
  <c r="CG40" i="91"/>
  <c r="FM40" i="91"/>
  <c r="BE40" i="91"/>
  <c r="AC40" i="91"/>
  <c r="AQ40" i="91"/>
  <c r="DI40" i="91"/>
  <c r="EY40" i="91"/>
  <c r="FY39" i="91" l="1"/>
  <c r="EY39" i="91" l="1"/>
  <c r="CY19" i="91"/>
  <c r="CY10" i="91"/>
  <c r="CY8" i="91" s="1"/>
  <c r="CO10" i="91"/>
  <c r="CO8" i="91" s="1"/>
  <c r="CO19" i="91"/>
  <c r="DL19" i="91"/>
  <c r="DL10" i="91"/>
  <c r="DL8" i="91" s="1"/>
  <c r="DW39" i="91"/>
  <c r="FL19" i="91"/>
  <c r="FL10" i="91"/>
  <c r="FL8" i="91" s="1"/>
  <c r="DE10" i="91"/>
  <c r="DE8" i="91" s="1"/>
  <c r="DE19" i="91"/>
  <c r="DF10" i="91"/>
  <c r="DF8" i="91" s="1"/>
  <c r="DF19" i="91"/>
  <c r="BC19" i="91"/>
  <c r="BC10" i="91"/>
  <c r="BC8" i="91" s="1"/>
  <c r="BY19" i="91"/>
  <c r="BY10" i="91"/>
  <c r="BY8" i="91" s="1"/>
  <c r="DU10" i="91"/>
  <c r="DU8" i="91" s="1"/>
  <c r="DU19" i="91"/>
  <c r="EE19" i="91"/>
  <c r="EE10" i="91"/>
  <c r="EE8" i="91" s="1"/>
  <c r="EF19" i="91"/>
  <c r="EF10" i="91"/>
  <c r="EF8" i="91" s="1"/>
  <c r="CF19" i="91"/>
  <c r="CF10" i="91"/>
  <c r="CF8" i="91" s="1"/>
  <c r="CD10" i="91"/>
  <c r="CD8" i="91" s="1"/>
  <c r="CD19" i="91"/>
  <c r="AH10" i="91"/>
  <c r="AH8" i="91" s="1"/>
  <c r="AH19" i="91"/>
  <c r="ET19" i="91"/>
  <c r="ET10" i="91"/>
  <c r="ET8" i="91" s="1"/>
  <c r="DD10" i="91"/>
  <c r="DD8" i="91" s="1"/>
  <c r="DD19" i="91"/>
  <c r="BB19" i="91"/>
  <c r="BB10" i="91"/>
  <c r="BB8" i="91" s="1"/>
  <c r="DH19" i="91"/>
  <c r="DH10" i="91"/>
  <c r="DH8" i="91" s="1"/>
  <c r="CB19" i="91"/>
  <c r="CB10" i="91"/>
  <c r="CB8" i="91" s="1"/>
  <c r="BD19" i="91"/>
  <c r="BD10" i="91"/>
  <c r="BD8" i="91" s="1"/>
  <c r="CA19" i="91"/>
  <c r="CA10" i="91"/>
  <c r="CA8" i="91" s="1"/>
  <c r="CJ19" i="91"/>
  <c r="CJ10" i="91"/>
  <c r="CJ8" i="91" s="1"/>
  <c r="AZ10" i="91"/>
  <c r="AZ8" i="91" s="1"/>
  <c r="AZ19" i="91"/>
  <c r="BS39" i="91"/>
  <c r="BH19" i="91"/>
  <c r="BH10" i="91"/>
  <c r="BH8" i="91" s="1"/>
  <c r="CX10" i="91"/>
  <c r="CX8" i="91" s="1"/>
  <c r="CX19" i="91"/>
  <c r="AL19" i="91"/>
  <c r="AL10" i="91"/>
  <c r="AL8" i="91" s="1"/>
  <c r="EO19" i="91"/>
  <c r="EO10" i="91"/>
  <c r="EO8" i="91" s="1"/>
  <c r="FE10" i="91"/>
  <c r="FE8" i="91" s="1"/>
  <c r="FE19" i="91"/>
  <c r="EA19" i="91"/>
  <c r="EA10" i="91"/>
  <c r="EA8" i="91" s="1"/>
  <c r="AN19" i="91"/>
  <c r="AN10" i="91"/>
  <c r="AN8" i="91" s="1"/>
  <c r="BM10" i="91"/>
  <c r="BM8" i="91" s="1"/>
  <c r="BM19" i="91"/>
  <c r="AU10" i="91"/>
  <c r="AU8" i="91" s="1"/>
  <c r="AU19" i="91"/>
  <c r="AJ10" i="91"/>
  <c r="AJ8" i="91" s="1"/>
  <c r="AJ19" i="91"/>
  <c r="BV10" i="91"/>
  <c r="BV8" i="91" s="1"/>
  <c r="BV19" i="91"/>
  <c r="EK39" i="91"/>
  <c r="EC10" i="91"/>
  <c r="EC8" i="91" s="1"/>
  <c r="EC19" i="91"/>
  <c r="EJ19" i="91"/>
  <c r="EJ10" i="91"/>
  <c r="EJ8" i="91" s="1"/>
  <c r="AQ39" i="91"/>
  <c r="BQ10" i="91"/>
  <c r="BQ8" i="91" s="1"/>
  <c r="BQ19" i="91"/>
  <c r="DA19" i="91"/>
  <c r="DA10" i="91"/>
  <c r="DA8" i="91" s="1"/>
  <c r="DR19" i="91"/>
  <c r="DR10" i="91"/>
  <c r="DR8" i="91" s="1"/>
  <c r="BN10" i="91"/>
  <c r="BN8" i="91" s="1"/>
  <c r="BN19" i="91"/>
  <c r="AW19" i="91"/>
  <c r="AW10" i="91"/>
  <c r="AW8" i="91" s="1"/>
  <c r="AK10" i="91"/>
  <c r="AK8" i="91" s="1"/>
  <c r="AK19" i="91"/>
  <c r="CS10" i="91"/>
  <c r="CS8" i="91" s="1"/>
  <c r="CS19" i="91"/>
  <c r="EX10" i="91"/>
  <c r="EX8" i="91" s="1"/>
  <c r="EX19" i="91"/>
  <c r="CP19" i="91"/>
  <c r="CP10" i="91"/>
  <c r="CP8" i="91" s="1"/>
  <c r="CN10" i="91"/>
  <c r="CN8" i="91" s="1"/>
  <c r="CN19" i="91"/>
  <c r="AP10" i="91"/>
  <c r="AP8" i="91" s="1"/>
  <c r="AP19" i="91"/>
  <c r="FP19" i="91"/>
  <c r="FP10" i="91"/>
  <c r="FP8" i="91" s="1"/>
  <c r="EN19" i="91"/>
  <c r="EN10" i="91"/>
  <c r="EN8" i="91" s="1"/>
  <c r="ED19" i="91"/>
  <c r="ED10" i="91"/>
  <c r="ED8" i="91" s="1"/>
  <c r="FJ19" i="91"/>
  <c r="FJ10" i="91"/>
  <c r="FJ8" i="91" s="1"/>
  <c r="DP10" i="91"/>
  <c r="DP8" i="91" s="1"/>
  <c r="DP19" i="91"/>
  <c r="AX19" i="91"/>
  <c r="AX10" i="91"/>
  <c r="AX8" i="91" s="1"/>
  <c r="DB19" i="91"/>
  <c r="DB10" i="91"/>
  <c r="DB8" i="91" s="1"/>
  <c r="DC19" i="91"/>
  <c r="DC10" i="91"/>
  <c r="DC8" i="91" s="1"/>
  <c r="EU19" i="91"/>
  <c r="EU10" i="91"/>
  <c r="EU8" i="91" s="1"/>
  <c r="FQ10" i="91"/>
  <c r="FQ8" i="91" s="1"/>
  <c r="FQ19" i="91"/>
  <c r="CC19" i="91"/>
  <c r="CC10" i="91"/>
  <c r="CC8" i="91" s="1"/>
  <c r="EW10" i="91"/>
  <c r="EW8" i="91" s="1"/>
  <c r="EW19" i="91"/>
  <c r="FB10" i="91"/>
  <c r="FB8" i="91" s="1"/>
  <c r="FB19" i="91"/>
  <c r="AF19" i="91"/>
  <c r="AF10" i="91"/>
  <c r="AF8" i="91" s="1"/>
  <c r="DO10" i="91"/>
  <c r="DO8" i="91" s="1"/>
  <c r="DO19" i="91"/>
  <c r="EQ19" i="91"/>
  <c r="EQ10" i="91"/>
  <c r="EQ8" i="91" s="1"/>
  <c r="DS10" i="91"/>
  <c r="DS8" i="91" s="1"/>
  <c r="DS19" i="91"/>
  <c r="FD19" i="91"/>
  <c r="FD10" i="91"/>
  <c r="FD8" i="91" s="1"/>
  <c r="CU39" i="91"/>
  <c r="EH19" i="91"/>
  <c r="EH10" i="91"/>
  <c r="EH8" i="91" s="1"/>
  <c r="AO10" i="91"/>
  <c r="AO8" i="91" s="1"/>
  <c r="AO19" i="91"/>
  <c r="AT10" i="91"/>
  <c r="AT8" i="91" s="1"/>
  <c r="AT19" i="91"/>
  <c r="BK10" i="91"/>
  <c r="BK8" i="91" s="1"/>
  <c r="BK19" i="91"/>
  <c r="DV10" i="91"/>
  <c r="DV8" i="91" s="1"/>
  <c r="DV19" i="91"/>
  <c r="EP10" i="91"/>
  <c r="EP8" i="91" s="1"/>
  <c r="EP19" i="91"/>
  <c r="CL10" i="91"/>
  <c r="CL8" i="91" s="1"/>
  <c r="CL19" i="91"/>
  <c r="CQ19" i="91"/>
  <c r="CQ10" i="91"/>
  <c r="CQ8" i="91" s="1"/>
  <c r="FG19" i="91"/>
  <c r="FG10" i="91"/>
  <c r="FG8" i="91" s="1"/>
  <c r="EB19" i="91"/>
  <c r="EB10" i="91"/>
  <c r="EB8" i="91" s="1"/>
  <c r="FH10" i="91"/>
  <c r="FH8" i="91" s="1"/>
  <c r="FH19" i="91"/>
  <c r="DM10" i="91"/>
  <c r="DM8" i="91" s="1"/>
  <c r="DM19" i="91"/>
  <c r="BI19" i="91"/>
  <c r="BI10" i="91"/>
  <c r="BI8" i="91" s="1"/>
  <c r="AG10" i="91"/>
  <c r="AG8" i="91" s="1"/>
  <c r="AG19" i="91"/>
  <c r="EV19" i="91"/>
  <c r="EV10" i="91"/>
  <c r="EV8" i="91" s="1"/>
  <c r="BO10" i="91"/>
  <c r="BO8" i="91" s="1"/>
  <c r="BO19" i="91"/>
  <c r="AY19" i="91"/>
  <c r="AY10" i="91"/>
  <c r="AY8" i="91" s="1"/>
  <c r="FK19" i="91"/>
  <c r="FK10" i="91"/>
  <c r="FK8" i="91" s="1"/>
  <c r="CZ19" i="91"/>
  <c r="CZ10" i="91"/>
  <c r="CZ8" i="91" s="1"/>
  <c r="FR10" i="91"/>
  <c r="FR8" i="91" s="1"/>
  <c r="FR19" i="91"/>
  <c r="DQ10" i="91"/>
  <c r="DQ8" i="91" s="1"/>
  <c r="DQ19" i="91"/>
  <c r="O39" i="91"/>
  <c r="CG39" i="91"/>
  <c r="CT10" i="91"/>
  <c r="CT8" i="91" s="1"/>
  <c r="CT19" i="91"/>
  <c r="CK10" i="91"/>
  <c r="CK8" i="91" s="1"/>
  <c r="CK19" i="91"/>
  <c r="FF19" i="91"/>
  <c r="FF10" i="91"/>
  <c r="FF8" i="91" s="1"/>
  <c r="DT19" i="91"/>
  <c r="DT10" i="91"/>
  <c r="DT8" i="91" s="1"/>
  <c r="AM19" i="91"/>
  <c r="AM10" i="91"/>
  <c r="AM8" i="91" s="1"/>
  <c r="EI19" i="91"/>
  <c r="EI10" i="91"/>
  <c r="EI8" i="91" s="1"/>
  <c r="BX19" i="91"/>
  <c r="BX10" i="91"/>
  <c r="BX8" i="91" s="1"/>
  <c r="FS19" i="91"/>
  <c r="FS10" i="91"/>
  <c r="FS8" i="91" s="1"/>
  <c r="BA19" i="91"/>
  <c r="BA10" i="91"/>
  <c r="BA8" i="91" s="1"/>
  <c r="ER10" i="91"/>
  <c r="ER8" i="91" s="1"/>
  <c r="ER19" i="91"/>
  <c r="BE39" i="91"/>
  <c r="AC39" i="91"/>
  <c r="BR10" i="91"/>
  <c r="BR8" i="91" s="1"/>
  <c r="BR19" i="91"/>
  <c r="CM19" i="91"/>
  <c r="CM10" i="91"/>
  <c r="CM8" i="91" s="1"/>
  <c r="BZ19" i="91"/>
  <c r="BZ10" i="91"/>
  <c r="BZ8" i="91" s="1"/>
  <c r="CR10" i="91"/>
  <c r="CR8" i="91" s="1"/>
  <c r="CR19" i="91"/>
  <c r="DG19" i="91"/>
  <c r="DG10" i="91"/>
  <c r="DG8" i="91" s="1"/>
  <c r="AV19" i="91"/>
  <c r="AV10" i="91"/>
  <c r="AV8" i="91" s="1"/>
  <c r="EG10" i="91"/>
  <c r="EG8" i="91" s="1"/>
  <c r="EG19" i="91"/>
  <c r="BW19" i="91"/>
  <c r="BW10" i="91"/>
  <c r="BW8" i="91" s="1"/>
  <c r="DN10" i="91"/>
  <c r="DN8" i="91" s="1"/>
  <c r="DN19" i="91"/>
  <c r="DZ10" i="91"/>
  <c r="DZ8" i="91" s="1"/>
  <c r="DZ19" i="91"/>
  <c r="FM39" i="91"/>
  <c r="DI39" i="91"/>
  <c r="BL10" i="91"/>
  <c r="BL8" i="91" s="1"/>
  <c r="BL19" i="91"/>
  <c r="BJ10" i="91"/>
  <c r="BJ8" i="91" s="1"/>
  <c r="BJ19" i="91"/>
  <c r="FC19" i="91"/>
  <c r="FC10" i="91"/>
  <c r="FC8" i="91" s="1"/>
  <c r="AI19" i="91"/>
  <c r="AI10" i="91"/>
  <c r="AI8" i="91" s="1"/>
  <c r="BP19" i="91"/>
  <c r="BP10" i="91"/>
  <c r="BP8" i="91" s="1"/>
  <c r="ES10" i="91"/>
  <c r="ES8" i="91" s="1"/>
  <c r="ES19" i="91"/>
  <c r="CE19" i="91"/>
  <c r="CE10" i="91"/>
  <c r="CE8" i="91" s="1"/>
  <c r="FI10" i="91"/>
  <c r="FI8" i="91" s="1"/>
  <c r="FI19" i="91"/>
  <c r="DY19" i="91" l="1"/>
  <c r="EK32" i="91"/>
  <c r="EK16" i="91"/>
  <c r="DY10" i="91"/>
  <c r="AQ16" i="91"/>
  <c r="AE10" i="91"/>
  <c r="AQ32" i="91"/>
  <c r="AE19" i="91"/>
  <c r="BG10" i="91"/>
  <c r="BS16" i="91"/>
  <c r="FM32" i="91"/>
  <c r="FA19" i="91"/>
  <c r="BG19" i="91"/>
  <c r="BS32" i="91"/>
  <c r="FM16" i="91"/>
  <c r="FA10" i="91"/>
  <c r="BE32" i="91"/>
  <c r="AS19" i="91"/>
  <c r="AS10" i="91"/>
  <c r="BE16" i="91"/>
  <c r="FO10" i="91"/>
  <c r="FY16" i="91"/>
  <c r="CG32" i="91"/>
  <c r="BU19" i="91"/>
  <c r="FY32" i="91"/>
  <c r="FO19" i="91"/>
  <c r="CG16" i="91"/>
  <c r="BU10" i="91"/>
  <c r="EM10" i="91"/>
  <c r="EY16" i="91"/>
  <c r="CW19" i="91"/>
  <c r="DI32" i="91"/>
  <c r="EY32" i="91"/>
  <c r="EM19" i="91"/>
  <c r="DI16" i="91"/>
  <c r="CW10" i="91"/>
  <c r="DK10" i="91"/>
  <c r="DW16" i="91"/>
  <c r="DK19" i="91"/>
  <c r="DW32" i="91"/>
  <c r="CI10" i="91"/>
  <c r="CU16" i="91"/>
  <c r="CU32" i="91"/>
  <c r="CI19" i="91"/>
  <c r="BG8" i="91" l="1"/>
  <c r="BS10" i="91"/>
  <c r="DY8" i="91"/>
  <c r="EK10" i="91"/>
  <c r="DK8" i="91"/>
  <c r="DW10" i="91"/>
  <c r="CU19" i="91"/>
  <c r="FY19" i="91"/>
  <c r="DW19" i="91"/>
  <c r="BU8" i="91"/>
  <c r="CG10" i="91"/>
  <c r="BS19" i="91"/>
  <c r="FY10" i="91"/>
  <c r="FO8" i="91"/>
  <c r="EK19" i="91"/>
  <c r="EM8" i="91"/>
  <c r="EY10" i="91"/>
  <c r="CU10" i="91"/>
  <c r="CI8" i="91"/>
  <c r="AE8" i="91"/>
  <c r="AQ10" i="91"/>
  <c r="AQ19" i="91"/>
  <c r="BE19" i="91"/>
  <c r="FM19" i="91"/>
  <c r="DI10" i="91"/>
  <c r="CW8" i="91"/>
  <c r="DI19" i="91"/>
  <c r="CG19" i="91"/>
  <c r="EY19" i="91"/>
  <c r="AS8" i="91"/>
  <c r="BE10" i="91"/>
  <c r="FM10" i="91"/>
  <c r="FA8" i="91"/>
  <c r="EY8" i="91" l="1"/>
  <c r="DI8" i="91"/>
  <c r="BE8" i="91"/>
  <c r="CG8" i="91"/>
  <c r="DW8" i="91"/>
  <c r="EK8" i="91"/>
  <c r="CU8" i="91"/>
  <c r="FM8" i="91"/>
  <c r="FY8" i="91"/>
  <c r="AQ8" i="91"/>
  <c r="BS8" i="91"/>
  <c r="EK43" i="91" l="1"/>
  <c r="O41" i="91" l="1"/>
  <c r="AC41" i="91"/>
  <c r="BE41" i="91"/>
  <c r="AQ41" i="91"/>
  <c r="EK41" i="91" l="1"/>
  <c r="EY41" i="91" l="1"/>
  <c r="FM41" i="91" l="1"/>
  <c r="FY41" i="91" l="1"/>
  <c r="DW41" i="91" l="1"/>
  <c r="BS41" i="91"/>
  <c r="DI41" i="91" l="1"/>
  <c r="CU41" i="91"/>
  <c r="CG41" i="91"/>
  <c r="FH17" i="93" l="1"/>
  <c r="FJ17" i="93"/>
  <c r="FP17" i="93"/>
  <c r="FV17" i="93"/>
  <c r="FC17" i="93"/>
  <c r="FU17" i="93"/>
  <c r="FQ17" i="93"/>
  <c r="FB17" i="93"/>
  <c r="FG17" i="93"/>
  <c r="FF17" i="93"/>
  <c r="FI17" i="93"/>
  <c r="FR17" i="93"/>
  <c r="FS17" i="93"/>
  <c r="FD17" i="93"/>
  <c r="FL17" i="93"/>
  <c r="FE17" i="93"/>
  <c r="FT17" i="93"/>
  <c r="FA17" i="93" l="1"/>
  <c r="FM7" i="93"/>
  <c r="FK17" i="93"/>
  <c r="FX17" i="93"/>
  <c r="FW17" i="93"/>
  <c r="FO17" i="93"/>
  <c r="FY17" i="93" s="1"/>
  <c r="FY7" i="93"/>
  <c r="FJ16" i="85" l="1"/>
  <c r="FK16" i="85"/>
  <c r="FD16" i="85"/>
  <c r="FA16" i="85"/>
  <c r="FM7" i="85"/>
  <c r="FP16" i="85"/>
  <c r="FF16" i="85"/>
  <c r="FG16" i="85"/>
  <c r="FL16" i="85"/>
  <c r="FQ16" i="85"/>
  <c r="FH16" i="85"/>
  <c r="FI16" i="85"/>
  <c r="FR16" i="85"/>
  <c r="FO16" i="85"/>
  <c r="FY7" i="85"/>
  <c r="FU16" i="85"/>
  <c r="FW16" i="85"/>
  <c r="FE16" i="85"/>
  <c r="FS16" i="85"/>
  <c r="FB16" i="85"/>
  <c r="FV16" i="85"/>
  <c r="FC16" i="85"/>
  <c r="FX16" i="85"/>
  <c r="FT16" i="85"/>
  <c r="FM17" i="93"/>
  <c r="FH16" i="84" l="1"/>
  <c r="FE16" i="84"/>
  <c r="FL16" i="84"/>
  <c r="FV16" i="84"/>
  <c r="FR16" i="84"/>
  <c r="FA16" i="84"/>
  <c r="FM7" i="84"/>
  <c r="FQ16" i="84"/>
  <c r="FS16" i="84"/>
  <c r="FJ16" i="84"/>
  <c r="FI16" i="84"/>
  <c r="FF16" i="84"/>
  <c r="FD16" i="84"/>
  <c r="FK16" i="84"/>
  <c r="FP16" i="84"/>
  <c r="FG16" i="84"/>
  <c r="FU16" i="84"/>
  <c r="FT16" i="84"/>
  <c r="FM16" i="85"/>
  <c r="FY16" i="85"/>
  <c r="FB16" i="84"/>
  <c r="FY7" i="84"/>
  <c r="FO16" i="84"/>
  <c r="FC16" i="84"/>
  <c r="FW16" i="84"/>
  <c r="FX16" i="84"/>
  <c r="FY16" i="84" l="1"/>
  <c r="FM16" i="84"/>
  <c r="FT18" i="92" l="1"/>
  <c r="FX18" i="92"/>
  <c r="FK18" i="92"/>
  <c r="FF18" i="92"/>
  <c r="FW18" i="92"/>
  <c r="FY7" i="92"/>
  <c r="FO18" i="92"/>
  <c r="FJ18" i="92"/>
  <c r="FP18" i="92"/>
  <c r="FD18" i="92"/>
  <c r="FE18" i="92"/>
  <c r="FV18" i="92"/>
  <c r="FB18" i="92"/>
  <c r="FH18" i="92"/>
  <c r="FR18" i="92"/>
  <c r="FA18" i="92"/>
  <c r="FM7" i="92"/>
  <c r="FS18" i="92"/>
  <c r="FQ18" i="92"/>
  <c r="FC18" i="92"/>
  <c r="FG18" i="92"/>
  <c r="FI18" i="92"/>
  <c r="FL18" i="92"/>
  <c r="FU18" i="92"/>
  <c r="FY18" i="92" l="1"/>
  <c r="FM18" i="92"/>
  <c r="ET17" i="93" l="1"/>
  <c r="ES17" i="93"/>
  <c r="EO17" i="93"/>
  <c r="EN17" i="93"/>
  <c r="EV17" i="93"/>
  <c r="EX17" i="93"/>
  <c r="EP17" i="93"/>
  <c r="EU17" i="93"/>
  <c r="EV16" i="84" l="1"/>
  <c r="EW16" i="85"/>
  <c r="ET16" i="85"/>
  <c r="EQ17" i="93"/>
  <c r="EU16" i="84"/>
  <c r="EM16" i="85"/>
  <c r="EY7" i="85"/>
  <c r="EU18" i="92"/>
  <c r="EW17" i="93"/>
  <c r="EV16" i="85"/>
  <c r="ES16" i="85"/>
  <c r="ER16" i="85"/>
  <c r="EV18" i="92"/>
  <c r="EX16" i="85"/>
  <c r="ER18" i="92"/>
  <c r="ES16" i="84"/>
  <c r="ER17" i="93"/>
  <c r="EX16" i="84"/>
  <c r="ER16" i="84"/>
  <c r="EO16" i="84"/>
  <c r="EN16" i="85"/>
  <c r="EO16" i="85"/>
  <c r="EQ16" i="84"/>
  <c r="EW16" i="84"/>
  <c r="ET16" i="84"/>
  <c r="EM17" i="93"/>
  <c r="EY7" i="93"/>
  <c r="EQ16" i="85"/>
  <c r="EO18" i="92"/>
  <c r="EN16" i="84"/>
  <c r="EP16" i="85"/>
  <c r="EU16" i="85"/>
  <c r="EP16" i="84"/>
  <c r="EM16" i="84"/>
  <c r="EY7" i="84"/>
  <c r="EY16" i="84" l="1"/>
  <c r="EY16" i="85"/>
  <c r="EX18" i="92"/>
  <c r="EN18" i="92"/>
  <c r="FA17" i="91"/>
  <c r="EW18" i="92"/>
  <c r="EQ18" i="92"/>
  <c r="EY7" i="92"/>
  <c r="EM18" i="92"/>
  <c r="ET18" i="92"/>
  <c r="ES18" i="92"/>
  <c r="EP18" i="92"/>
  <c r="EY17" i="93"/>
  <c r="FM7" i="91" l="1"/>
  <c r="FO17" i="91"/>
  <c r="FX17" i="91"/>
  <c r="FL17" i="91"/>
  <c r="EY18" i="92"/>
  <c r="FW17" i="91"/>
  <c r="FI17" i="91"/>
  <c r="FC17" i="91"/>
  <c r="FJ17" i="91"/>
  <c r="FD17" i="91"/>
  <c r="FH17" i="91"/>
  <c r="FR17" i="91"/>
  <c r="FQ17" i="91"/>
  <c r="FF17" i="91"/>
  <c r="FK17" i="91"/>
  <c r="FP17" i="91"/>
  <c r="FV17" i="91"/>
  <c r="FG17" i="91"/>
  <c r="FS17" i="91"/>
  <c r="FT17" i="91"/>
  <c r="FE17" i="91"/>
  <c r="FB17" i="91"/>
  <c r="FY7" i="91"/>
  <c r="FM17" i="91" l="1"/>
  <c r="FU17" i="91"/>
  <c r="FY17" i="91" s="1"/>
  <c r="ED17" i="93" l="1"/>
  <c r="EI17" i="93"/>
  <c r="EB17" i="93"/>
  <c r="DY17" i="93"/>
  <c r="EA17" i="93"/>
  <c r="EH17" i="93"/>
  <c r="DZ17" i="93"/>
  <c r="ED16" i="84" l="1"/>
  <c r="EJ16" i="85"/>
  <c r="EI16" i="85"/>
  <c r="EA16" i="85"/>
  <c r="EC16" i="85"/>
  <c r="EI16" i="84"/>
  <c r="DZ16" i="84"/>
  <c r="EE16" i="85"/>
  <c r="EF16" i="84"/>
  <c r="EK7" i="85"/>
  <c r="DY16" i="85"/>
  <c r="EG16" i="85"/>
  <c r="EA16" i="84"/>
  <c r="EB16" i="84"/>
  <c r="EB16" i="85"/>
  <c r="ED16" i="85"/>
  <c r="EC17" i="93"/>
  <c r="EK17" i="93" s="1"/>
  <c r="DY16" i="84"/>
  <c r="EK7" i="84"/>
  <c r="EK7" i="93"/>
  <c r="EF16" i="85"/>
  <c r="EE16" i="84"/>
  <c r="EJ16" i="84"/>
  <c r="EH16" i="84"/>
  <c r="EG17" i="93"/>
  <c r="EC16" i="84"/>
  <c r="EE17" i="93"/>
  <c r="EG16" i="84"/>
  <c r="EH16" i="85"/>
  <c r="EF17" i="93"/>
  <c r="DZ16" i="85"/>
  <c r="EJ17" i="93"/>
  <c r="EW17" i="91" l="1"/>
  <c r="ES17" i="91"/>
  <c r="EK16" i="84"/>
  <c r="EP17" i="91"/>
  <c r="EK16" i="85"/>
  <c r="EX17" i="91"/>
  <c r="EY7" i="91"/>
  <c r="EM17" i="91"/>
  <c r="EO17" i="91"/>
  <c r="EN17" i="91"/>
  <c r="EV17" i="91"/>
  <c r="EU17" i="91"/>
  <c r="ER17" i="91"/>
  <c r="ET17" i="91"/>
  <c r="EQ17" i="91"/>
  <c r="EY17" i="91" l="1"/>
  <c r="EJ18" i="92" l="1"/>
  <c r="DY18" i="92"/>
  <c r="EK7" i="92"/>
  <c r="EE18" i="92"/>
  <c r="EC18" i="92"/>
  <c r="EA18" i="92"/>
  <c r="EB18" i="92"/>
  <c r="EF18" i="92"/>
  <c r="EH18" i="92"/>
  <c r="EG18" i="92"/>
  <c r="DZ18" i="92"/>
  <c r="EI18" i="92"/>
  <c r="ED18" i="92"/>
  <c r="EK18" i="92" l="1"/>
  <c r="EH17" i="91" l="1"/>
  <c r="EG17" i="91"/>
  <c r="EC17" i="91"/>
  <c r="EE17" i="91"/>
  <c r="ED17" i="91"/>
  <c r="EJ17" i="91"/>
  <c r="EF17" i="91"/>
  <c r="EB17" i="91"/>
  <c r="EI17" i="91"/>
  <c r="EA17" i="91"/>
  <c r="DY17" i="91"/>
  <c r="EK7" i="91"/>
  <c r="DZ17" i="91"/>
  <c r="EK17" i="91" l="1"/>
  <c r="T16" i="85" l="1"/>
  <c r="BM16" i="85"/>
  <c r="AP16" i="85"/>
  <c r="BK16" i="85"/>
  <c r="X16" i="85"/>
  <c r="BO16" i="85"/>
  <c r="AV16" i="85"/>
  <c r="AE16" i="85"/>
  <c r="AQ7" i="85"/>
  <c r="BA16" i="85"/>
  <c r="V16" i="85"/>
  <c r="BL16" i="85"/>
  <c r="L16" i="85"/>
  <c r="Z16" i="85"/>
  <c r="BI16" i="85"/>
  <c r="AJ16" i="85"/>
  <c r="BC16" i="85"/>
  <c r="G16" i="85"/>
  <c r="W16" i="85"/>
  <c r="BP16" i="85"/>
  <c r="AU16" i="85"/>
  <c r="I16" i="85"/>
  <c r="F16" i="85"/>
  <c r="AB16" i="85"/>
  <c r="BS7" i="85"/>
  <c r="BG16" i="85"/>
  <c r="DO16" i="85"/>
  <c r="J16" i="85"/>
  <c r="DT16" i="85"/>
  <c r="AZ16" i="85"/>
  <c r="AH16" i="85"/>
  <c r="DM16" i="85"/>
  <c r="M16" i="85"/>
  <c r="DS16" i="85"/>
  <c r="DP16" i="85"/>
  <c r="H16" i="85"/>
  <c r="BD16" i="85"/>
  <c r="Q16" i="85"/>
  <c r="AC7" i="85"/>
  <c r="AM16" i="85"/>
  <c r="DQ16" i="85"/>
  <c r="BQ16" i="85"/>
  <c r="BR16" i="85"/>
  <c r="AT16" i="85"/>
  <c r="AN16" i="85"/>
  <c r="K16" i="85"/>
  <c r="BB16" i="85"/>
  <c r="AO16" i="85"/>
  <c r="DU16" i="85"/>
  <c r="BJ16" i="85"/>
  <c r="AG16" i="85"/>
  <c r="BH16" i="85"/>
  <c r="DN16" i="85"/>
  <c r="Y16" i="85"/>
  <c r="AX16" i="85"/>
  <c r="DL16" i="85"/>
  <c r="N16" i="85"/>
  <c r="DR16" i="85"/>
  <c r="C16" i="85"/>
  <c r="O7" i="85"/>
  <c r="BN16" i="85"/>
  <c r="AF16" i="85"/>
  <c r="AL16" i="85"/>
  <c r="AS16" i="85"/>
  <c r="BE7" i="85"/>
  <c r="D16" i="85"/>
  <c r="DV16" i="85"/>
  <c r="AW16" i="85"/>
  <c r="AK16" i="85"/>
  <c r="R16" i="85"/>
  <c r="U16" i="85"/>
  <c r="E16" i="85"/>
  <c r="AA16" i="85"/>
  <c r="S16" i="85"/>
  <c r="AI16" i="85"/>
  <c r="AY16" i="85"/>
  <c r="BA16" i="84" l="1"/>
  <c r="AI16" i="84"/>
  <c r="S16" i="84"/>
  <c r="W16" i="84"/>
  <c r="BQ16" i="84"/>
  <c r="AV16" i="84"/>
  <c r="G16" i="84"/>
  <c r="O16" i="85"/>
  <c r="AG16" i="84"/>
  <c r="K16" i="84"/>
  <c r="AO16" i="84"/>
  <c r="T16" i="84"/>
  <c r="AA16" i="84"/>
  <c r="O7" i="84"/>
  <c r="C16" i="84"/>
  <c r="V16" i="84"/>
  <c r="AJ16" i="84"/>
  <c r="U16" i="84"/>
  <c r="AY16" i="84"/>
  <c r="X16" i="84"/>
  <c r="AZ16" i="84"/>
  <c r="Y16" i="84"/>
  <c r="AN16" i="84"/>
  <c r="AE16" i="84"/>
  <c r="AQ7" i="84"/>
  <c r="M16" i="84"/>
  <c r="AQ16" i="85"/>
  <c r="BP16" i="84"/>
  <c r="AF16" i="84"/>
  <c r="AT16" i="84"/>
  <c r="BN16" i="84"/>
  <c r="BE7" i="84"/>
  <c r="AS16" i="84"/>
  <c r="F16" i="84"/>
  <c r="AK16" i="84"/>
  <c r="I16" i="84"/>
  <c r="N16" i="84"/>
  <c r="AX16" i="84"/>
  <c r="BD16" i="84"/>
  <c r="BR16" i="84"/>
  <c r="BC16" i="84"/>
  <c r="AH16" i="84"/>
  <c r="BH16" i="84"/>
  <c r="AW16" i="84"/>
  <c r="D16" i="84"/>
  <c r="BI16" i="84"/>
  <c r="BL16" i="84"/>
  <c r="H16" i="84"/>
  <c r="R16" i="84"/>
  <c r="BM16" i="84"/>
  <c r="AP16" i="84"/>
  <c r="BS7" i="84"/>
  <c r="BG16" i="84"/>
  <c r="AU16" i="84"/>
  <c r="J16" i="84"/>
  <c r="L16" i="84"/>
  <c r="E16" i="84"/>
  <c r="BJ16" i="84"/>
  <c r="BK16" i="84"/>
  <c r="Q16" i="84"/>
  <c r="AC7" i="84"/>
  <c r="AL16" i="84"/>
  <c r="BE16" i="85"/>
  <c r="AM16" i="84"/>
  <c r="Z16" i="84"/>
  <c r="AB16" i="84"/>
  <c r="DK16" i="85"/>
  <c r="DW16" i="85" s="1"/>
  <c r="DW7" i="85"/>
  <c r="BO16" i="84"/>
  <c r="BB16" i="84"/>
  <c r="AC16" i="85"/>
  <c r="BS16" i="85"/>
  <c r="AQ16" i="84" l="1"/>
  <c r="AC16" i="84"/>
  <c r="BS16" i="84"/>
  <c r="O16" i="84"/>
  <c r="BE16" i="84"/>
  <c r="DK16" i="84" l="1"/>
  <c r="DS18" i="92" l="1"/>
  <c r="BP18" i="92"/>
  <c r="BO18" i="92"/>
  <c r="AU18" i="92"/>
  <c r="AB18" i="92"/>
  <c r="BS7" i="92"/>
  <c r="BG18" i="92"/>
  <c r="DK18" i="92"/>
  <c r="BQ18" i="92"/>
  <c r="BA18" i="92"/>
  <c r="AZ18" i="92"/>
  <c r="AV18" i="92"/>
  <c r="BI18" i="92"/>
  <c r="BB18" i="92"/>
  <c r="AS18" i="92"/>
  <c r="AI18" i="92"/>
  <c r="J18" i="92"/>
  <c r="BM18" i="92"/>
  <c r="AC7" i="92"/>
  <c r="Q18" i="92"/>
  <c r="W18" i="92"/>
  <c r="BJ18" i="92"/>
  <c r="X18" i="92"/>
  <c r="AF18" i="92"/>
  <c r="AN18" i="92"/>
  <c r="AO18" i="92"/>
  <c r="S18" i="92"/>
  <c r="Z18" i="92"/>
  <c r="G18" i="92"/>
  <c r="AP18" i="92"/>
  <c r="DV18" i="92"/>
  <c r="DN18" i="92"/>
  <c r="AM18" i="92"/>
  <c r="AG18" i="92"/>
  <c r="U18" i="92"/>
  <c r="V18" i="92"/>
  <c r="AA18" i="92"/>
  <c r="H18" i="92"/>
  <c r="C18" i="92"/>
  <c r="O7" i="92"/>
  <c r="AH18" i="92"/>
  <c r="F18" i="92"/>
  <c r="AJ18" i="92"/>
  <c r="Y18" i="92"/>
  <c r="E18" i="92"/>
  <c r="D18" i="92"/>
  <c r="K18" i="92"/>
  <c r="N18" i="92"/>
  <c r="BL18" i="92"/>
  <c r="DO18" i="92"/>
  <c r="AK18" i="92"/>
  <c r="R18" i="92"/>
  <c r="M18" i="92"/>
  <c r="L18" i="92"/>
  <c r="BK18" i="92"/>
  <c r="AW18" i="92"/>
  <c r="DQ18" i="92"/>
  <c r="I18" i="92"/>
  <c r="BC18" i="92"/>
  <c r="AL18" i="92"/>
  <c r="AT18" i="92"/>
  <c r="AY18" i="92"/>
  <c r="T18" i="92"/>
  <c r="BH18" i="92"/>
  <c r="BD18" i="92"/>
  <c r="DR18" i="92"/>
  <c r="AQ7" i="92"/>
  <c r="AE18" i="92"/>
  <c r="BR18" i="92"/>
  <c r="BN18" i="92"/>
  <c r="DW7" i="92" l="1"/>
  <c r="DP18" i="92"/>
  <c r="DM18" i="92"/>
  <c r="AQ18" i="92"/>
  <c r="AC18" i="92"/>
  <c r="DL18" i="92"/>
  <c r="BS18" i="92"/>
  <c r="BE7" i="92"/>
  <c r="AX18" i="92"/>
  <c r="BE18" i="92" s="1"/>
  <c r="DT18" i="92"/>
  <c r="O18" i="92"/>
  <c r="DU18" i="92"/>
  <c r="DW18" i="92" l="1"/>
  <c r="DH16" i="84" l="1"/>
  <c r="DH16" i="85" l="1"/>
  <c r="DH18" i="92"/>
  <c r="DG18" i="92" l="1"/>
  <c r="DG16" i="85"/>
  <c r="DG16" i="84"/>
  <c r="DF16" i="84" l="1"/>
  <c r="DF18" i="92"/>
  <c r="DF16" i="85"/>
  <c r="DE16" i="85" l="1"/>
  <c r="DE18" i="92"/>
  <c r="DE16" i="84"/>
  <c r="DD16" i="84" l="1"/>
  <c r="DD16" i="85"/>
  <c r="DD18" i="92" l="1"/>
  <c r="DC16" i="85" l="1"/>
  <c r="DC18" i="92"/>
  <c r="DC16" i="84"/>
  <c r="DB16" i="84" l="1"/>
  <c r="DB16" i="85"/>
  <c r="DB18" i="92" l="1"/>
  <c r="CS18" i="92" l="1"/>
  <c r="CK18" i="92"/>
  <c r="CE18" i="92"/>
  <c r="CF18" i="92"/>
  <c r="CM18" i="92" l="1"/>
  <c r="CQ18" i="92"/>
  <c r="CO18" i="92"/>
  <c r="BY18" i="92"/>
  <c r="CX18" i="92"/>
  <c r="CW18" i="92"/>
  <c r="DI7" i="92"/>
  <c r="BX18" i="92"/>
  <c r="BU18" i="92"/>
  <c r="CG7" i="92"/>
  <c r="BZ18" i="92"/>
  <c r="CN18" i="92"/>
  <c r="DA18" i="92"/>
  <c r="CJ18" i="92"/>
  <c r="CC18" i="92"/>
  <c r="CP18" i="92"/>
  <c r="CA18" i="92"/>
  <c r="BW18" i="92"/>
  <c r="CY18" i="92"/>
  <c r="CZ18" i="92"/>
  <c r="CB18" i="92"/>
  <c r="CT18" i="92"/>
  <c r="CD18" i="92"/>
  <c r="BV18" i="92"/>
  <c r="CL18" i="92"/>
  <c r="CI18" i="92"/>
  <c r="CU7" i="92"/>
  <c r="CR18" i="92"/>
  <c r="DI18" i="92" l="1"/>
  <c r="CG18" i="92"/>
  <c r="CU18" i="92"/>
  <c r="CZ16" i="84" l="1"/>
  <c r="DA16" i="84"/>
  <c r="DA16" i="85"/>
  <c r="CZ16" i="85"/>
  <c r="CY16" i="84" l="1"/>
  <c r="CX16" i="84"/>
  <c r="CW16" i="84" l="1"/>
  <c r="DI7" i="84"/>
  <c r="DI16" i="84" l="1"/>
  <c r="CW16" i="85"/>
  <c r="DI7" i="85"/>
  <c r="CX16" i="85"/>
  <c r="CY16" i="85"/>
  <c r="DI16" i="85" l="1"/>
  <c r="CT16" i="85" l="1"/>
  <c r="CE16" i="85" l="1"/>
  <c r="BW16" i="85"/>
  <c r="BV16" i="85" l="1"/>
  <c r="CF16" i="85"/>
  <c r="CB16" i="85"/>
  <c r="CG7" i="85"/>
  <c r="BU16" i="85"/>
  <c r="CD16" i="85"/>
  <c r="CA16" i="85"/>
  <c r="CC16" i="85"/>
  <c r="BX16" i="85"/>
  <c r="BY16" i="85"/>
  <c r="BZ16" i="85"/>
  <c r="CG16" i="85" l="1"/>
  <c r="CB16" i="84" l="1"/>
  <c r="CE16" i="84" l="1"/>
  <c r="BW16" i="84"/>
  <c r="CA16" i="84"/>
  <c r="CD16" i="84"/>
  <c r="CC16" i="84" l="1"/>
  <c r="BY16" i="84"/>
  <c r="CF16" i="84"/>
  <c r="BU16" i="84"/>
  <c r="CG7" i="84"/>
  <c r="BV16" i="84"/>
  <c r="BX16" i="84"/>
  <c r="BZ16" i="84"/>
  <c r="CG16" i="84" l="1"/>
  <c r="CI16" i="85" l="1"/>
  <c r="CN16" i="85"/>
  <c r="CS16" i="85"/>
  <c r="CK16" i="85"/>
  <c r="CO16" i="85"/>
  <c r="CP16" i="85"/>
  <c r="CQ16" i="85"/>
  <c r="CR16" i="85"/>
  <c r="CL16" i="85"/>
  <c r="CJ16" i="85" l="1"/>
  <c r="CM16" i="85" l="1"/>
  <c r="CU16" i="85" s="1"/>
  <c r="CU7" i="85"/>
  <c r="CK16" i="84" l="1"/>
  <c r="CT16" i="84"/>
  <c r="CP16" i="84"/>
  <c r="CO16" i="84"/>
  <c r="CS16" i="84"/>
  <c r="CL16" i="84" l="1"/>
  <c r="CR16" i="84"/>
  <c r="CJ16" i="84"/>
  <c r="CI16" i="84"/>
  <c r="CU7" i="84"/>
  <c r="CQ16" i="84"/>
  <c r="CN16" i="84"/>
  <c r="CM16" i="84"/>
  <c r="CU16" i="84" l="1"/>
  <c r="DS17" i="93" l="1"/>
  <c r="DT17" i="93"/>
  <c r="DU17" i="93" l="1"/>
  <c r="DR17" i="93"/>
  <c r="DV17" i="93"/>
  <c r="DE17" i="93" l="1"/>
  <c r="DA17" i="93"/>
  <c r="DC17" i="93"/>
  <c r="DG17" i="93"/>
  <c r="CX17" i="93"/>
  <c r="CY17" i="93"/>
  <c r="CZ17" i="93"/>
  <c r="DB17" i="93"/>
  <c r="DF17" i="93"/>
  <c r="DH17" i="93"/>
  <c r="DD17" i="93"/>
  <c r="CW17" i="93"/>
  <c r="DI17" i="93" s="1"/>
  <c r="DI7" i="93"/>
  <c r="DF17" i="91" l="1"/>
  <c r="CY17" i="91"/>
  <c r="CX17" i="91"/>
  <c r="DE17" i="91"/>
  <c r="DH17" i="91"/>
  <c r="DC17" i="91"/>
  <c r="DD17" i="91"/>
  <c r="DA17" i="91"/>
  <c r="DB17" i="91"/>
  <c r="CW17" i="91"/>
  <c r="DI7" i="91"/>
  <c r="CZ17" i="91"/>
  <c r="DG17" i="91"/>
  <c r="DI17" i="91" l="1"/>
  <c r="CL17" i="93" l="1"/>
  <c r="BY17" i="93"/>
  <c r="BH17" i="93"/>
  <c r="H17" i="93"/>
  <c r="E17" i="93"/>
  <c r="AZ17" i="93"/>
  <c r="BU17" i="93"/>
  <c r="CG7" i="93"/>
  <c r="BM17" i="93"/>
  <c r="R17" i="93"/>
  <c r="CK17" i="93"/>
  <c r="CP17" i="93"/>
  <c r="CR17" i="93"/>
  <c r="Z17" i="93"/>
  <c r="CS17" i="93"/>
  <c r="D17" i="93"/>
  <c r="CE17" i="93"/>
  <c r="CF17" i="93"/>
  <c r="CB17" i="93"/>
  <c r="AH17" i="93"/>
  <c r="X17" i="93"/>
  <c r="CI17" i="93"/>
  <c r="CU7" i="93"/>
  <c r="I17" i="93"/>
  <c r="AT17" i="93"/>
  <c r="U17" i="93"/>
  <c r="CC17" i="93"/>
  <c r="AU17" i="93"/>
  <c r="BA17" i="93"/>
  <c r="V17" i="93"/>
  <c r="BN17" i="93"/>
  <c r="AQ7" i="93"/>
  <c r="AE17" i="93"/>
  <c r="BX17" i="93"/>
  <c r="BK17" i="93"/>
  <c r="BQ17" i="93"/>
  <c r="AI17" i="93"/>
  <c r="CT17" i="93"/>
  <c r="BC17" i="93"/>
  <c r="Q17" i="93"/>
  <c r="AC7" i="93"/>
  <c r="CM17" i="93"/>
  <c r="CA17" i="93"/>
  <c r="BO17" i="93"/>
  <c r="F17" i="93"/>
  <c r="S17" i="93"/>
  <c r="AP17" i="93"/>
  <c r="T17" i="93"/>
  <c r="M17" i="93"/>
  <c r="AY17" i="93"/>
  <c r="BL17" i="93"/>
  <c r="CO17" i="93"/>
  <c r="CQ17" i="93"/>
  <c r="G17" i="93"/>
  <c r="AN17" i="93"/>
  <c r="AX17" i="93"/>
  <c r="AW17" i="93"/>
  <c r="BJ17" i="93"/>
  <c r="AV17" i="93"/>
  <c r="AA17" i="93"/>
  <c r="BP17" i="93"/>
  <c r="W17" i="93"/>
  <c r="AO17" i="93"/>
  <c r="K17" i="93"/>
  <c r="L17" i="93"/>
  <c r="CN17" i="93"/>
  <c r="BE7" i="93"/>
  <c r="AS17" i="93"/>
  <c r="BR17" i="93"/>
  <c r="J17" i="93"/>
  <c r="AF17" i="93"/>
  <c r="AG17" i="93"/>
  <c r="BV17" i="93"/>
  <c r="AJ17" i="93"/>
  <c r="Y17" i="93"/>
  <c r="C17" i="93"/>
  <c r="O7" i="93"/>
  <c r="AL17" i="93"/>
  <c r="CD17" i="93"/>
  <c r="BB17" i="93"/>
  <c r="AB17" i="93"/>
  <c r="BS7" i="93"/>
  <c r="BG17" i="93"/>
  <c r="BI17" i="93"/>
  <c r="BW17" i="93"/>
  <c r="BD17" i="93"/>
  <c r="AM17" i="93"/>
  <c r="CJ17" i="93"/>
  <c r="AK17" i="93"/>
  <c r="N17" i="93"/>
  <c r="BZ17" i="93"/>
  <c r="BS17" i="93" l="1"/>
  <c r="AQ17" i="93"/>
  <c r="CG17" i="93"/>
  <c r="BE17" i="93"/>
  <c r="AC17" i="93"/>
  <c r="CU17" i="93"/>
  <c r="O17" i="93"/>
  <c r="BY17" i="91" l="1"/>
  <c r="AK17" i="91"/>
  <c r="H17" i="91"/>
  <c r="BE7" i="91"/>
  <c r="AS17" i="91"/>
  <c r="AG17" i="91"/>
  <c r="AP17" i="91"/>
  <c r="CO17" i="91"/>
  <c r="BJ17" i="91"/>
  <c r="F17" i="91"/>
  <c r="Z17" i="91"/>
  <c r="S17" i="91"/>
  <c r="BU17" i="91"/>
  <c r="CG7" i="91"/>
  <c r="Q17" i="91"/>
  <c r="AC7" i="91"/>
  <c r="AZ17" i="91"/>
  <c r="J17" i="91"/>
  <c r="CQ17" i="91"/>
  <c r="C17" i="91"/>
  <c r="O7" i="91"/>
  <c r="BI17" i="91"/>
  <c r="AE17" i="91"/>
  <c r="AQ7" i="91"/>
  <c r="CJ17" i="91"/>
  <c r="AB17" i="91"/>
  <c r="AM17" i="91"/>
  <c r="BX17" i="91"/>
  <c r="AV17" i="91"/>
  <c r="BZ17" i="91"/>
  <c r="BL17" i="91"/>
  <c r="L17" i="91"/>
  <c r="M17" i="91"/>
  <c r="I17" i="91"/>
  <c r="CL17" i="91"/>
  <c r="CM17" i="91"/>
  <c r="AO17" i="91"/>
  <c r="BD17" i="91"/>
  <c r="CD17" i="91"/>
  <c r="X17" i="91"/>
  <c r="CB17" i="91"/>
  <c r="BW17" i="91"/>
  <c r="AX17" i="91"/>
  <c r="K17" i="91"/>
  <c r="CA17" i="91"/>
  <c r="BR17" i="91"/>
  <c r="CC17" i="91"/>
  <c r="AL17" i="91"/>
  <c r="BK17" i="91"/>
  <c r="AT17" i="91"/>
  <c r="BO17" i="91"/>
  <c r="AU17" i="91"/>
  <c r="BS7" i="91"/>
  <c r="BG17" i="91"/>
  <c r="BV17" i="91"/>
  <c r="CN17" i="91"/>
  <c r="Y17" i="91"/>
  <c r="BM17" i="91"/>
  <c r="CR17" i="91"/>
  <c r="AH17" i="91"/>
  <c r="W17" i="91"/>
  <c r="T17" i="91"/>
  <c r="AI17" i="91"/>
  <c r="AY17" i="91"/>
  <c r="U17" i="91"/>
  <c r="BN17" i="91"/>
  <c r="BQ17" i="91"/>
  <c r="AJ17" i="91"/>
  <c r="R17" i="91"/>
  <c r="CS17" i="91"/>
  <c r="E17" i="91"/>
  <c r="CK17" i="91"/>
  <c r="BH17" i="91"/>
  <c r="AF17" i="91"/>
  <c r="CE17" i="91"/>
  <c r="AN17" i="91"/>
  <c r="BC17" i="91"/>
  <c r="N17" i="91"/>
  <c r="CF17" i="91"/>
  <c r="AW17" i="91"/>
  <c r="AA17" i="91"/>
  <c r="BP17" i="91"/>
  <c r="BB17" i="91"/>
  <c r="G17" i="91"/>
  <c r="CT17" i="91"/>
  <c r="BA17" i="91"/>
  <c r="CI17" i="91"/>
  <c r="CU7" i="91"/>
  <c r="D17" i="91"/>
  <c r="V17" i="91"/>
  <c r="CP17" i="91"/>
  <c r="CG17" i="91" l="1"/>
  <c r="O17" i="91"/>
  <c r="BE17" i="91"/>
  <c r="BS17" i="91"/>
  <c r="AQ17" i="91"/>
  <c r="AC17" i="91"/>
  <c r="CU17" i="91"/>
  <c r="DP17" i="93" l="1"/>
  <c r="DO17" i="93"/>
  <c r="DN17" i="93" l="1"/>
  <c r="DL17" i="93" l="1"/>
  <c r="DM17" i="93"/>
  <c r="DK17" i="93"/>
  <c r="DW7" i="93" l="1"/>
  <c r="DQ17" i="93"/>
  <c r="DW17" i="93" s="1"/>
  <c r="DK17" i="91" l="1"/>
  <c r="DU16" i="84" l="1"/>
  <c r="DU17" i="91" l="1"/>
  <c r="DV16" i="84" l="1"/>
  <c r="DV17" i="91" l="1"/>
  <c r="DO16" i="84" l="1"/>
  <c r="DN16" i="84"/>
  <c r="DT16" i="84"/>
  <c r="DR16" i="84"/>
  <c r="DP16" i="84"/>
  <c r="DQ16" i="84"/>
  <c r="DS16" i="84"/>
  <c r="DM16" i="84"/>
  <c r="DL16" i="84"/>
  <c r="DW7" i="84"/>
  <c r="DW16" i="84" l="1"/>
  <c r="DO17" i="91" l="1"/>
  <c r="DN17" i="91"/>
  <c r="DQ17" i="91"/>
  <c r="DR17" i="91"/>
  <c r="DT17" i="91"/>
  <c r="DS17" i="91"/>
  <c r="DL17" i="91"/>
  <c r="DW7" i="91"/>
  <c r="DM17" i="91"/>
  <c r="DP17" i="91"/>
  <c r="DW17" i="91" l="1"/>
  <c r="FX32" i="85" l="1"/>
  <c r="FX17" i="85" l="1"/>
  <c r="FR32" i="84" l="1"/>
  <c r="FS32" i="84"/>
  <c r="FX32" i="84" l="1"/>
  <c r="FT32" i="84"/>
  <c r="FG32" i="84"/>
  <c r="FK32" i="84"/>
  <c r="FL32" i="84"/>
  <c r="FS17" i="84"/>
  <c r="FR17" i="84"/>
  <c r="FJ32" i="84" l="1"/>
  <c r="FH32" i="84"/>
  <c r="FT17" i="84"/>
  <c r="FI32" i="84"/>
  <c r="FJ17" i="84"/>
  <c r="FW32" i="84"/>
  <c r="FX17" i="84"/>
  <c r="FG17" i="84"/>
  <c r="FL17" i="84"/>
  <c r="FK17" i="84"/>
  <c r="FH17" i="84" l="1"/>
  <c r="FP32" i="84"/>
  <c r="FW17" i="84"/>
  <c r="FI17" i="84"/>
  <c r="FQ32" i="84"/>
  <c r="FV32" i="84"/>
  <c r="FU32" i="84"/>
  <c r="FU17" i="84" l="1"/>
  <c r="FV17" i="84"/>
  <c r="FQ17" i="84"/>
  <c r="FY34" i="84"/>
  <c r="FP17" i="84"/>
  <c r="FO32" i="84" l="1"/>
  <c r="FY33" i="84"/>
  <c r="FO17" i="84" l="1"/>
  <c r="FY17" i="84" s="1"/>
  <c r="FY32" i="84"/>
  <c r="FE32" i="84" l="1"/>
  <c r="FF32" i="84" l="1"/>
  <c r="FE17" i="84"/>
  <c r="FF17" i="84" l="1"/>
  <c r="D32" i="84" l="1"/>
  <c r="C32" i="84" l="1"/>
  <c r="D17" i="84"/>
  <c r="F32" i="84" l="1"/>
  <c r="C17" i="84"/>
  <c r="E32" i="84" l="1"/>
  <c r="F17" i="84"/>
  <c r="H32" i="84" l="1"/>
  <c r="E17" i="84"/>
  <c r="G32" i="84" l="1"/>
  <c r="H17" i="84"/>
  <c r="J32" i="84" l="1"/>
  <c r="G17" i="84"/>
  <c r="J17" i="84" l="1"/>
  <c r="I32" i="84"/>
  <c r="L32" i="84" l="1"/>
  <c r="I17" i="84"/>
  <c r="M32" i="84" l="1"/>
  <c r="L17" i="84"/>
  <c r="K32" i="84"/>
  <c r="O34" i="84" l="1"/>
  <c r="K17" i="84"/>
  <c r="M17" i="84"/>
  <c r="N32" i="84" l="1"/>
  <c r="O33" i="84"/>
  <c r="R32" i="84" l="1"/>
  <c r="N17" i="84"/>
  <c r="O17" i="84" s="1"/>
  <c r="O32" i="84"/>
  <c r="Q32" i="84" l="1"/>
  <c r="R17" i="84"/>
  <c r="Q17" i="84" l="1"/>
  <c r="T32" i="84" l="1"/>
  <c r="S32" i="84"/>
  <c r="V32" i="84" l="1"/>
  <c r="S17" i="84"/>
  <c r="T17" i="84"/>
  <c r="V17" i="84" l="1"/>
  <c r="U32" i="84"/>
  <c r="X32" i="84" l="1"/>
  <c r="U17" i="84"/>
  <c r="W32" i="84" l="1"/>
  <c r="X17" i="84"/>
  <c r="Z32" i="84" l="1"/>
  <c r="W17" i="84"/>
  <c r="AA32" i="84" l="1"/>
  <c r="Z17" i="84"/>
  <c r="Y32" i="84"/>
  <c r="Y17" i="84" l="1"/>
  <c r="AC34" i="84"/>
  <c r="AA17" i="84"/>
  <c r="AB32" i="84" l="1"/>
  <c r="AC33" i="84"/>
  <c r="AF32" i="84" l="1"/>
  <c r="AB17" i="84"/>
  <c r="AC17" i="84" s="1"/>
  <c r="AC32" i="84"/>
  <c r="AE32" i="84" l="1"/>
  <c r="AF17" i="84"/>
  <c r="AH32" i="84" l="1"/>
  <c r="AE17" i="84"/>
  <c r="AG32" i="84" l="1"/>
  <c r="AH17" i="84"/>
  <c r="AJ32" i="84" l="1"/>
  <c r="AG17" i="84"/>
  <c r="AI32" i="84" l="1"/>
  <c r="AJ17" i="84"/>
  <c r="AI17" i="84" l="1"/>
  <c r="AL32" i="84" l="1"/>
  <c r="AK32" i="84"/>
  <c r="AN32" i="84" l="1"/>
  <c r="AK17" i="84"/>
  <c r="AL17" i="84"/>
  <c r="AO32" i="84" l="1"/>
  <c r="AM32" i="84"/>
  <c r="AN17" i="84"/>
  <c r="AQ34" i="84" l="1"/>
  <c r="AM17" i="84"/>
  <c r="AO17" i="84"/>
  <c r="AP32" i="84" l="1"/>
  <c r="AQ33" i="84"/>
  <c r="AT32" i="84" l="1"/>
  <c r="AP17" i="84"/>
  <c r="AQ17" i="84" s="1"/>
  <c r="AQ32" i="84"/>
  <c r="AT17" i="84" l="1"/>
  <c r="AS32" i="84"/>
  <c r="AV32" i="84" l="1"/>
  <c r="AS17" i="84"/>
  <c r="AU32" i="84" l="1"/>
  <c r="AV17" i="84"/>
  <c r="AX32" i="84" l="1"/>
  <c r="AU17" i="84"/>
  <c r="AW32" i="84" l="1"/>
  <c r="AX17" i="84"/>
  <c r="AW17" i="84" l="1"/>
  <c r="AZ32" i="84"/>
  <c r="AZ17" i="84" l="1"/>
  <c r="AY32" i="84"/>
  <c r="BB32" i="84" l="1"/>
  <c r="AY17" i="84"/>
  <c r="BC32" i="84" l="1"/>
  <c r="BD32" i="84"/>
  <c r="BA32" i="84"/>
  <c r="BB17" i="84"/>
  <c r="BE33" i="84" l="1"/>
  <c r="BE34" i="84"/>
  <c r="BA17" i="84"/>
  <c r="BE32" i="84"/>
  <c r="BD17" i="84"/>
  <c r="BC17" i="84"/>
  <c r="BH32" i="84" l="1"/>
  <c r="BE17" i="84"/>
  <c r="BH17" i="84" l="1"/>
  <c r="BG32" i="84"/>
  <c r="BJ32" i="84" l="1"/>
  <c r="BG17" i="84"/>
  <c r="BJ17" i="84" l="1"/>
  <c r="BI32" i="84"/>
  <c r="BI17" i="84" l="1"/>
  <c r="BL32" i="84" l="1"/>
  <c r="BK32" i="84"/>
  <c r="BK17" i="84" l="1"/>
  <c r="BL17" i="84"/>
  <c r="BN32" i="84" l="1"/>
  <c r="BM32" i="84"/>
  <c r="BP32" i="84" l="1"/>
  <c r="BM17" i="84"/>
  <c r="BN17" i="84"/>
  <c r="BQ32" i="84" l="1"/>
  <c r="BO32" i="84"/>
  <c r="BP17" i="84"/>
  <c r="BS34" i="84" l="1"/>
  <c r="BO17" i="84"/>
  <c r="BQ17" i="84"/>
  <c r="BR32" i="84" l="1"/>
  <c r="BS33" i="84"/>
  <c r="BV32" i="84" l="1"/>
  <c r="BR17" i="84"/>
  <c r="BS17" i="84" s="1"/>
  <c r="BS32" i="84"/>
  <c r="BV17" i="84" l="1"/>
  <c r="BU32" i="84"/>
  <c r="BU17" i="84" l="1"/>
  <c r="BX32" i="84"/>
  <c r="BX17" i="84" l="1"/>
  <c r="BW32" i="84"/>
  <c r="BZ32" i="84" l="1"/>
  <c r="BW17" i="84"/>
  <c r="BZ17" i="84" l="1"/>
  <c r="BY32" i="84"/>
  <c r="CB32" i="84" l="1"/>
  <c r="BY17" i="84"/>
  <c r="CA32" i="84" l="1"/>
  <c r="CB17" i="84"/>
  <c r="CD32" i="84" l="1"/>
  <c r="CA17" i="84"/>
  <c r="CE32" i="84" l="1"/>
  <c r="CC32" i="84"/>
  <c r="CD17" i="84"/>
  <c r="CC17" i="84" l="1"/>
  <c r="CE17" i="84"/>
  <c r="CG34" i="84" l="1"/>
  <c r="CF32" i="84" l="1"/>
  <c r="CG33" i="84"/>
  <c r="CJ32" i="84" l="1"/>
  <c r="CF17" i="84"/>
  <c r="CG17" i="84" s="1"/>
  <c r="CG32" i="84"/>
  <c r="CJ17" i="84" l="1"/>
  <c r="CI32" i="84"/>
  <c r="CL32" i="84" l="1"/>
  <c r="CI17" i="84"/>
  <c r="CK32" i="84" l="1"/>
  <c r="CL17" i="84"/>
  <c r="CN32" i="84" l="1"/>
  <c r="CK17" i="84"/>
  <c r="CN17" i="84" l="1"/>
  <c r="CM32" i="84"/>
  <c r="CP32" i="84" l="1"/>
  <c r="CM17" i="84"/>
  <c r="CP17" i="84" l="1"/>
  <c r="CO32" i="84"/>
  <c r="CR32" i="84" l="1"/>
  <c r="CO17" i="84"/>
  <c r="CS32" i="84" l="1"/>
  <c r="CQ32" i="84"/>
  <c r="CR17" i="84"/>
  <c r="CU34" i="84" l="1"/>
  <c r="CQ17" i="84"/>
  <c r="CS17" i="84"/>
  <c r="CT32" i="84" l="1"/>
  <c r="CU33" i="84"/>
  <c r="CX32" i="84" l="1"/>
  <c r="CT17" i="84"/>
  <c r="CU17" i="84" s="1"/>
  <c r="CU32" i="84"/>
  <c r="CW32" i="84" l="1"/>
  <c r="CX17" i="84"/>
  <c r="CZ32" i="84" l="1"/>
  <c r="CW17" i="84"/>
  <c r="CY32" i="84" l="1"/>
  <c r="CZ17" i="84"/>
  <c r="DB32" i="84" l="1"/>
  <c r="CY17" i="84"/>
  <c r="DB17" i="84" l="1"/>
  <c r="DA32" i="84"/>
  <c r="DD32" i="84" l="1"/>
  <c r="DA17" i="84"/>
  <c r="DC32" i="84" l="1"/>
  <c r="DD17" i="84"/>
  <c r="DF32" i="84" l="1"/>
  <c r="DC17" i="84"/>
  <c r="DG32" i="84" l="1"/>
  <c r="DE32" i="84"/>
  <c r="DF17" i="84"/>
  <c r="DE17" i="84" l="1"/>
  <c r="DI34" i="84"/>
  <c r="DG17" i="84"/>
  <c r="DH32" i="84" l="1"/>
  <c r="DI33" i="84"/>
  <c r="DL32" i="84" l="1"/>
  <c r="DH17" i="84"/>
  <c r="DI17" i="84" s="1"/>
  <c r="DI32" i="84"/>
  <c r="DK32" i="84" l="1"/>
  <c r="DL17" i="84"/>
  <c r="DN32" i="84" l="1"/>
  <c r="DK17" i="84"/>
  <c r="DN17" i="84" l="1"/>
  <c r="DM32" i="84"/>
  <c r="DP32" i="84" l="1"/>
  <c r="DM17" i="84"/>
  <c r="DP17" i="84" l="1"/>
  <c r="DO32" i="84"/>
  <c r="DO17" i="84" l="1"/>
  <c r="DR32" i="84"/>
  <c r="DR17" i="84" l="1"/>
  <c r="DQ32" i="84"/>
  <c r="DT32" i="84" l="1"/>
  <c r="DQ17" i="84"/>
  <c r="DU32" i="84" l="1"/>
  <c r="DS32" i="84"/>
  <c r="DT17" i="84"/>
  <c r="DW34" i="84" l="1"/>
  <c r="DS17" i="84"/>
  <c r="DU17" i="84"/>
  <c r="DV32" i="84" l="1"/>
  <c r="DW33" i="84"/>
  <c r="DZ32" i="84" l="1"/>
  <c r="DV17" i="84"/>
  <c r="DW17" i="84" s="1"/>
  <c r="DW32" i="84"/>
  <c r="DZ17" i="84" l="1"/>
  <c r="DY32" i="84"/>
  <c r="EB32" i="84" l="1"/>
  <c r="DY17" i="84"/>
  <c r="EB17" i="84" l="1"/>
  <c r="EA32" i="84"/>
  <c r="ED32" i="84" l="1"/>
  <c r="EA17" i="84"/>
  <c r="EC32" i="84" l="1"/>
  <c r="ED17" i="84"/>
  <c r="EF32" i="84" l="1"/>
  <c r="EC17" i="84"/>
  <c r="EF17" i="84" l="1"/>
  <c r="EE32" i="84"/>
  <c r="EH32" i="84" l="1"/>
  <c r="EE17" i="84"/>
  <c r="EH17" i="84" l="1"/>
  <c r="EI32" i="84"/>
  <c r="EG32" i="84"/>
  <c r="EK34" i="84" l="1"/>
  <c r="EG17" i="84"/>
  <c r="EI17" i="84"/>
  <c r="EJ32" i="84" l="1"/>
  <c r="EK33" i="84"/>
  <c r="EN32" i="84" l="1"/>
  <c r="EJ17" i="84"/>
  <c r="EK17" i="84" s="1"/>
  <c r="EK32" i="84"/>
  <c r="EM32" i="84" l="1"/>
  <c r="EN17" i="84"/>
  <c r="EP32" i="84" l="1"/>
  <c r="EM17" i="84"/>
  <c r="EP17" i="84" l="1"/>
  <c r="EO32" i="84"/>
  <c r="ER32" i="84" l="1"/>
  <c r="EO17" i="84"/>
  <c r="ER17" i="84" l="1"/>
  <c r="EQ32" i="84"/>
  <c r="ET32" i="84" l="1"/>
  <c r="EQ17" i="84"/>
  <c r="ES32" i="84" l="1"/>
  <c r="ET17" i="84"/>
  <c r="EV32" i="84" l="1"/>
  <c r="ES17" i="84"/>
  <c r="EW32" i="84" l="1"/>
  <c r="EU32" i="84"/>
  <c r="EV17" i="84"/>
  <c r="EU17" i="84" l="1"/>
  <c r="EW17" i="84"/>
  <c r="EY34" i="84" l="1"/>
  <c r="EX32" i="84"/>
  <c r="EY33" i="84"/>
  <c r="FB32" i="84" l="1"/>
  <c r="FD32" i="84"/>
  <c r="EX17" i="84"/>
  <c r="EY17" i="84" s="1"/>
  <c r="EY32" i="84"/>
  <c r="FA32" i="84" l="1"/>
  <c r="FM34" i="84"/>
  <c r="FD17" i="84"/>
  <c r="FB17" i="84"/>
  <c r="FC32" i="84" l="1"/>
  <c r="FM33" i="84"/>
  <c r="FA17" i="84"/>
  <c r="FM32" i="84" l="1"/>
  <c r="FC17" i="84"/>
  <c r="FM17" i="84"/>
  <c r="FI32" i="85" l="1"/>
  <c r="FI17" i="85" l="1"/>
  <c r="FK32" i="85" l="1"/>
  <c r="FJ32" i="85"/>
  <c r="FK17" i="85" l="1"/>
  <c r="FJ17" i="85"/>
  <c r="FL32" i="85" l="1"/>
  <c r="FQ32" i="85" l="1"/>
  <c r="FL17" i="85"/>
  <c r="FO32" i="85" l="1"/>
  <c r="FP32" i="85"/>
  <c r="FQ17" i="85"/>
  <c r="FP17" i="85" l="1"/>
  <c r="FO17" i="85"/>
  <c r="FT32" i="85" l="1"/>
  <c r="FS32" i="85"/>
  <c r="FR32" i="85" l="1"/>
  <c r="FS17" i="85"/>
  <c r="FV32" i="85"/>
  <c r="FT17" i="85"/>
  <c r="FV17" i="85" l="1"/>
  <c r="FR17" i="85"/>
  <c r="FW32" i="85" l="1"/>
  <c r="FY34" i="85"/>
  <c r="FU32" i="85"/>
  <c r="FW17" i="85" l="1"/>
  <c r="FY33" i="85"/>
  <c r="FU17" i="85"/>
  <c r="FY17" i="85" s="1"/>
  <c r="FY32" i="85"/>
  <c r="EU32" i="85" l="1"/>
  <c r="EW32" i="85"/>
  <c r="ET32" i="85"/>
  <c r="EX32" i="85"/>
  <c r="EV32" i="85"/>
  <c r="EV17" i="85" l="1"/>
  <c r="EX17" i="85"/>
  <c r="ET17" i="85"/>
  <c r="EW17" i="85"/>
  <c r="EU17" i="85"/>
  <c r="AA32" i="85" l="1"/>
  <c r="F32" i="85"/>
  <c r="W32" i="85"/>
  <c r="K32" i="85"/>
  <c r="E32" i="85"/>
  <c r="T32" i="85"/>
  <c r="D32" i="85"/>
  <c r="X32" i="85"/>
  <c r="Y32" i="85"/>
  <c r="S32" i="85"/>
  <c r="R32" i="85"/>
  <c r="U32" i="85"/>
  <c r="Z32" i="85" l="1"/>
  <c r="V32" i="85"/>
  <c r="BP32" i="85"/>
  <c r="CA32" i="85"/>
  <c r="BW32" i="85"/>
  <c r="CY32" i="85"/>
  <c r="CP32" i="85"/>
  <c r="AF32" i="85"/>
  <c r="DP32" i="85"/>
  <c r="CE32" i="85"/>
  <c r="AG32" i="85"/>
  <c r="CO32" i="85"/>
  <c r="CD32" i="85"/>
  <c r="AK32" i="85"/>
  <c r="CZ32" i="85"/>
  <c r="BX32" i="85"/>
  <c r="AB32" i="85"/>
  <c r="DB32" i="85"/>
  <c r="AY32" i="85"/>
  <c r="AL32" i="85"/>
  <c r="CK32" i="85"/>
  <c r="BZ32" i="85"/>
  <c r="DE32" i="85"/>
  <c r="CT32" i="85"/>
  <c r="BO32" i="85"/>
  <c r="AZ32" i="85"/>
  <c r="AW32" i="85"/>
  <c r="DL32" i="85"/>
  <c r="DC32" i="85"/>
  <c r="BR32" i="85"/>
  <c r="AU32" i="85"/>
  <c r="CF32" i="85"/>
  <c r="CQ32" i="85"/>
  <c r="BQ32" i="85"/>
  <c r="DA32" i="85"/>
  <c r="CS32" i="85"/>
  <c r="BM32" i="85"/>
  <c r="I32" i="85"/>
  <c r="DF32" i="85"/>
  <c r="DG32" i="85"/>
  <c r="CN32" i="85"/>
  <c r="J32" i="85"/>
  <c r="BV32" i="85"/>
  <c r="CJ32" i="85"/>
  <c r="AV32" i="85"/>
  <c r="DV32" i="85"/>
  <c r="BY32" i="85"/>
  <c r="U17" i="85"/>
  <c r="D17" i="85"/>
  <c r="T17" i="85"/>
  <c r="DO32" i="85"/>
  <c r="V17" i="85"/>
  <c r="AA17" i="85"/>
  <c r="L32" i="85"/>
  <c r="K17" i="85"/>
  <c r="CM32" i="85"/>
  <c r="R17" i="85"/>
  <c r="E17" i="85"/>
  <c r="W17" i="85"/>
  <c r="Z17" i="85"/>
  <c r="S17" i="85"/>
  <c r="DS32" i="85"/>
  <c r="F17" i="85"/>
  <c r="M32" i="85"/>
  <c r="X17" i="85"/>
  <c r="Y17" i="85"/>
  <c r="G32" i="85" l="1"/>
  <c r="AX32" i="85"/>
  <c r="AP32" i="85"/>
  <c r="N32" i="85"/>
  <c r="AO32" i="85"/>
  <c r="DQ32" i="85"/>
  <c r="DQ17" i="85" s="1"/>
  <c r="DT32" i="85"/>
  <c r="H32" i="85"/>
  <c r="DH32" i="85"/>
  <c r="DH17" i="85" s="1"/>
  <c r="CL32" i="85"/>
  <c r="CL17" i="85" s="1"/>
  <c r="BN32" i="85"/>
  <c r="BN17" i="85" s="1"/>
  <c r="AM32" i="85"/>
  <c r="AM17" i="85" s="1"/>
  <c r="CR32" i="85"/>
  <c r="CB32" i="85"/>
  <c r="AH32" i="85"/>
  <c r="AH17" i="85" s="1"/>
  <c r="DD32" i="85"/>
  <c r="DD17" i="85" s="1"/>
  <c r="BC32" i="85"/>
  <c r="DM32" i="85"/>
  <c r="AN32" i="85"/>
  <c r="AN17" i="85" s="1"/>
  <c r="CX32" i="85"/>
  <c r="AC34" i="85"/>
  <c r="DU32" i="85"/>
  <c r="DU17" i="85" s="1"/>
  <c r="DR32" i="85"/>
  <c r="O34" i="85"/>
  <c r="AT32" i="85"/>
  <c r="AT17" i="85" s="1"/>
  <c r="DN32" i="85"/>
  <c r="CC32" i="85"/>
  <c r="CC17" i="85" s="1"/>
  <c r="BA32" i="85"/>
  <c r="DI34" i="85"/>
  <c r="AY17" i="85"/>
  <c r="AU17" i="85"/>
  <c r="BP17" i="85"/>
  <c r="DS17" i="85"/>
  <c r="CJ17" i="85"/>
  <c r="AL17" i="85"/>
  <c r="AV17" i="85"/>
  <c r="AC33" i="85"/>
  <c r="Q32" i="85"/>
  <c r="DL17" i="85"/>
  <c r="BY17" i="85"/>
  <c r="BM17" i="85"/>
  <c r="CD17" i="85"/>
  <c r="CA17" i="85"/>
  <c r="CE17" i="85"/>
  <c r="CF17" i="85"/>
  <c r="CT17" i="85"/>
  <c r="AB17" i="85"/>
  <c r="DC17" i="85"/>
  <c r="DV17" i="85"/>
  <c r="M17" i="85"/>
  <c r="DB17" i="85"/>
  <c r="CN17" i="85"/>
  <c r="DA17" i="85"/>
  <c r="BX17" i="85"/>
  <c r="I17" i="85"/>
  <c r="AZ17" i="85"/>
  <c r="N17" i="85"/>
  <c r="J17" i="85"/>
  <c r="CS17" i="85"/>
  <c r="AG17" i="85"/>
  <c r="CQ17" i="85"/>
  <c r="AF17" i="85"/>
  <c r="AP17" i="85"/>
  <c r="BW17" i="85"/>
  <c r="CP17" i="85"/>
  <c r="DE17" i="85"/>
  <c r="CM17" i="85"/>
  <c r="CK17" i="85"/>
  <c r="L17" i="85"/>
  <c r="AX17" i="85"/>
  <c r="CY17" i="85"/>
  <c r="DO17" i="85"/>
  <c r="AW17" i="85"/>
  <c r="G17" i="85"/>
  <c r="DP17" i="85"/>
  <c r="DG17" i="85"/>
  <c r="CZ17" i="85"/>
  <c r="BO17" i="85"/>
  <c r="CG34" i="85"/>
  <c r="AO17" i="85"/>
  <c r="BV17" i="85"/>
  <c r="CO17" i="85"/>
  <c r="C32" i="85"/>
  <c r="AK17" i="85"/>
  <c r="BR17" i="85"/>
  <c r="DF17" i="85"/>
  <c r="BZ17" i="85"/>
  <c r="CB17" i="85"/>
  <c r="BQ17" i="85"/>
  <c r="BE34" i="85" l="1"/>
  <c r="H17" i="85"/>
  <c r="DT17" i="85"/>
  <c r="BB32" i="85"/>
  <c r="BB17" i="85" s="1"/>
  <c r="O33" i="85"/>
  <c r="CR17" i="85"/>
  <c r="DM17" i="85"/>
  <c r="CU34" i="85"/>
  <c r="CX17" i="85"/>
  <c r="BD32" i="85"/>
  <c r="BD17" i="85" s="1"/>
  <c r="DW34" i="85"/>
  <c r="DK32" i="85"/>
  <c r="DR17" i="85"/>
  <c r="DI33" i="85"/>
  <c r="DN17" i="85"/>
  <c r="AC32" i="85"/>
  <c r="Q17" i="85"/>
  <c r="AC17" i="85" s="1"/>
  <c r="BA17" i="85"/>
  <c r="C17" i="85"/>
  <c r="O17" i="85" s="1"/>
  <c r="O32" i="85"/>
  <c r="CU33" i="85"/>
  <c r="CI32" i="85"/>
  <c r="AE32" i="85"/>
  <c r="BC17" i="85"/>
  <c r="AS32" i="85"/>
  <c r="BE33" i="85"/>
  <c r="CG33" i="85"/>
  <c r="BU32" i="85"/>
  <c r="CW32" i="85" l="1"/>
  <c r="DW33" i="85"/>
  <c r="BH32" i="85"/>
  <c r="AS17" i="85"/>
  <c r="BE17" i="85" s="1"/>
  <c r="BE32" i="85"/>
  <c r="CU32" i="85"/>
  <c r="CI17" i="85"/>
  <c r="CU17" i="85" s="1"/>
  <c r="DW32" i="85"/>
  <c r="DK17" i="85"/>
  <c r="DW17" i="85" s="1"/>
  <c r="DI32" i="85"/>
  <c r="CW17" i="85"/>
  <c r="DI17" i="85" s="1"/>
  <c r="BU17" i="85"/>
  <c r="CG17" i="85" s="1"/>
  <c r="CG32" i="85"/>
  <c r="AE17" i="85"/>
  <c r="BH17" i="85" l="1"/>
  <c r="BG32" i="85"/>
  <c r="BJ32" i="85" l="1"/>
  <c r="BG17" i="85"/>
  <c r="BI32" i="85" l="1"/>
  <c r="BL32" i="85"/>
  <c r="BJ17" i="85"/>
  <c r="BI17" i="85"/>
  <c r="BS34" i="85" l="1"/>
  <c r="BL17" i="85"/>
  <c r="BK32" i="85" l="1"/>
  <c r="BS32" i="85" s="1"/>
  <c r="BS33" i="85"/>
  <c r="BK17" i="85"/>
  <c r="BS17" i="85" s="1"/>
  <c r="EP32" i="85" l="1"/>
  <c r="EP17" i="85" l="1"/>
  <c r="EH32" i="85" l="1"/>
  <c r="EG32" i="85"/>
  <c r="EI32" i="85"/>
  <c r="EJ32" i="85"/>
  <c r="EM32" i="85"/>
  <c r="EM17" i="85" l="1"/>
  <c r="EI17" i="85"/>
  <c r="EJ17" i="85"/>
  <c r="EG17" i="85"/>
  <c r="EH17" i="85"/>
  <c r="EF32" i="85" l="1"/>
  <c r="EF17" i="85" l="1"/>
  <c r="EE32" i="85" l="1"/>
  <c r="EE17" i="85" l="1"/>
  <c r="ED32" i="85" l="1"/>
  <c r="EC32" i="85"/>
  <c r="EC17" i="85" l="1"/>
  <c r="ED17" i="85"/>
  <c r="EB32" i="85" l="1"/>
  <c r="EB17" i="85" l="1"/>
  <c r="EA32" i="85" l="1"/>
  <c r="EA17" i="85" l="1"/>
  <c r="DZ32" i="85" l="1"/>
  <c r="EK34" i="85" l="1"/>
  <c r="DZ17" i="85"/>
  <c r="AJ32" i="85" l="1"/>
  <c r="DY32" i="85"/>
  <c r="EK33" i="85"/>
  <c r="AQ34" i="85" l="1"/>
  <c r="DY17" i="85"/>
  <c r="EK17" i="85" s="1"/>
  <c r="EK32" i="85"/>
  <c r="AJ17" i="85"/>
  <c r="AI32" i="85" l="1"/>
  <c r="AQ33" i="85"/>
  <c r="EO32" i="85"/>
  <c r="AI17" i="85" l="1"/>
  <c r="AQ17" i="85" s="1"/>
  <c r="AQ32" i="85"/>
  <c r="EO17" i="85"/>
  <c r="ER32" i="85" l="1"/>
  <c r="ES32" i="85"/>
  <c r="EN32" i="85"/>
  <c r="EY34" i="85" l="1"/>
  <c r="EN17" i="85"/>
  <c r="ES17" i="85"/>
  <c r="ER17" i="85"/>
  <c r="EQ32" i="85" l="1"/>
  <c r="EY33" i="85"/>
  <c r="EQ17" i="85" l="1"/>
  <c r="EY17" i="85" s="1"/>
  <c r="EY32" i="85"/>
  <c r="FG32" i="85" l="1"/>
  <c r="FF32" i="85"/>
  <c r="FB32" i="85"/>
  <c r="FD32" i="85"/>
  <c r="FH32" i="85"/>
  <c r="FC32" i="85"/>
  <c r="FE32" i="85"/>
  <c r="FG17" i="85" l="1"/>
  <c r="FM34" i="85"/>
  <c r="FD17" i="85"/>
  <c r="FB17" i="85"/>
  <c r="FC17" i="85"/>
  <c r="FE17" i="85"/>
  <c r="FF17" i="85"/>
  <c r="FH17" i="85"/>
  <c r="FM33" i="85" l="1"/>
  <c r="FA32" i="85"/>
  <c r="FA17" i="85" l="1"/>
  <c r="FM17" i="85" s="1"/>
  <c r="FM32" i="85"/>
  <c r="FX33" i="93" l="1"/>
  <c r="FX18" i="93" l="1"/>
  <c r="FQ38" i="92" l="1"/>
  <c r="FQ19" i="92" l="1"/>
  <c r="FL38" i="92" l="1"/>
  <c r="FL19" i="92" l="1"/>
  <c r="FT38" i="92" l="1"/>
  <c r="FR38" i="92"/>
  <c r="FX38" i="92"/>
  <c r="FV38" i="92"/>
  <c r="FW38" i="92"/>
  <c r="FK38" i="92"/>
  <c r="FS38" i="92"/>
  <c r="FY40" i="92"/>
  <c r="FJ38" i="92"/>
  <c r="FP38" i="92"/>
  <c r="FU38" i="92"/>
  <c r="FW19" i="92" l="1"/>
  <c r="FP19" i="92"/>
  <c r="FJ19" i="92"/>
  <c r="FX19" i="92"/>
  <c r="FU19" i="92"/>
  <c r="FV19" i="92"/>
  <c r="FO38" i="92"/>
  <c r="FY39" i="92"/>
  <c r="FK19" i="92"/>
  <c r="FR19" i="92"/>
  <c r="FS19" i="92"/>
  <c r="FT19" i="92"/>
  <c r="FO19" i="92" l="1"/>
  <c r="FY19" i="92" s="1"/>
  <c r="FY38" i="92"/>
  <c r="CF38" i="92" l="1"/>
  <c r="D38" i="92"/>
  <c r="FE38" i="92"/>
  <c r="CC38" i="92"/>
  <c r="BC38" i="92"/>
  <c r="R38" i="92"/>
  <c r="FH38" i="92"/>
  <c r="AW38" i="92"/>
  <c r="AK38" i="92"/>
  <c r="FI38" i="92"/>
  <c r="AZ38" i="92"/>
  <c r="L38" i="92"/>
  <c r="AY38" i="92"/>
  <c r="M38" i="92"/>
  <c r="AB38" i="92"/>
  <c r="AA38" i="92"/>
  <c r="H38" i="92"/>
  <c r="BI38" i="92"/>
  <c r="CQ38" i="92"/>
  <c r="DM38" i="92"/>
  <c r="CB38" i="92"/>
  <c r="CS38" i="92"/>
  <c r="Z38" i="92"/>
  <c r="AP38" i="92"/>
  <c r="BK38" i="92"/>
  <c r="AH38" i="92"/>
  <c r="DO38" i="92"/>
  <c r="EJ38" i="92"/>
  <c r="AV38" i="92"/>
  <c r="EO38" i="92"/>
  <c r="EA38" i="92"/>
  <c r="F38" i="92"/>
  <c r="AL38" i="92"/>
  <c r="FG38" i="92"/>
  <c r="BA38" i="92"/>
  <c r="DV38" i="92"/>
  <c r="BR38" i="92"/>
  <c r="BL38" i="92"/>
  <c r="DS38" i="92"/>
  <c r="BZ38" i="92"/>
  <c r="AU38" i="92"/>
  <c r="CE38" i="92"/>
  <c r="BY38" i="92"/>
  <c r="AN38" i="92"/>
  <c r="EB38" i="92"/>
  <c r="EH38" i="92"/>
  <c r="EN38" i="92"/>
  <c r="BP38" i="92"/>
  <c r="DT38" i="92"/>
  <c r="DZ38" i="92"/>
  <c r="DP38" i="92"/>
  <c r="AJ38" i="92"/>
  <c r="T38" i="92"/>
  <c r="E38" i="92"/>
  <c r="EQ38" i="92"/>
  <c r="EC38" i="92"/>
  <c r="ER38" i="92"/>
  <c r="BX38" i="92"/>
  <c r="AO38" i="92"/>
  <c r="U38" i="92"/>
  <c r="K38" i="92"/>
  <c r="EU38" i="92"/>
  <c r="AX38" i="92"/>
  <c r="CT38" i="92"/>
  <c r="CA38" i="92"/>
  <c r="DN38" i="92"/>
  <c r="ES38" i="92"/>
  <c r="DR38" i="92"/>
  <c r="BH38" i="92"/>
  <c r="BM38" i="92"/>
  <c r="AI38" i="92"/>
  <c r="V38" i="92"/>
  <c r="BQ38" i="92"/>
  <c r="Y38" i="92"/>
  <c r="BV38" i="92"/>
  <c r="AT38" i="92"/>
  <c r="EF38" i="92"/>
  <c r="X38" i="92"/>
  <c r="BO38" i="92"/>
  <c r="DQ38" i="92"/>
  <c r="EK40" i="92"/>
  <c r="FM40" i="92"/>
  <c r="FC38" i="92"/>
  <c r="N38" i="92"/>
  <c r="I38" i="92"/>
  <c r="BW38" i="92"/>
  <c r="AG38" i="92"/>
  <c r="S38" i="92"/>
  <c r="BD38" i="92"/>
  <c r="BJ38" i="92"/>
  <c r="FF38" i="92"/>
  <c r="CD38" i="92"/>
  <c r="CN38" i="92"/>
  <c r="ET38" i="92"/>
  <c r="AF38" i="92"/>
  <c r="EW38" i="92"/>
  <c r="J38" i="92"/>
  <c r="BN38" i="92"/>
  <c r="CR38" i="92"/>
  <c r="BB38" i="92"/>
  <c r="CP38" i="92"/>
  <c r="G38" i="92"/>
  <c r="EI38" i="92"/>
  <c r="CZ38" i="92"/>
  <c r="DL38" i="92"/>
  <c r="EX38" i="92"/>
  <c r="CX38" i="92"/>
  <c r="CY38" i="92"/>
  <c r="EG38" i="92"/>
  <c r="EE38" i="92"/>
  <c r="CO38" i="92"/>
  <c r="FB38" i="92"/>
  <c r="ED38" i="92"/>
  <c r="EV38" i="92"/>
  <c r="FD38" i="92"/>
  <c r="EP38" i="92"/>
  <c r="DU38" i="92"/>
  <c r="AM38" i="92"/>
  <c r="W38" i="92"/>
  <c r="CY19" i="92" l="1"/>
  <c r="J19" i="92"/>
  <c r="T19" i="92"/>
  <c r="CE19" i="92"/>
  <c r="EA19" i="92"/>
  <c r="CB19" i="92"/>
  <c r="AZ19" i="92"/>
  <c r="AG19" i="92"/>
  <c r="AT19" i="92"/>
  <c r="CA19" i="92"/>
  <c r="EO19" i="92"/>
  <c r="E19" i="92"/>
  <c r="AM19" i="92"/>
  <c r="CX19" i="92"/>
  <c r="EW19" i="92"/>
  <c r="AJ19" i="92"/>
  <c r="AU19" i="92"/>
  <c r="FI19" i="92"/>
  <c r="DN19" i="92"/>
  <c r="DU19" i="92"/>
  <c r="EX19" i="92"/>
  <c r="BW19" i="92"/>
  <c r="CT19" i="92"/>
  <c r="AX19" i="92"/>
  <c r="DP19" i="92"/>
  <c r="BZ19" i="92"/>
  <c r="AV19" i="92"/>
  <c r="DM19" i="92"/>
  <c r="DL19" i="92"/>
  <c r="AF19" i="92"/>
  <c r="I19" i="92"/>
  <c r="BV19" i="92"/>
  <c r="AK19" i="92"/>
  <c r="EP19" i="92"/>
  <c r="ET19" i="92"/>
  <c r="Y19" i="92"/>
  <c r="EU19" i="92"/>
  <c r="DS19" i="92"/>
  <c r="EJ19" i="92"/>
  <c r="O40" i="92"/>
  <c r="AC40" i="92"/>
  <c r="N19" i="92"/>
  <c r="DZ19" i="92"/>
  <c r="CQ19" i="92"/>
  <c r="CZ19" i="92"/>
  <c r="CN19" i="92"/>
  <c r="FC19" i="92"/>
  <c r="BQ19" i="92"/>
  <c r="K19" i="92"/>
  <c r="DT19" i="92"/>
  <c r="BL19" i="92"/>
  <c r="AW19" i="92"/>
  <c r="FD19" i="92"/>
  <c r="AQ40" i="92"/>
  <c r="BI19" i="92"/>
  <c r="DW40" i="92"/>
  <c r="EV19" i="92"/>
  <c r="EI19" i="92"/>
  <c r="U19" i="92"/>
  <c r="DO19" i="92"/>
  <c r="FH19" i="92"/>
  <c r="FA38" i="92"/>
  <c r="FM39" i="92"/>
  <c r="BS40" i="92"/>
  <c r="V19" i="92"/>
  <c r="BP19" i="92"/>
  <c r="BR19" i="92"/>
  <c r="AH19" i="92"/>
  <c r="G19" i="92"/>
  <c r="EK39" i="92"/>
  <c r="DY38" i="92"/>
  <c r="AI19" i="92"/>
  <c r="AO19" i="92"/>
  <c r="EN19" i="92"/>
  <c r="DV19" i="92"/>
  <c r="H19" i="92"/>
  <c r="R19" i="92"/>
  <c r="ED19" i="92"/>
  <c r="CP19" i="92"/>
  <c r="CD19" i="92"/>
  <c r="AA19" i="92"/>
  <c r="BC19" i="92"/>
  <c r="FF19" i="92"/>
  <c r="EH19" i="92"/>
  <c r="BK19" i="92"/>
  <c r="BB19" i="92"/>
  <c r="DQ19" i="92"/>
  <c r="BM19" i="92"/>
  <c r="BX19" i="92"/>
  <c r="BA19" i="92"/>
  <c r="CG40" i="92"/>
  <c r="FB19" i="92"/>
  <c r="BJ19" i="92"/>
  <c r="AB19" i="92"/>
  <c r="CC19" i="92"/>
  <c r="EY40" i="92"/>
  <c r="BH19" i="92"/>
  <c r="ER19" i="92"/>
  <c r="EB19" i="92"/>
  <c r="FE19" i="92"/>
  <c r="CO19" i="92"/>
  <c r="CR19" i="92"/>
  <c r="BO19" i="92"/>
  <c r="EC19" i="92"/>
  <c r="AN19" i="92"/>
  <c r="FG19" i="92"/>
  <c r="AP19" i="92"/>
  <c r="M19" i="92"/>
  <c r="EE19" i="92"/>
  <c r="BD19" i="92"/>
  <c r="DR19" i="92"/>
  <c r="Z19" i="92"/>
  <c r="BE40" i="92"/>
  <c r="BN19" i="92"/>
  <c r="S19" i="92"/>
  <c r="X19" i="92"/>
  <c r="ES19" i="92"/>
  <c r="EQ19" i="92"/>
  <c r="AL19" i="92"/>
  <c r="AY19" i="92"/>
  <c r="D19" i="92"/>
  <c r="BY19" i="92"/>
  <c r="L19" i="92"/>
  <c r="W19" i="92"/>
  <c r="EG19" i="92"/>
  <c r="EF19" i="92"/>
  <c r="F19" i="92"/>
  <c r="CS19" i="92"/>
  <c r="CF19" i="92"/>
  <c r="AE38" i="92" l="1"/>
  <c r="AQ39" i="92"/>
  <c r="AC39" i="92"/>
  <c r="Q38" i="92"/>
  <c r="CW38" i="92"/>
  <c r="BG38" i="92"/>
  <c r="BS39" i="92"/>
  <c r="C38" i="92"/>
  <c r="O39" i="92"/>
  <c r="BE39" i="92"/>
  <c r="AS38" i="92"/>
  <c r="FA19" i="92"/>
  <c r="FM19" i="92" s="1"/>
  <c r="FM38" i="92"/>
  <c r="CG39" i="92"/>
  <c r="BU38" i="92"/>
  <c r="EY39" i="92"/>
  <c r="EM38" i="92"/>
  <c r="DY19" i="92"/>
  <c r="EK19" i="92" s="1"/>
  <c r="EK38" i="92"/>
  <c r="DW39" i="92"/>
  <c r="DK38" i="92"/>
  <c r="EY38" i="92" l="1"/>
  <c r="EM19" i="92"/>
  <c r="EY19" i="92" s="1"/>
  <c r="BE38" i="92"/>
  <c r="AS19" i="92"/>
  <c r="BE19" i="92" s="1"/>
  <c r="C19" i="92"/>
  <c r="O19" i="92" s="1"/>
  <c r="O38" i="92"/>
  <c r="BG19" i="92"/>
  <c r="BS19" i="92" s="1"/>
  <c r="BS38" i="92"/>
  <c r="CW19" i="92"/>
  <c r="CG38" i="92"/>
  <c r="BU19" i="92"/>
  <c r="CG19" i="92" s="1"/>
  <c r="Q19" i="92"/>
  <c r="AC19" i="92" s="1"/>
  <c r="AC38" i="92"/>
  <c r="DW38" i="92"/>
  <c r="DK19" i="92"/>
  <c r="DW19" i="92" s="1"/>
  <c r="AQ38" i="92"/>
  <c r="AE19" i="92"/>
  <c r="AQ19" i="92" s="1"/>
  <c r="CJ38" i="92" l="1"/>
  <c r="CI38" i="92"/>
  <c r="CI19" i="92" l="1"/>
  <c r="CJ19" i="92"/>
  <c r="CM38" i="92" l="1"/>
  <c r="CL38" i="92"/>
  <c r="CU40" i="92"/>
  <c r="CK38" i="92"/>
  <c r="CU39" i="92"/>
  <c r="CK19" i="92" l="1"/>
  <c r="CU38" i="92"/>
  <c r="CL19" i="92"/>
  <c r="CM19" i="92"/>
  <c r="CU19" i="92" l="1"/>
  <c r="DB38" i="92" l="1"/>
  <c r="DB19" i="92" l="1"/>
  <c r="DA38" i="92"/>
  <c r="DD38" i="92" l="1"/>
  <c r="DA19" i="92"/>
  <c r="DE38" i="92" l="1"/>
  <c r="DD19" i="92"/>
  <c r="DC38" i="92"/>
  <c r="DC19" i="92" l="1"/>
  <c r="DE19" i="92"/>
  <c r="DI40" i="92" l="1"/>
  <c r="DH38" i="92"/>
  <c r="DG38" i="92"/>
  <c r="DH19" i="92" l="1"/>
  <c r="DG19" i="92"/>
  <c r="DF38" i="92"/>
  <c r="DI39" i="92"/>
  <c r="DF19" i="92" l="1"/>
  <c r="DI19" i="92" s="1"/>
  <c r="DI38" i="92"/>
  <c r="J33" i="93" l="1"/>
  <c r="K33" i="93"/>
  <c r="U33" i="93"/>
  <c r="V33" i="93" l="1"/>
  <c r="U18" i="93"/>
  <c r="I33" i="93"/>
  <c r="L33" i="93"/>
  <c r="D33" i="93"/>
  <c r="M33" i="93"/>
  <c r="X33" i="93"/>
  <c r="R33" i="93"/>
  <c r="K18" i="93"/>
  <c r="W33" i="93"/>
  <c r="H33" i="93"/>
  <c r="F33" i="93"/>
  <c r="N33" i="93"/>
  <c r="J18" i="93"/>
  <c r="S33" i="93"/>
  <c r="G33" i="93"/>
  <c r="T33" i="93"/>
  <c r="X18" i="93" l="1"/>
  <c r="S18" i="93"/>
  <c r="N18" i="93"/>
  <c r="E33" i="93"/>
  <c r="H18" i="93"/>
  <c r="D18" i="93"/>
  <c r="C33" i="93"/>
  <c r="O34" i="93"/>
  <c r="R18" i="93"/>
  <c r="M18" i="93"/>
  <c r="F18" i="93"/>
  <c r="G18" i="93"/>
  <c r="O35" i="93"/>
  <c r="T18" i="93"/>
  <c r="L18" i="93"/>
  <c r="I18" i="93"/>
  <c r="W18" i="93"/>
  <c r="V18" i="93"/>
  <c r="O33" i="93" l="1"/>
  <c r="C18" i="93"/>
  <c r="E18" i="93"/>
  <c r="Q33" i="93"/>
  <c r="Q18" i="93" l="1"/>
  <c r="O18" i="93"/>
  <c r="Z33" i="93" l="1"/>
  <c r="Y33" i="93" l="1"/>
  <c r="Z18" i="93"/>
  <c r="AB33" i="93" l="1"/>
  <c r="AC35" i="93"/>
  <c r="Y18" i="93"/>
  <c r="AA33" i="93" l="1"/>
  <c r="AC34" i="93"/>
  <c r="AF33" i="93"/>
  <c r="AB18" i="93"/>
  <c r="AF18" i="93" l="1"/>
  <c r="AA18" i="93"/>
  <c r="AC18" i="93" s="1"/>
  <c r="AC33" i="93"/>
  <c r="AG33" i="93" l="1"/>
  <c r="AE33" i="93"/>
  <c r="AE18" i="93" l="1"/>
  <c r="AG18" i="93"/>
  <c r="AJ33" i="93" l="1"/>
  <c r="AI33" i="93"/>
  <c r="AH33" i="93" l="1"/>
  <c r="AJ18" i="93"/>
  <c r="AI18" i="93"/>
  <c r="AH18" i="93" l="1"/>
  <c r="AL33" i="93" l="1"/>
  <c r="AM33" i="93"/>
  <c r="AM18" i="93" l="1"/>
  <c r="AK33" i="93"/>
  <c r="AL18" i="93"/>
  <c r="AK18" i="93" l="1"/>
  <c r="AO33" i="93" l="1"/>
  <c r="AN33" i="93" l="1"/>
  <c r="AO18" i="93"/>
  <c r="AQ35" i="93" l="1"/>
  <c r="AN18" i="93"/>
  <c r="AU33" i="93" l="1"/>
  <c r="AP33" i="93"/>
  <c r="AQ34" i="93"/>
  <c r="AS33" i="93"/>
  <c r="AP18" i="93" l="1"/>
  <c r="AQ18" i="93" s="1"/>
  <c r="AQ33" i="93"/>
  <c r="AS18" i="93"/>
  <c r="AU18" i="93"/>
  <c r="AT33" i="93" l="1"/>
  <c r="AW33" i="93" l="1"/>
  <c r="AX33" i="93"/>
  <c r="AT18" i="93"/>
  <c r="AX18" i="93" l="1"/>
  <c r="AW18" i="93"/>
  <c r="AV33" i="93"/>
  <c r="AV18" i="93" l="1"/>
  <c r="AZ33" i="93" l="1"/>
  <c r="BA33" i="93"/>
  <c r="BA18" i="93" l="1"/>
  <c r="AY33" i="93"/>
  <c r="AZ18" i="93"/>
  <c r="AY18" i="93" l="1"/>
  <c r="BC33" i="93" l="1"/>
  <c r="BB33" i="93"/>
  <c r="BC18" i="93" l="1"/>
  <c r="BE35" i="93"/>
  <c r="BB18" i="93"/>
  <c r="BH33" i="93" l="1"/>
  <c r="BD33" i="93"/>
  <c r="BE34" i="93"/>
  <c r="BD18" i="93" l="1"/>
  <c r="BE18" i="93" s="1"/>
  <c r="BE33" i="93"/>
  <c r="BI33" i="93"/>
  <c r="BH18" i="93"/>
  <c r="BG33" i="93"/>
  <c r="BG18" i="93" l="1"/>
  <c r="BI18" i="93"/>
  <c r="BK33" i="93" l="1"/>
  <c r="BM33" i="93" l="1"/>
  <c r="BL33" i="93"/>
  <c r="BK18" i="93"/>
  <c r="BJ33" i="93"/>
  <c r="BJ18" i="93" l="1"/>
  <c r="BL18" i="93"/>
  <c r="BM18" i="93"/>
  <c r="BO33" i="93" l="1"/>
  <c r="BP33" i="93" l="1"/>
  <c r="BO18" i="93"/>
  <c r="BQ33" i="93" l="1"/>
  <c r="BN33" i="93"/>
  <c r="BP18" i="93"/>
  <c r="BS35" i="93" l="1"/>
  <c r="BN18" i="93"/>
  <c r="BQ18" i="93"/>
  <c r="BR33" i="93" l="1"/>
  <c r="BS34" i="93"/>
  <c r="BV33" i="93" l="1"/>
  <c r="BR18" i="93"/>
  <c r="BS18" i="93" s="1"/>
  <c r="BS33" i="93"/>
  <c r="BV18" i="93" l="1"/>
  <c r="FB33" i="93"/>
  <c r="BU33" i="93"/>
  <c r="BU18" i="93" l="1"/>
  <c r="FB18" i="93"/>
  <c r="BX33" i="93" l="1"/>
  <c r="FD33" i="93"/>
  <c r="BY33" i="93"/>
  <c r="FA33" i="93"/>
  <c r="BW33" i="93" l="1"/>
  <c r="BY18" i="93"/>
  <c r="FA18" i="93"/>
  <c r="FD18" i="93"/>
  <c r="BX18" i="93"/>
  <c r="CA33" i="93" l="1"/>
  <c r="FC33" i="93"/>
  <c r="BW18" i="93"/>
  <c r="FF33" i="93" l="1"/>
  <c r="FG33" i="93"/>
  <c r="FC18" i="93"/>
  <c r="CA18" i="93"/>
  <c r="CB33" i="93"/>
  <c r="FG18" i="93" l="1"/>
  <c r="CB18" i="93"/>
  <c r="BZ33" i="93"/>
  <c r="FE33" i="93"/>
  <c r="FH33" i="93"/>
  <c r="FF18" i="93"/>
  <c r="FH18" i="93" l="1"/>
  <c r="FE18" i="93"/>
  <c r="CD33" i="93"/>
  <c r="BZ18" i="93"/>
  <c r="CD18" i="93" l="1"/>
  <c r="CE33" i="93" l="1"/>
  <c r="CG35" i="93"/>
  <c r="CF33" i="93"/>
  <c r="FI33" i="93"/>
  <c r="FJ33" i="93"/>
  <c r="CC33" i="93"/>
  <c r="CG34" i="93"/>
  <c r="CC18" i="93" l="1"/>
  <c r="CG33" i="93"/>
  <c r="CF18" i="93"/>
  <c r="FK33" i="93"/>
  <c r="FM35" i="93"/>
  <c r="CE18" i="93"/>
  <c r="FJ18" i="93"/>
  <c r="FI18" i="93"/>
  <c r="FK18" i="93" l="1"/>
  <c r="CG18" i="93"/>
  <c r="CI33" i="93" l="1"/>
  <c r="FL33" i="93"/>
  <c r="FM34" i="93"/>
  <c r="FP33" i="93" l="1"/>
  <c r="FR33" i="93"/>
  <c r="CK33" i="93"/>
  <c r="CL33" i="93"/>
  <c r="FL18" i="93"/>
  <c r="FM18" i="93" s="1"/>
  <c r="FM33" i="93"/>
  <c r="FQ33" i="93"/>
  <c r="CI18" i="93"/>
  <c r="FQ18" i="93" l="1"/>
  <c r="CL18" i="93"/>
  <c r="CJ33" i="93"/>
  <c r="FR18" i="93"/>
  <c r="CK18" i="93"/>
  <c r="FP18" i="93"/>
  <c r="FO33" i="93"/>
  <c r="FO18" i="93" l="1"/>
  <c r="CJ18" i="93"/>
  <c r="CM33" i="93" l="1"/>
  <c r="FT33" i="93" l="1"/>
  <c r="CO33" i="93"/>
  <c r="CM18" i="93"/>
  <c r="CN33" i="93" l="1"/>
  <c r="CO18" i="93"/>
  <c r="FT18" i="93"/>
  <c r="FS33" i="93"/>
  <c r="FS18" i="93" l="1"/>
  <c r="FV33" i="93"/>
  <c r="CQ33" i="93"/>
  <c r="CN18" i="93"/>
  <c r="CQ18" i="93" l="1"/>
  <c r="CP33" i="93"/>
  <c r="FV18" i="93"/>
  <c r="CR33" i="93"/>
  <c r="FU33" i="93"/>
  <c r="FU18" i="93" l="1"/>
  <c r="CS33" i="93"/>
  <c r="CP18" i="93"/>
  <c r="CR18" i="93"/>
  <c r="FY35" i="93"/>
  <c r="FW33" i="93" l="1"/>
  <c r="FY34" i="93"/>
  <c r="CS18" i="93"/>
  <c r="CU35" i="93" l="1"/>
  <c r="FW18" i="93"/>
  <c r="FY18" i="93" s="1"/>
  <c r="FY33" i="93"/>
  <c r="CT33" i="93" l="1"/>
  <c r="CU34" i="93"/>
  <c r="CW33" i="93"/>
  <c r="CY33" i="93" l="1"/>
  <c r="CW18" i="93"/>
  <c r="CT18" i="93"/>
  <c r="CU18" i="93" s="1"/>
  <c r="CU33" i="93"/>
  <c r="CX33" i="93" l="1"/>
  <c r="DA33" i="93"/>
  <c r="CY18" i="93"/>
  <c r="DB33" i="93" l="1"/>
  <c r="DA18" i="93"/>
  <c r="CX18" i="93"/>
  <c r="DB18" i="93" l="1"/>
  <c r="CZ33" i="93"/>
  <c r="DD33" i="93" l="1"/>
  <c r="CZ18" i="93"/>
  <c r="DC33" i="93" l="1"/>
  <c r="DD18" i="93"/>
  <c r="DF33" i="93" l="1"/>
  <c r="DG33" i="93"/>
  <c r="DC18" i="93"/>
  <c r="DG18" i="93" l="1"/>
  <c r="DF18" i="93"/>
  <c r="DE33" i="93" l="1"/>
  <c r="DE18" i="93" l="1"/>
  <c r="DI35" i="93"/>
  <c r="DL33" i="93" l="1"/>
  <c r="DH33" i="93"/>
  <c r="DI34" i="93"/>
  <c r="DH18" i="93" l="1"/>
  <c r="DI18" i="93" s="1"/>
  <c r="DI33" i="93"/>
  <c r="DL18" i="93"/>
  <c r="DK33" i="93" l="1"/>
  <c r="DN33" i="93" l="1"/>
  <c r="DK18" i="93"/>
  <c r="DM33" i="93" l="1"/>
  <c r="DO33" i="93"/>
  <c r="DN18" i="93"/>
  <c r="DQ33" i="93" l="1"/>
  <c r="DO18" i="93"/>
  <c r="DM18" i="93"/>
  <c r="DQ18" i="93" l="1"/>
  <c r="DP33" i="93" l="1"/>
  <c r="DS33" i="93" l="1"/>
  <c r="DP18" i="93"/>
  <c r="DT33" i="93" l="1"/>
  <c r="DS18" i="93"/>
  <c r="DU33" i="93"/>
  <c r="DR33" i="93"/>
  <c r="DR18" i="93" l="1"/>
  <c r="DU18" i="93"/>
  <c r="DW35" i="93"/>
  <c r="DT18" i="93"/>
  <c r="DV33" i="93" l="1"/>
  <c r="DW34" i="93"/>
  <c r="DV18" i="93" l="1"/>
  <c r="DW18" i="93" s="1"/>
  <c r="DW33" i="93"/>
  <c r="DZ33" i="93" l="1"/>
  <c r="EA33" i="93" l="1"/>
  <c r="DY33" i="93"/>
  <c r="DZ18" i="93"/>
  <c r="EA18" i="93" l="1"/>
  <c r="DY18" i="93"/>
  <c r="ED33" i="93" l="1"/>
  <c r="EB33" i="93"/>
  <c r="EB18" i="93" l="1"/>
  <c r="ED18" i="93"/>
  <c r="EC33" i="93" l="1"/>
  <c r="EF33" i="93" l="1"/>
  <c r="EC18" i="93"/>
  <c r="EG33" i="93" l="1"/>
  <c r="EF18" i="93"/>
  <c r="EE33" i="93"/>
  <c r="EE18" i="93" l="1"/>
  <c r="EG18" i="93"/>
  <c r="EJ33" i="93" l="1"/>
  <c r="EK35" i="93"/>
  <c r="EI33" i="93"/>
  <c r="EH33" i="93"/>
  <c r="EK34" i="93"/>
  <c r="EH18" i="93" l="1"/>
  <c r="EK33" i="93"/>
  <c r="EI18" i="93"/>
  <c r="EJ18" i="93"/>
  <c r="EK18" i="93" s="1"/>
  <c r="EN33" i="93" l="1"/>
  <c r="EN18" i="93" l="1"/>
  <c r="EM33" i="93" l="1"/>
  <c r="EP33" i="93"/>
  <c r="EP18" i="93" l="1"/>
  <c r="EM18" i="93"/>
  <c r="ER33" i="93" l="1"/>
  <c r="EO33" i="93"/>
  <c r="EO18" i="93" l="1"/>
  <c r="ES33" i="93"/>
  <c r="ER18" i="93"/>
  <c r="ET33" i="93" l="1"/>
  <c r="ES18" i="93"/>
  <c r="EQ33" i="93"/>
  <c r="ET18" i="93" l="1"/>
  <c r="EQ18" i="93"/>
  <c r="EW33" i="93" l="1"/>
  <c r="EV33" i="93"/>
  <c r="EY35" i="93"/>
  <c r="EU33" i="93" l="1"/>
  <c r="EX33" i="93"/>
  <c r="EV18" i="93"/>
  <c r="EW18" i="93"/>
  <c r="EY34" i="93" l="1"/>
  <c r="EX18" i="93"/>
  <c r="EU18" i="93"/>
  <c r="EY33" i="93"/>
  <c r="EY18" i="93" l="1"/>
  <c r="AT36" i="91" l="1"/>
  <c r="CA36" i="91"/>
  <c r="AV36" i="91"/>
  <c r="BB36" i="91"/>
  <c r="BA36" i="91"/>
  <c r="CD36" i="91"/>
  <c r="W36" i="91"/>
  <c r="AP36" i="91"/>
  <c r="BX36" i="91"/>
  <c r="DN36" i="91" l="1"/>
  <c r="AI36" i="91"/>
  <c r="AK36" i="91"/>
  <c r="BX18" i="91"/>
  <c r="S36" i="91"/>
  <c r="CX36" i="91"/>
  <c r="CE36" i="91"/>
  <c r="BR36" i="91"/>
  <c r="CK36" i="91"/>
  <c r="DC36" i="91"/>
  <c r="AP18" i="91"/>
  <c r="DA36" i="91"/>
  <c r="AH36" i="91"/>
  <c r="CZ36" i="91"/>
  <c r="AB36" i="91"/>
  <c r="W18" i="91"/>
  <c r="F36" i="91"/>
  <c r="DG36" i="91"/>
  <c r="CD18" i="91"/>
  <c r="DF36" i="91"/>
  <c r="CL36" i="91"/>
  <c r="DO36" i="91"/>
  <c r="CM36" i="91"/>
  <c r="BH36" i="91"/>
  <c r="BY36" i="91"/>
  <c r="DP36" i="91"/>
  <c r="J36" i="91"/>
  <c r="AY36" i="91"/>
  <c r="T36" i="91"/>
  <c r="CY36" i="91"/>
  <c r="BA18" i="91"/>
  <c r="AW36" i="91"/>
  <c r="BV36" i="91"/>
  <c r="BI36" i="91"/>
  <c r="BQ36" i="91"/>
  <c r="BB18" i="91"/>
  <c r="BM36" i="91"/>
  <c r="AV18" i="91"/>
  <c r="G36" i="91"/>
  <c r="M36" i="91"/>
  <c r="AA36" i="91"/>
  <c r="AJ36" i="91"/>
  <c r="DS36" i="91"/>
  <c r="BK36" i="91"/>
  <c r="N36" i="91"/>
  <c r="R36" i="91"/>
  <c r="BC36" i="91"/>
  <c r="CB36" i="91"/>
  <c r="U36" i="91"/>
  <c r="CR36" i="91"/>
  <c r="CW36" i="91"/>
  <c r="CT36" i="91"/>
  <c r="CC36" i="91"/>
  <c r="E36" i="91"/>
  <c r="I36" i="91"/>
  <c r="CA18" i="91"/>
  <c r="AU36" i="91"/>
  <c r="BD36" i="91"/>
  <c r="D36" i="91"/>
  <c r="BO36" i="91"/>
  <c r="DU36" i="91"/>
  <c r="BW36" i="91"/>
  <c r="AT18" i="91"/>
  <c r="AS36" i="91" l="1"/>
  <c r="CN36" i="91"/>
  <c r="CJ36" i="91"/>
  <c r="AZ36" i="91"/>
  <c r="BP36" i="91"/>
  <c r="CT18" i="91"/>
  <c r="AW18" i="91"/>
  <c r="DC18" i="91"/>
  <c r="X36" i="91"/>
  <c r="BW18" i="91"/>
  <c r="DS18" i="91"/>
  <c r="DF18" i="91"/>
  <c r="AM36" i="91"/>
  <c r="BL36" i="91"/>
  <c r="CP36" i="91"/>
  <c r="AJ18" i="91"/>
  <c r="CK18" i="91"/>
  <c r="CC18" i="91"/>
  <c r="Z36" i="91"/>
  <c r="Y36" i="91"/>
  <c r="K36" i="91"/>
  <c r="DU18" i="91"/>
  <c r="CW18" i="91"/>
  <c r="BV18" i="91"/>
  <c r="AC38" i="91"/>
  <c r="AF36" i="91"/>
  <c r="AG36" i="91"/>
  <c r="DQ36" i="91"/>
  <c r="DG18" i="91"/>
  <c r="BR18" i="91"/>
  <c r="CL18" i="91"/>
  <c r="L36" i="91"/>
  <c r="CF36" i="91"/>
  <c r="CR18" i="91"/>
  <c r="CY18" i="91"/>
  <c r="CG38" i="91"/>
  <c r="BE38" i="91"/>
  <c r="AX36" i="91"/>
  <c r="DH36" i="91"/>
  <c r="U18" i="91"/>
  <c r="CE18" i="91"/>
  <c r="DD36" i="91"/>
  <c r="BO18" i="91"/>
  <c r="AA18" i="91"/>
  <c r="T18" i="91"/>
  <c r="BJ36" i="91"/>
  <c r="AQ38" i="91"/>
  <c r="D18" i="91"/>
  <c r="M18" i="91"/>
  <c r="AY18" i="91"/>
  <c r="CQ36" i="91"/>
  <c r="O38" i="91"/>
  <c r="CB18" i="91"/>
  <c r="F18" i="91"/>
  <c r="BD18" i="91"/>
  <c r="BC18" i="91"/>
  <c r="G18" i="91"/>
  <c r="J18" i="91"/>
  <c r="DW38" i="91"/>
  <c r="CX18" i="91"/>
  <c r="AN36" i="91"/>
  <c r="AO36" i="91"/>
  <c r="CU38" i="91"/>
  <c r="AU18" i="91"/>
  <c r="DI38" i="91"/>
  <c r="S18" i="91"/>
  <c r="DM36" i="91"/>
  <c r="DR36" i="91"/>
  <c r="DP18" i="91"/>
  <c r="AB18" i="91"/>
  <c r="CS36" i="91"/>
  <c r="BS38" i="91"/>
  <c r="R18" i="91"/>
  <c r="BM18" i="91"/>
  <c r="N18" i="91"/>
  <c r="BY18" i="91"/>
  <c r="CZ18" i="91"/>
  <c r="CO36" i="91"/>
  <c r="DE36" i="91"/>
  <c r="BH18" i="91"/>
  <c r="AL36" i="91"/>
  <c r="BZ36" i="91"/>
  <c r="BK18" i="91"/>
  <c r="AH18" i="91"/>
  <c r="AK18" i="91"/>
  <c r="H36" i="91"/>
  <c r="V36" i="91"/>
  <c r="CM18" i="91"/>
  <c r="DA18" i="91"/>
  <c r="DT36" i="91"/>
  <c r="I18" i="91"/>
  <c r="BQ18" i="91"/>
  <c r="AI18" i="91"/>
  <c r="BN36" i="91"/>
  <c r="E18" i="91"/>
  <c r="DO18" i="91"/>
  <c r="DL36" i="91"/>
  <c r="BI18" i="91"/>
  <c r="DN18" i="91"/>
  <c r="AN18" i="91" l="1"/>
  <c r="DD18" i="91"/>
  <c r="O37" i="91"/>
  <c r="C36" i="91"/>
  <c r="BG36" i="91"/>
  <c r="BS37" i="91"/>
  <c r="CF18" i="91"/>
  <c r="AO18" i="91"/>
  <c r="BN18" i="91"/>
  <c r="CQ18" i="91"/>
  <c r="CS18" i="91"/>
  <c r="DK36" i="91"/>
  <c r="DW37" i="91"/>
  <c r="K18" i="91"/>
  <c r="X18" i="91"/>
  <c r="BZ18" i="91"/>
  <c r="L18" i="91"/>
  <c r="Y18" i="91"/>
  <c r="AL18" i="91"/>
  <c r="DV36" i="91"/>
  <c r="Z18" i="91"/>
  <c r="DR18" i="91"/>
  <c r="DE18" i="91"/>
  <c r="DM18" i="91"/>
  <c r="DT18" i="91"/>
  <c r="AE36" i="91"/>
  <c r="AQ37" i="91"/>
  <c r="DQ18" i="91"/>
  <c r="BP18" i="91"/>
  <c r="CO18" i="91"/>
  <c r="DH18" i="91"/>
  <c r="AG18" i="91"/>
  <c r="BJ18" i="91"/>
  <c r="AX18" i="91"/>
  <c r="AZ18" i="91"/>
  <c r="AF18" i="91"/>
  <c r="CJ18" i="91"/>
  <c r="CP18" i="91"/>
  <c r="V18" i="91"/>
  <c r="BU36" i="91"/>
  <c r="CG37" i="91"/>
  <c r="BL18" i="91"/>
  <c r="CN18" i="91"/>
  <c r="DB36" i="91"/>
  <c r="DI37" i="91"/>
  <c r="AC37" i="91"/>
  <c r="Q36" i="91"/>
  <c r="DL18" i="91"/>
  <c r="H18" i="91"/>
  <c r="CI36" i="91"/>
  <c r="CU37" i="91"/>
  <c r="BE37" i="91"/>
  <c r="AM18" i="91"/>
  <c r="AS18" i="91"/>
  <c r="BE36" i="91"/>
  <c r="BE18" i="91" l="1"/>
  <c r="DK18" i="91"/>
  <c r="CI18" i="91"/>
  <c r="CU18" i="91" s="1"/>
  <c r="CU36" i="91"/>
  <c r="DW36" i="91"/>
  <c r="DV18" i="91"/>
  <c r="Q18" i="91"/>
  <c r="AC18" i="91" s="1"/>
  <c r="AC36" i="91"/>
  <c r="DB18" i="91"/>
  <c r="DI18" i="91" s="1"/>
  <c r="DI36" i="91"/>
  <c r="BG18" i="91"/>
  <c r="BS18" i="91" s="1"/>
  <c r="BS36" i="91"/>
  <c r="C18" i="91"/>
  <c r="O18" i="91" s="1"/>
  <c r="O36" i="91"/>
  <c r="CG36" i="91"/>
  <c r="BU18" i="91"/>
  <c r="CG18" i="91" s="1"/>
  <c r="AE18" i="91"/>
  <c r="AQ18" i="91" s="1"/>
  <c r="AQ36" i="91"/>
  <c r="EB36" i="91" l="1"/>
  <c r="DZ36" i="91"/>
  <c r="DY36" i="91"/>
  <c r="DW18" i="91"/>
  <c r="DY18" i="91" l="1"/>
  <c r="EC36" i="91"/>
  <c r="DZ18" i="91"/>
  <c r="EB18" i="91"/>
  <c r="EC18" i="91" l="1"/>
  <c r="ED36" i="91"/>
  <c r="EA36" i="91"/>
  <c r="EA18" i="91" l="1"/>
  <c r="ED18" i="91"/>
  <c r="EF36" i="91" l="1"/>
  <c r="EE36" i="91"/>
  <c r="EH36" i="91" l="1"/>
  <c r="EE18" i="91"/>
  <c r="EF18" i="91"/>
  <c r="EI36" i="91" l="1"/>
  <c r="EG36" i="91"/>
  <c r="EH18" i="91"/>
  <c r="EG18" i="91" l="1"/>
  <c r="EI18" i="91"/>
  <c r="EK38" i="91" l="1"/>
  <c r="EJ36" i="91" l="1"/>
  <c r="EK37" i="91"/>
  <c r="EJ18" i="91" l="1"/>
  <c r="EK18" i="91" s="1"/>
  <c r="EK36" i="91"/>
  <c r="EN36" i="91" l="1"/>
  <c r="EM36" i="91"/>
  <c r="EM18" i="91" l="1"/>
  <c r="EN18" i="91"/>
  <c r="EP36" i="91" l="1"/>
  <c r="EO36" i="91"/>
  <c r="EO18" i="91" l="1"/>
  <c r="EP18" i="91"/>
  <c r="ES36" i="91" l="1"/>
  <c r="ER36" i="91"/>
  <c r="EQ36" i="91"/>
  <c r="EQ18" i="91" l="1"/>
  <c r="ER18" i="91"/>
  <c r="ES18" i="91"/>
  <c r="ET36" i="91" l="1"/>
  <c r="EU36" i="91"/>
  <c r="EU18" i="91" l="1"/>
  <c r="ET18" i="91"/>
  <c r="EV36" i="91" l="1"/>
  <c r="EW36" i="91" l="1"/>
  <c r="EV18" i="91"/>
  <c r="EY38" i="91" l="1"/>
  <c r="EW18" i="91"/>
  <c r="EX36" i="91" l="1"/>
  <c r="EY37" i="91"/>
  <c r="EX18" i="91" l="1"/>
  <c r="EY18" i="91" s="1"/>
  <c r="EY36" i="91"/>
  <c r="FB36" i="91" l="1"/>
  <c r="FA36" i="91"/>
  <c r="FD36" i="91" l="1"/>
  <c r="FA18" i="91"/>
  <c r="FB18" i="91"/>
  <c r="FF36" i="91" l="1"/>
  <c r="FD18" i="91"/>
  <c r="FE36" i="91"/>
  <c r="FC36" i="91"/>
  <c r="FC18" i="91" l="1"/>
  <c r="FE18" i="91"/>
  <c r="FF18" i="91"/>
  <c r="FH36" i="91" l="1"/>
  <c r="FH18" i="91" l="1"/>
  <c r="FG36" i="91"/>
  <c r="FG18" i="91" l="1"/>
  <c r="FJ36" i="91" l="1"/>
  <c r="FI36" i="91"/>
  <c r="FI18" i="91" l="1"/>
  <c r="FJ18" i="91"/>
  <c r="FL36" i="91" l="1"/>
  <c r="FM38" i="91"/>
  <c r="FK36" i="91"/>
  <c r="FM37" i="91"/>
  <c r="FK18" i="91" l="1"/>
  <c r="FM36" i="91"/>
  <c r="FP36" i="91"/>
  <c r="FL18" i="91"/>
  <c r="FM18" i="91" s="1"/>
  <c r="FP18" i="91" l="1"/>
  <c r="FO36" i="91" l="1"/>
  <c r="FR36" i="91" l="1"/>
  <c r="FS36" i="91"/>
  <c r="FO18" i="91"/>
  <c r="FS18" i="91" l="1"/>
  <c r="FQ36" i="91"/>
  <c r="FR18" i="91"/>
  <c r="FQ18" i="91" l="1"/>
  <c r="FU36" i="91" l="1"/>
  <c r="FT36" i="91"/>
  <c r="FT18" i="91" l="1"/>
  <c r="FW36" i="91"/>
  <c r="FU18" i="91"/>
  <c r="FV36" i="91" l="1"/>
  <c r="FW18" i="91"/>
  <c r="FV18" i="91" l="1"/>
  <c r="FY38" i="91" l="1"/>
  <c r="FX36" i="91" l="1"/>
  <c r="FY37" i="91"/>
  <c r="FX18" i="91" l="1"/>
  <c r="FY18" i="91" s="1"/>
  <c r="FY36" i="9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Burbano Robalino, Silvia Alicia</author>
  </authors>
  <commentList>
    <comment ref="E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protección gasto social</t>
        </r>
      </text>
    </comment>
    <comment ref="F6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programa apoyo mejora a la gestión fiscal</t>
        </r>
      </text>
    </comment>
    <comment ref="J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reconocimiento gasto
</t>
        </r>
      </text>
    </comment>
    <comment ref="K6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reconocimiento de gasto
</t>
        </r>
      </text>
    </comment>
    <comment ref="L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gestion fiscal LD
</t>
        </r>
      </text>
    </comment>
    <comment ref="K7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educación
</t>
        </r>
      </text>
    </comment>
    <comment ref="L7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ambiente</t>
        </r>
      </text>
    </comment>
    <comment ref="M7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Usd 100 desnutrición cronica, 100 reactivación económica y 75 plan nacional de vacunación
</t>
        </r>
      </text>
    </comment>
    <comment ref="J8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liquidez
</t>
        </r>
      </text>
    </comment>
    <comment ref="K9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800 fmi </t>
        </r>
      </text>
    </comment>
    <comment ref="E18" authorId="0" shapeId="0" xr:uid="{C80CA246-477E-4B99-AD2E-56754F5676E6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protección gasto social</t>
        </r>
      </text>
    </comment>
    <comment ref="F18" authorId="0" shapeId="0" xr:uid="{880C3BE5-A989-41FD-8E6D-807486DC103D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programa apoyo mejora a la gestión fiscal</t>
        </r>
      </text>
    </comment>
    <comment ref="J18" authorId="0" shapeId="0" xr:uid="{2B47D3C4-E7D0-4218-80CE-CD5A8746D70D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reconocimiento gasto
</t>
        </r>
      </text>
    </comment>
    <comment ref="K18" authorId="0" shapeId="0" xr:uid="{065D48F5-BF6B-463D-B40A-B8C3FB7EE8D9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reconocimiento de gasto
</t>
        </r>
      </text>
    </comment>
    <comment ref="L18" authorId="0" shapeId="0" xr:uid="{5F1D69A8-45EF-47B1-A292-846AC21EFEAE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gestion fiscal LD
</t>
        </r>
      </text>
    </comment>
    <comment ref="K19" authorId="0" shapeId="0" xr:uid="{B9A41E14-221B-4AC8-AEA0-B58F5A140C8E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educación
</t>
        </r>
      </text>
    </comment>
    <comment ref="L19" authorId="0" shapeId="0" xr:uid="{B3851669-DD01-4433-8A30-6A55F01A4402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ambiente</t>
        </r>
      </text>
    </comment>
    <comment ref="M19" authorId="0" shapeId="0" xr:uid="{7980C6CF-97EB-4B0E-81D5-FAF8B6251E26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Usd 100 desnutrición cronica, 100 reactivación económica y 75 plan nacional de vacunación
</t>
        </r>
      </text>
    </comment>
    <comment ref="J20" authorId="0" shapeId="0" xr:uid="{68E5690A-03AC-41F7-8729-2759EB402496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liquidez
</t>
        </r>
      </text>
    </comment>
    <comment ref="K21" authorId="0" shapeId="0" xr:uid="{5C89E114-6EBD-4BD7-BE8F-A56C6DBBA396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800 fmi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mtashu</author>
    <author>Ghilardi, Matteo Francesco</author>
  </authors>
  <commentList>
    <comment ref="A2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mtashu:</t>
        </r>
        <r>
          <rPr>
            <sz val="9"/>
            <color indexed="81"/>
            <rFont val="Tahoma"/>
            <family val="2"/>
          </rPr>
          <t xml:space="preserve">
From the authorities</t>
        </r>
      </text>
    </comment>
    <comment ref="EM21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mtashu:</t>
        </r>
        <r>
          <rPr>
            <sz val="9"/>
            <color indexed="81"/>
            <rFont val="Tahoma"/>
            <family val="2"/>
          </rPr>
          <t xml:space="preserve">
From the authorities</t>
        </r>
      </text>
    </comment>
    <comment ref="EM27" authorId="1" shapeId="0" xr:uid="{00000000-0006-0000-0400-000003000000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Ghilardi, Matteo Francesco</author>
    <author>Togo, Eriko</author>
  </authors>
  <commentList>
    <comment ref="A27" authorId="0" shapeId="0" xr:uid="{5805768B-D17F-40B9-A9D9-B0BF85C79B65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  <comment ref="EK27" authorId="0" shapeId="0" xr:uid="{40E43E64-7187-4217-9DF9-0EA08BB3E825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  <comment ref="EM53" authorId="1" shapeId="0" xr:uid="{08B362A3-B741-4157-98B4-587581915CD6}">
      <text>
        <r>
          <rPr>
            <b/>
            <sz val="9"/>
            <color indexed="81"/>
            <rFont val="Tahoma"/>
            <family val="2"/>
          </rPr>
          <t>Togo, Eriko:</t>
        </r>
        <r>
          <rPr>
            <sz val="9"/>
            <color indexed="81"/>
            <rFont val="Tahoma"/>
            <family val="2"/>
          </rPr>
          <t xml:space="preserve">
-1090.5 es el numero que teniamos desde 2/3 Reviews y que seguimos usando en el tabla. No es igual que la suma mensual.</t>
        </r>
      </text>
    </comment>
    <comment ref="CN71" authorId="1" shapeId="0" xr:uid="{4F2D9BFE-524A-453E-96E6-989EDBE57401}">
      <text>
        <r>
          <rPr>
            <b/>
            <sz val="9"/>
            <color indexed="81"/>
            <rFont val="Tahoma"/>
            <family val="2"/>
          </rPr>
          <t>Togo, Eriko:</t>
        </r>
        <r>
          <rPr>
            <sz val="9"/>
            <color indexed="81"/>
            <rFont val="Tahoma"/>
            <family val="2"/>
          </rPr>
          <t xml:space="preserve">
Only applies to NOPBS, does not apply to OB</t>
        </r>
      </text>
    </comment>
    <comment ref="EK80" authorId="1" shapeId="0" xr:uid="{EF6EB513-C521-48F1-910B-620A7BC89EB7}">
      <text>
        <r>
          <rPr>
            <b/>
            <sz val="9"/>
            <color indexed="81"/>
            <rFont val="Tahoma"/>
            <family val="2"/>
          </rPr>
          <t>Togo, Eriko:</t>
        </r>
        <r>
          <rPr>
            <sz val="9"/>
            <color indexed="81"/>
            <rFont val="Tahoma"/>
            <family val="2"/>
          </rPr>
          <t xml:space="preserve">
separates out arrears clearance. Arrears accumulation is under sources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Ghilardi, Matteo Francesco</author>
  </authors>
  <commentList>
    <comment ref="A23" authorId="0" shapeId="0" xr:uid="{730662F7-F378-4138-9761-C649630CEE4D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Ghilardi, Matteo Francesco</author>
  </authors>
  <commentList>
    <comment ref="A23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</commentList>
</comments>
</file>

<file path=xl/sharedStrings.xml><?xml version="1.0" encoding="utf-8"?>
<sst xmlns="http://schemas.openxmlformats.org/spreadsheetml/2006/main" count="3015" uniqueCount="746">
  <si>
    <t>Ingresos Totales</t>
  </si>
  <si>
    <t>Ingresos Petroleros</t>
  </si>
  <si>
    <t>Ingresos Tributarios</t>
  </si>
  <si>
    <t>Impuesto a la Renta</t>
  </si>
  <si>
    <t>Gastos Totales</t>
  </si>
  <si>
    <t>Sueldos y Salarios</t>
  </si>
  <si>
    <t>Compras de Bienes y Servicios</t>
  </si>
  <si>
    <t>Otros</t>
  </si>
  <si>
    <t>Impuestos sobre la propiedad (veh.)</t>
  </si>
  <si>
    <t>Impuestos sobre bienes y servicios</t>
  </si>
  <si>
    <t xml:space="preserve">Impuesto al Valor Agregado </t>
  </si>
  <si>
    <t>ICE</t>
  </si>
  <si>
    <t>Impuestos sobre el comercio internacional</t>
  </si>
  <si>
    <t>Aranceles</t>
  </si>
  <si>
    <t>Impuesto de salida</t>
  </si>
  <si>
    <t>Intereses</t>
  </si>
  <si>
    <t>Transferencias corrientes</t>
  </si>
  <si>
    <t>Anticipo petrolero</t>
  </si>
  <si>
    <t>Convenio interinstitucional</t>
  </si>
  <si>
    <t xml:space="preserve">  </t>
  </si>
  <si>
    <t xml:space="preserve">Banco del Estado </t>
  </si>
  <si>
    <t>IESS</t>
  </si>
  <si>
    <t>Petroleros</t>
  </si>
  <si>
    <t>FMI</t>
  </si>
  <si>
    <t>Total</t>
  </si>
  <si>
    <t>PGE</t>
  </si>
  <si>
    <t>CFDD</t>
  </si>
  <si>
    <t>Others</t>
  </si>
  <si>
    <t>External</t>
  </si>
  <si>
    <t>Cumulative</t>
  </si>
  <si>
    <t>Domestic</t>
  </si>
  <si>
    <t>Org. Internacionales</t>
  </si>
  <si>
    <t>Banco Mundial</t>
  </si>
  <si>
    <t>BID</t>
  </si>
  <si>
    <t>CAF</t>
  </si>
  <si>
    <t>FIDA</t>
  </si>
  <si>
    <t>FLAR</t>
  </si>
  <si>
    <t>Gobiernos</t>
  </si>
  <si>
    <t>Bancos Y Bonos</t>
  </si>
  <si>
    <t>Bonds</t>
  </si>
  <si>
    <t>Otras fuentes de financiamiento</t>
  </si>
  <si>
    <t>TOTAL</t>
  </si>
  <si>
    <t>en millones de USD</t>
  </si>
  <si>
    <t>Externa</t>
  </si>
  <si>
    <t>ISSFA</t>
  </si>
  <si>
    <t>ISSPOL</t>
  </si>
  <si>
    <t>CFN</t>
  </si>
  <si>
    <t>CHECK</t>
  </si>
  <si>
    <t>Ajuste de años anteriores</t>
  </si>
  <si>
    <t xml:space="preserve">PGE </t>
  </si>
  <si>
    <t>total</t>
  </si>
  <si>
    <t>Financiamiento Externo</t>
  </si>
  <si>
    <t>Convenios Originales</t>
  </si>
  <si>
    <t>Club de Paris</t>
  </si>
  <si>
    <t>Bancos</t>
  </si>
  <si>
    <t>Bonos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</si>
  <si>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</si>
  <si>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</si>
  <si>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</si>
  <si>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</si>
  <si>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</si>
  <si>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</si>
  <si>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</si>
  <si>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</si>
  <si>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</si>
  <si>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</si>
  <si>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</si>
  <si>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</si>
  <si>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      Otros </t>
  </si>
  <si>
    <t>INGRESOS TOTALES</t>
  </si>
  <si>
    <t>No Petroleros</t>
  </si>
  <si>
    <t xml:space="preserve">      IVA</t>
  </si>
  <si>
    <t xml:space="preserve">      ICE</t>
  </si>
  <si>
    <t xml:space="preserve">      A la renta</t>
  </si>
  <si>
    <t xml:space="preserve">      Arancelarios</t>
  </si>
  <si>
    <t xml:space="preserve">      Otros impuestos</t>
  </si>
  <si>
    <t xml:space="preserve">      Intereses</t>
  </si>
  <si>
    <t xml:space="preserve">            Externos</t>
  </si>
  <si>
    <t xml:space="preserve">            Internos</t>
  </si>
  <si>
    <t xml:space="preserve">      Sueldos</t>
  </si>
  <si>
    <t xml:space="preserve">      Compra de bienes y servicios</t>
  </si>
  <si>
    <t xml:space="preserve">      Prestaciones de Seguridad Social</t>
  </si>
  <si>
    <t xml:space="preserve">      Formación bruta de capital fijo</t>
  </si>
  <si>
    <t xml:space="preserve">RESULTADO GLOBAL </t>
  </si>
  <si>
    <t xml:space="preserve">         Compañias petroleras</t>
  </si>
  <si>
    <t>SUBSIDIOS</t>
  </si>
  <si>
    <t>RESULTADO PRIMARIO NO PETROLERO INCLUIDO SUBSIDIOS</t>
  </si>
  <si>
    <t xml:space="preserve">          SHE </t>
  </si>
  <si>
    <t xml:space="preserve">          Otros</t>
  </si>
  <si>
    <t xml:space="preserve">          CFDD</t>
  </si>
  <si>
    <t xml:space="preserve">         Otras</t>
  </si>
  <si>
    <t xml:space="preserve">Ajustes años anteriores </t>
  </si>
  <si>
    <t>Requerimientos de Financiamiento</t>
  </si>
  <si>
    <t>Balance Fiscal</t>
  </si>
  <si>
    <t>Amortizaciones y otras obligaciones</t>
  </si>
  <si>
    <t>Domestica</t>
  </si>
  <si>
    <t>Financiamiento Identificado</t>
  </si>
  <si>
    <t xml:space="preserve">Financiamiento interno </t>
  </si>
  <si>
    <t>CETES (neto)</t>
  </si>
  <si>
    <t>Cuentas por pagar netas + discrepancia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</si>
  <si>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</si>
  <si>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</si>
  <si>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</si>
  <si>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</si>
  <si>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</si>
  <si>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</si>
  <si>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</si>
  <si>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</si>
  <si>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</si>
  <si>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</si>
  <si>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</si>
  <si>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</si>
  <si>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PROGRAMACIÓN DE PAGOS DE INTERESES DEUDA INTERNA AÑO 2020</t>
  </si>
  <si>
    <t>Cifras en dólares</t>
  </si>
  <si>
    <t>PROG</t>
  </si>
  <si>
    <t>Concepto</t>
  </si>
  <si>
    <t>TOTAL DEUDA INTERNA (1+2)</t>
  </si>
  <si>
    <t>1. Titulos de Deuda colocados en Mercado Nacional (I+II)</t>
  </si>
  <si>
    <t>(I) Tenedores Privado (a+b+c)</t>
  </si>
  <si>
    <t xml:space="preserve">(a) Inversionistas </t>
  </si>
  <si>
    <t>(a1) Proyección Inversionistas *</t>
  </si>
  <si>
    <t xml:space="preserve">(b) Jubilados </t>
  </si>
  <si>
    <t>(b1) Proyección Jubilados *</t>
  </si>
  <si>
    <t>(c)Proyectos</t>
  </si>
  <si>
    <t>RES 016 REH.CARRET.PORTOVIEJO-CRUZ VERDE 5A</t>
  </si>
  <si>
    <t>RES 010/007 CARRET.SAN ANTONIO-LA MARG.5 A</t>
  </si>
  <si>
    <t>RES 010/007 TRASVASE CANAL CHONGÓN-S.VICENTE 5A</t>
  </si>
  <si>
    <t>RES 003 VIA IBARRA-BOLIVAR/PUENTE RUMICHACA</t>
  </si>
  <si>
    <t>RES 002 ANT. SAN ANTONIO LA MARGARITA</t>
  </si>
  <si>
    <t>RES 002 PLAN. SAN ANTONIO LA MARGARITA</t>
  </si>
  <si>
    <t>RES 004 5 A CARRET.PORTOVIEJO CRUCITA</t>
  </si>
  <si>
    <t>RES 002/2016 VIA MANTA SAN MATEO</t>
  </si>
  <si>
    <t>RES 002/2016 VIA RVE E15 Y DE MATAJE</t>
  </si>
  <si>
    <t>RES 002/2016 VIA PORTOVIEJO SAN PLÁCIDO</t>
  </si>
  <si>
    <t>RES 002/2016 VIA MONTECRISTI JIPIJAPA LA CADENA</t>
  </si>
  <si>
    <t>RES 002/2016 REH.REDES AGUA POTABLE TARQUI</t>
  </si>
  <si>
    <t>RES 002/2016 SIST.AGUA POTABLE PEDERNALES</t>
  </si>
  <si>
    <t>RES 002/2016 FAC.PESQUERAS CRUCITA-PTO.LÓPEZ, CHAMANGA Y COJIMÍES</t>
  </si>
  <si>
    <t>FUNDACYT</t>
  </si>
  <si>
    <t>AGD</t>
  </si>
  <si>
    <t>CEDEGE</t>
  </si>
  <si>
    <t>CORSICEN</t>
  </si>
  <si>
    <t>IECE</t>
  </si>
  <si>
    <t>CRM</t>
  </si>
  <si>
    <t>(II) Tenedores Públicos (d+e+f)</t>
  </si>
  <si>
    <t>Entidades del PGE (d)</t>
  </si>
  <si>
    <t>SENPLADES</t>
  </si>
  <si>
    <t>INMOBILIAR</t>
  </si>
  <si>
    <t>Resto del Sector Público no Financiero (e )</t>
  </si>
  <si>
    <t>Inversiones BIESS/IESS</t>
  </si>
  <si>
    <t>Proyección Inversiones BIESS/IESS *</t>
  </si>
  <si>
    <t>40% Aporte pensiones jubilados</t>
  </si>
  <si>
    <t>Proyección 40% Aporte pensiones jubilados *</t>
  </si>
  <si>
    <t>Banco del Estado</t>
  </si>
  <si>
    <t>Servicio Cesantía Policia Nacional</t>
  </si>
  <si>
    <t>CNT</t>
  </si>
  <si>
    <t>GAD Guayaquil</t>
  </si>
  <si>
    <t>GAD de Cuenca</t>
  </si>
  <si>
    <t>Prefectura Los Ríos</t>
  </si>
  <si>
    <t>GAD Ambato (Tenedores Art 54 Ley de Progresividad Tributaria)</t>
  </si>
  <si>
    <t>Entidades Financieras Públicas (f)</t>
  </si>
  <si>
    <t xml:space="preserve">BANCO CENTRAL </t>
  </si>
  <si>
    <t>BANCO CENTRAL (Bonos sucres)</t>
  </si>
  <si>
    <t>BANECUADOR / BANCO DE FOMENTO</t>
  </si>
  <si>
    <t>CONAFIPS</t>
  </si>
  <si>
    <t>COSEDE</t>
  </si>
  <si>
    <t>Proyección Otras Entidades *</t>
  </si>
  <si>
    <t>(III) Tenedores Art 54 Ley de Progresividad Tributaria</t>
  </si>
  <si>
    <t xml:space="preserve">(a) Privados </t>
  </si>
  <si>
    <t>2. Convenios de crédito</t>
  </si>
  <si>
    <t>Convenio de Pago al IESS 16/07/2010</t>
  </si>
  <si>
    <t>Convenio BCE  (Cesión del Crédito Goldman Sachs 500M)</t>
  </si>
  <si>
    <r>
      <rPr>
        <b/>
        <sz val="8"/>
        <color theme="1"/>
        <rFont val="Calibri"/>
        <family val="2"/>
        <scheme val="minor"/>
      </rPr>
      <t>Corte de información:</t>
    </r>
    <r>
      <rPr>
        <sz val="8"/>
        <color theme="1"/>
        <rFont val="Calibri"/>
        <family val="2"/>
        <scheme val="minor"/>
      </rPr>
      <t xml:space="preserve"> 31/01/2020</t>
    </r>
  </si>
  <si>
    <t>Nota (*): Información Dirección Nacional de Análisis de Mercados</t>
  </si>
  <si>
    <t>Sector Privado</t>
  </si>
  <si>
    <t>Privado</t>
  </si>
  <si>
    <t>BCE</t>
  </si>
  <si>
    <t>Cosede</t>
  </si>
  <si>
    <t>BANECUADOR</t>
  </si>
  <si>
    <t>SENPLADES (CFN)</t>
  </si>
  <si>
    <t>INMOBILIAR (BCE)</t>
  </si>
  <si>
    <t>OTROS</t>
  </si>
  <si>
    <t>BEDE triangulado con BCE</t>
  </si>
  <si>
    <t>Público</t>
  </si>
  <si>
    <t>GAD</t>
  </si>
  <si>
    <t>Amortizaciones</t>
  </si>
  <si>
    <t>privado</t>
  </si>
  <si>
    <t>público</t>
  </si>
  <si>
    <t>Residuo de crudo</t>
  </si>
  <si>
    <t>Venta interna</t>
  </si>
  <si>
    <t>Venta Interna</t>
  </si>
  <si>
    <t>Variable</t>
  </si>
  <si>
    <t>Crecimiento PIB real</t>
  </si>
  <si>
    <t>Inflación promedio</t>
  </si>
  <si>
    <t>Precio exportación de crudo (USD/bls)</t>
  </si>
  <si>
    <t>2021 /P</t>
  </si>
  <si>
    <t>2020/p</t>
  </si>
  <si>
    <t>Producto Interno Bruto (USD millones)</t>
  </si>
  <si>
    <t>p/ proyección</t>
  </si>
  <si>
    <t>Producción de crudo Fiscalizada (millones bls)</t>
  </si>
  <si>
    <t>Precio de importación de derivados-PEC (USD/bls)</t>
  </si>
  <si>
    <t>Fuente:  MEF, FMI y BCE</t>
  </si>
  <si>
    <t>(a)</t>
  </si>
  <si>
    <t>(b)</t>
  </si>
  <si>
    <t xml:space="preserve">      d/c discrepancia</t>
  </si>
  <si>
    <t>Volumen (millones de barriles)</t>
  </si>
  <si>
    <t>MEF 2021</t>
  </si>
  <si>
    <t>A.Proy. (27.05)</t>
  </si>
  <si>
    <t>Producciòn fiscalizada de crudo</t>
  </si>
  <si>
    <t>Cargas a refinerìas</t>
  </si>
  <si>
    <t>Exportaciones de crudo</t>
  </si>
  <si>
    <t>Exportaciones de derivados</t>
  </si>
  <si>
    <t>Importaciòn de derivados</t>
  </si>
  <si>
    <t>Venta interna (demanda)</t>
  </si>
  <si>
    <t>Precio (USD/bl)</t>
  </si>
  <si>
    <t>WTI</t>
  </si>
  <si>
    <t>Exportaciòn de crudo</t>
  </si>
  <si>
    <t>Exportaciòn de derivados</t>
  </si>
  <si>
    <t>Ingreso Bruto (USD millones)</t>
  </si>
  <si>
    <t>Exportaciòn de Derivados</t>
  </si>
  <si>
    <t>Total Ingreso Bruto</t>
  </si>
  <si>
    <t>Distribuciòn del Ingreso Petrolero
(USD millones)</t>
  </si>
  <si>
    <t>Presupuesto PEC</t>
  </si>
  <si>
    <t>IVA derivados</t>
  </si>
  <si>
    <t>MERNNR</t>
  </si>
  <si>
    <t>Ley CTEA</t>
  </si>
  <si>
    <t>IR y Ley 40</t>
  </si>
  <si>
    <t xml:space="preserve">         Gastos de personal para inversión </t>
  </si>
  <si>
    <t xml:space="preserve">         Bienes y servicios para inversión </t>
  </si>
  <si>
    <t>amortizaciones PGE</t>
  </si>
  <si>
    <t xml:space="preserve">    d/c amortizaciones BCE</t>
  </si>
  <si>
    <t>amortizaciones SPNF</t>
  </si>
  <si>
    <t>total público y privado (PGE)</t>
  </si>
  <si>
    <t>total del SPNF</t>
  </si>
  <si>
    <t xml:space="preserve">Amortizaciones 2021 mensual </t>
  </si>
  <si>
    <t xml:space="preserve"> Ingresos No Tributarios</t>
  </si>
  <si>
    <t>GASTO NO PERMANENTE</t>
  </si>
  <si>
    <t xml:space="preserve">     Gasto de Capital </t>
  </si>
  <si>
    <t xml:space="preserve">         Gasto de Capital fijo</t>
  </si>
  <si>
    <t xml:space="preserve">     Transferencia de Capital </t>
  </si>
  <si>
    <t xml:space="preserve">        GADS</t>
  </si>
  <si>
    <t xml:space="preserve">        Bonos Sociales</t>
  </si>
  <si>
    <t xml:space="preserve">        Universidades y otros </t>
  </si>
  <si>
    <t>enero- julio</t>
  </si>
  <si>
    <t>agosto-diciembre</t>
  </si>
  <si>
    <t>ejecutado</t>
  </si>
  <si>
    <t>Proyectado</t>
  </si>
  <si>
    <t xml:space="preserve">    Gasto de capital fijo</t>
  </si>
  <si>
    <t xml:space="preserve">   Transferencia de capital</t>
  </si>
  <si>
    <t>Gasto No Permanente</t>
  </si>
  <si>
    <t>programa</t>
  </si>
  <si>
    <t>Programación Desembolsos  Presupuesto General del Estado 2021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</si>
  <si>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</si>
  <si>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</si>
  <si>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</si>
  <si>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</si>
  <si>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</si>
  <si>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</si>
  <si>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</si>
  <si>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</si>
  <si>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</si>
  <si>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</si>
  <si>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</si>
  <si>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</si>
  <si>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Ejecución Enero a Junio </t>
  </si>
  <si>
    <t>Total Financiamiento</t>
  </si>
  <si>
    <t>Bancos y Bonos</t>
  </si>
  <si>
    <t>Créditos proveedores</t>
  </si>
  <si>
    <t>Financiamiento Interno (agregado)</t>
  </si>
  <si>
    <t>Programación Desembolsos  Sector Público No Financiero  2021</t>
  </si>
  <si>
    <t>CONSOLIDADO</t>
  </si>
  <si>
    <t>Atados</t>
  </si>
  <si>
    <t>Créditos comerciales</t>
  </si>
  <si>
    <t>Venta de Cuentas por Cobrar</t>
  </si>
  <si>
    <t>Financiamiento Interno (consolidado)</t>
  </si>
  <si>
    <t xml:space="preserve">Programación Desembolsos  Sector Público No Financiero  2020 </t>
  </si>
  <si>
    <t>AGREGADO</t>
  </si>
  <si>
    <t>Elaboración: SFP - MEF</t>
  </si>
  <si>
    <t>Total General</t>
  </si>
  <si>
    <t>(I) Tenedores Privado (a+a1+b+b1+c+d+e)</t>
  </si>
  <si>
    <t>(e )Universidades -Tenedores Art 54 Ley de Progresividad Tributaria</t>
  </si>
  <si>
    <t>Facultad Latinoamericana de Ciencias Sociales (FLACSO)</t>
  </si>
  <si>
    <t>Pontificia Universidad Católica del Ecuador (PUCE)</t>
  </si>
  <si>
    <t>Universidad de las Ámericas (UDLA)</t>
  </si>
  <si>
    <t>Universidad Particular de Especialidades Espíritu Santo (UEES)</t>
  </si>
  <si>
    <t>Universidad Andina Simón Bolívar</t>
  </si>
  <si>
    <t>Universidad Casa Grande</t>
  </si>
  <si>
    <t>Universidad Católica Santiago de Guayaquil</t>
  </si>
  <si>
    <t>Universidad del Azuay</t>
  </si>
  <si>
    <t>Universidad Laica Vicente Rocafuerte</t>
  </si>
  <si>
    <t>Universidad Tecnológica Ecotec</t>
  </si>
  <si>
    <t>Universidad San Francisco de Quito (USFQ)</t>
  </si>
  <si>
    <t>Universidad Tecnológica Equinoccial (UTE)</t>
  </si>
  <si>
    <t>Universidad Técnica Particular de Loja (UTPL)</t>
  </si>
  <si>
    <t>Cuerpo de Ingenieros del Ejército</t>
  </si>
  <si>
    <t>GAD Babahoyo</t>
  </si>
  <si>
    <t>GAD Cuenca</t>
  </si>
  <si>
    <t>GAD Daule</t>
  </si>
  <si>
    <t>GAD Durán</t>
  </si>
  <si>
    <t>GAD Ibarra</t>
  </si>
  <si>
    <t>GAD La Libertad</t>
  </si>
  <si>
    <t>GAD Lago Agrio</t>
  </si>
  <si>
    <t>GAD Loja</t>
  </si>
  <si>
    <t>GAD Machala</t>
  </si>
  <si>
    <t>GAD Milagro</t>
  </si>
  <si>
    <t>GAD Otavalo</t>
  </si>
  <si>
    <t>GAD Pedro Moncayo</t>
  </si>
  <si>
    <t>GAD Pelileo</t>
  </si>
  <si>
    <t>GAD Pichincha (Tenedores Art 54 Ley de Progresividad Tributaria)</t>
  </si>
  <si>
    <t>GAD Quevedo</t>
  </si>
  <si>
    <t>GAD Quito</t>
  </si>
  <si>
    <t>GAD Samborondon</t>
  </si>
  <si>
    <t>GAD Santa Cruz</t>
  </si>
  <si>
    <t>GAD Santa Elena</t>
  </si>
  <si>
    <t>GAD Santo Domingo</t>
  </si>
  <si>
    <t>Prefectura Guayas</t>
  </si>
  <si>
    <t>Gastos permanentes</t>
  </si>
  <si>
    <t>Gastos no permanentes</t>
  </si>
  <si>
    <t xml:space="preserve">Volumen (millones de barriles) </t>
  </si>
  <si>
    <t xml:space="preserve">Producción de campo </t>
  </si>
  <si>
    <t xml:space="preserve">             180,9 </t>
  </si>
  <si>
    <t xml:space="preserve">             183,6 </t>
  </si>
  <si>
    <t xml:space="preserve">             188,7 </t>
  </si>
  <si>
    <t xml:space="preserve">             193,9 </t>
  </si>
  <si>
    <t xml:space="preserve">             197,2 </t>
  </si>
  <si>
    <t xml:space="preserve"> Producción fiscalizada de crudo </t>
  </si>
  <si>
    <t xml:space="preserve">             177,3 </t>
  </si>
  <si>
    <t xml:space="preserve">             179,9 </t>
  </si>
  <si>
    <t xml:space="preserve">             185,0 </t>
  </si>
  <si>
    <t xml:space="preserve">             190,2 </t>
  </si>
  <si>
    <t xml:space="preserve">             193,5 </t>
  </si>
  <si>
    <t xml:space="preserve"> Carga a refinerías </t>
  </si>
  <si>
    <t xml:space="preserve">               58,8 </t>
  </si>
  <si>
    <t xml:space="preserve">               59,1 </t>
  </si>
  <si>
    <t xml:space="preserve">               60,9 </t>
  </si>
  <si>
    <t xml:space="preserve">               62,5 </t>
  </si>
  <si>
    <t xml:space="preserve">               61,0 </t>
  </si>
  <si>
    <t xml:space="preserve"> Residuo de crudo </t>
  </si>
  <si>
    <t xml:space="preserve">                  3,3 </t>
  </si>
  <si>
    <t xml:space="preserve">                  2,5 </t>
  </si>
  <si>
    <t xml:space="preserve">                  2,6 </t>
  </si>
  <si>
    <t xml:space="preserve">                  2,2 </t>
  </si>
  <si>
    <t xml:space="preserve"> Exportación de crudo </t>
  </si>
  <si>
    <t xml:space="preserve">             121,7 </t>
  </si>
  <si>
    <t xml:space="preserve">             123,3 </t>
  </si>
  <si>
    <t xml:space="preserve">             126,7 </t>
  </si>
  <si>
    <t xml:space="preserve">             130,2 </t>
  </si>
  <si>
    <t xml:space="preserve">             134,7 </t>
  </si>
  <si>
    <t xml:space="preserve"> Exportación de derivados </t>
  </si>
  <si>
    <t xml:space="preserve">               15,3 </t>
  </si>
  <si>
    <t xml:space="preserve">               16,1 </t>
  </si>
  <si>
    <t xml:space="preserve">               15,8 </t>
  </si>
  <si>
    <t xml:space="preserve">               16,9 </t>
  </si>
  <si>
    <t xml:space="preserve"> Importación de derivados </t>
  </si>
  <si>
    <t xml:space="preserve">               54,2 </t>
  </si>
  <si>
    <t xml:space="preserve">               56,1 </t>
  </si>
  <si>
    <t xml:space="preserve">               57,8 </t>
  </si>
  <si>
    <t xml:space="preserve">               59,5 </t>
  </si>
  <si>
    <t xml:space="preserve">               60,7 </t>
  </si>
  <si>
    <t xml:space="preserve"> Volumen de venta Interna (demanda) </t>
  </si>
  <si>
    <t xml:space="preserve">               85,7 </t>
  </si>
  <si>
    <t xml:space="preserve">               88,3 </t>
  </si>
  <si>
    <t xml:space="preserve">             90,95 </t>
  </si>
  <si>
    <t xml:space="preserve">               93,7 </t>
  </si>
  <si>
    <t xml:space="preserve">               95,6 </t>
  </si>
  <si>
    <t xml:space="preserve"> Precio (USD/barril) </t>
  </si>
  <si>
    <t xml:space="preserve">WTI </t>
  </si>
  <si>
    <t xml:space="preserve">             65,10 </t>
  </si>
  <si>
    <t xml:space="preserve">             63,30 </t>
  </si>
  <si>
    <t xml:space="preserve">             59,00 </t>
  </si>
  <si>
    <t xml:space="preserve">             55,90 </t>
  </si>
  <si>
    <t xml:space="preserve">             53,90 </t>
  </si>
  <si>
    <t xml:space="preserve"> Exportación crudo ECU </t>
  </si>
  <si>
    <t xml:space="preserve">Exportación de derivado </t>
  </si>
  <si>
    <t xml:space="preserve">               55,9 </t>
  </si>
  <si>
    <t xml:space="preserve">               55,3 </t>
  </si>
  <si>
    <t xml:space="preserve">               51,4 </t>
  </si>
  <si>
    <t xml:space="preserve">               48,9 </t>
  </si>
  <si>
    <t xml:space="preserve">               47,2 </t>
  </si>
  <si>
    <t xml:space="preserve"> Venta interna </t>
  </si>
  <si>
    <t xml:space="preserve">             55,54 </t>
  </si>
  <si>
    <t xml:space="preserve">             58,02 </t>
  </si>
  <si>
    <t xml:space="preserve">             61,60 </t>
  </si>
  <si>
    <t xml:space="preserve">             58,67 </t>
  </si>
  <si>
    <t xml:space="preserve">             56,75 </t>
  </si>
  <si>
    <t xml:space="preserve">               76,2 </t>
  </si>
  <si>
    <t xml:space="preserve">               74,1 </t>
  </si>
  <si>
    <t xml:space="preserve">               69,0 </t>
  </si>
  <si>
    <t xml:space="preserve">               65,4 </t>
  </si>
  <si>
    <t xml:space="preserve">               63,1 </t>
  </si>
  <si>
    <t xml:space="preserve"> Nota: Información provisional sujeta a revisión para la programación fiscal (12.ago.2021) </t>
  </si>
  <si>
    <t>Efectivo</t>
  </si>
  <si>
    <t>Gasto Permanentes</t>
  </si>
  <si>
    <r>
      <rPr>
        <b/>
        <sz val="11"/>
        <color theme="1"/>
        <rFont val="Calibri"/>
        <family val="2"/>
        <scheme val="minor"/>
      </rPr>
      <t>(*):</t>
    </r>
    <r>
      <rPr>
        <sz val="11"/>
        <color theme="1"/>
        <rFont val="Calibri"/>
        <family val="2"/>
        <scheme val="minor"/>
      </rPr>
      <t xml:space="preserve"> Dirección Nacional de Análisis de Mercados</t>
    </r>
  </si>
  <si>
    <r>
      <rPr>
        <b/>
        <sz val="11"/>
        <color theme="1"/>
        <rFont val="Calibri"/>
        <family val="2"/>
        <scheme val="minor"/>
      </rPr>
      <t>Corte de información:</t>
    </r>
    <r>
      <rPr>
        <sz val="11"/>
        <color theme="1"/>
        <rFont val="Calibri"/>
        <family val="2"/>
        <scheme val="minor"/>
      </rPr>
      <t xml:space="preserve"> 30/06/2021</t>
    </r>
  </si>
  <si>
    <t>Entidades Financieras Públicas (h)</t>
  </si>
  <si>
    <t xml:space="preserve">Prefectura Los Ríos </t>
  </si>
  <si>
    <t>Resto del Sector Público no Financiero (g)</t>
  </si>
  <si>
    <t>Entidades del PGE (f)</t>
  </si>
  <si>
    <t>(II) Tenedores Públicos (f+g+h)</t>
  </si>
  <si>
    <t>(d) Inversionistas- Tenedores Art 54 Ley de Progresividad Tributaria</t>
  </si>
  <si>
    <t xml:space="preserve">Enero </t>
  </si>
  <si>
    <t>PROGRAMACIÓN DE PAGOS DE AMORTIZACIÓN DEUDA INTERNA AÑO 2022</t>
  </si>
  <si>
    <t>Programación Inicial</t>
  </si>
  <si>
    <t>BANCO MUNDIAL</t>
  </si>
  <si>
    <t>desembolsos sujetos ajuste de meta</t>
  </si>
  <si>
    <t>PIB</t>
  </si>
  <si>
    <t>Balance petrolero</t>
  </si>
  <si>
    <t>Balance primario no petrolero</t>
  </si>
  <si>
    <t>Gasto primario no petrolero</t>
  </si>
  <si>
    <t xml:space="preserve">      Otros Gastos de capital</t>
  </si>
  <si>
    <t>MEF</t>
  </si>
  <si>
    <t xml:space="preserve">   Tributario</t>
  </si>
  <si>
    <t>RESULTADO GLOBAL AJUSTADO</t>
  </si>
  <si>
    <t>RESULTADO PRIMARIO NO PETROLERO INCLUIDO SUBSIDIOS AJUSTADO</t>
  </si>
  <si>
    <t>diferencia</t>
  </si>
  <si>
    <t>ajustador desembolsos fungibles</t>
  </si>
  <si>
    <t xml:space="preserve">             d/c bonos sociales</t>
  </si>
  <si>
    <t>Superávit operacional EP</t>
  </si>
  <si>
    <t xml:space="preserve">GASTOS TOTALES </t>
  </si>
  <si>
    <t xml:space="preserve">                   inversiones petroleras</t>
  </si>
  <si>
    <t>variaciones MEF vs FMI</t>
  </si>
  <si>
    <t>RPNP-PERENCO</t>
  </si>
  <si>
    <t>GASTO PRIMARIO NO PETROLERO</t>
  </si>
  <si>
    <t>AJUSTE POR PRECIO DE PETROLERO</t>
  </si>
  <si>
    <t>Programación de  Desembolsos Chinos</t>
  </si>
  <si>
    <t>en USD dolares</t>
  </si>
  <si>
    <t>Programa</t>
  </si>
  <si>
    <t>Diferencia</t>
  </si>
  <si>
    <t>C=(b)-(a)</t>
  </si>
  <si>
    <t xml:space="preserve">      EXIMBANK CHINA</t>
  </si>
  <si>
    <t xml:space="preserve">      BANCO DE DESARROLLO DE CHINA LD</t>
  </si>
  <si>
    <t>Resto del SPNF (BEDE)</t>
  </si>
  <si>
    <t xml:space="preserve">      BANCO DE DESARROLLO DE CHINA </t>
  </si>
  <si>
    <t>LD: libre disponibilidad</t>
  </si>
  <si>
    <t>no hay ajustador por préstamos chinos</t>
  </si>
  <si>
    <t>a</t>
  </si>
  <si>
    <t>AJUSTE PRÉSTAMO CHINO</t>
  </si>
  <si>
    <t>Financiamiento del SPNF</t>
  </si>
  <si>
    <t>Acumulación de depósitos en el BCE (+) aumento (-) disminución</t>
  </si>
  <si>
    <t>Pasivos diferentes de deuda</t>
  </si>
  <si>
    <t>OAP GADs</t>
  </si>
  <si>
    <t>OAP SOEs</t>
  </si>
  <si>
    <t>Credit letters (no esté en los pasivos considerados en el financiamiento porque se consideran las compras caja)</t>
  </si>
  <si>
    <t>SH oil contracts</t>
  </si>
  <si>
    <t>Depositos y otras obligaciones BDE</t>
  </si>
  <si>
    <t>Deuda flotante</t>
  </si>
  <si>
    <t>Other liablities</t>
  </si>
  <si>
    <t>Others (Private)</t>
  </si>
  <si>
    <t>Other FPS</t>
  </si>
  <si>
    <t>Cetes (Source: CETES 31 enero 2022.xlsx)</t>
  </si>
  <si>
    <t>Other FPS (Subtracts bonos jubilados held by BIESS)</t>
  </si>
  <si>
    <t>Local Bonds</t>
  </si>
  <si>
    <t>Domestic loans</t>
  </si>
  <si>
    <t>Domestic debt</t>
  </si>
  <si>
    <t>Oil related liabilities</t>
  </si>
  <si>
    <t>Proveedores</t>
  </si>
  <si>
    <t>Bonos internacionales</t>
  </si>
  <si>
    <t>Banks and bonds</t>
  </si>
  <si>
    <t>Bilaterales</t>
  </si>
  <si>
    <t>Multilaterales</t>
  </si>
  <si>
    <t>External debt</t>
  </si>
  <si>
    <t>Total debt (stock)</t>
  </si>
  <si>
    <t>A.- Balance financiero del SPNF - bde.xlsx</t>
  </si>
  <si>
    <t>Debt (Z.- Cierre SLL BLL.xlsx)</t>
  </si>
  <si>
    <t>Control 0 (statistic discrepancy)</t>
  </si>
  <si>
    <t>Discrepancy</t>
  </si>
  <si>
    <t>Discrepancia Estatistica</t>
  </si>
  <si>
    <t>Liabilities</t>
  </si>
  <si>
    <t>Financial Assets</t>
  </si>
  <si>
    <t>Other items (e.g. arrears), other debt creating transactions</t>
  </si>
  <si>
    <t xml:space="preserve">Others </t>
  </si>
  <si>
    <t>Other depository institutions</t>
  </si>
  <si>
    <t>Deposit build-up (-)</t>
  </si>
  <si>
    <t>Deposit build-up (-) (internal and external)</t>
  </si>
  <si>
    <t>Private</t>
  </si>
  <si>
    <t>Treasury certificates</t>
  </si>
  <si>
    <t>Treasury certificates held by:</t>
  </si>
  <si>
    <t>Local bonds held by:</t>
  </si>
  <si>
    <t>Loans</t>
  </si>
  <si>
    <t>Loan From NF Corporation outside the sample to CG (CdL) liabilities</t>
  </si>
  <si>
    <t xml:space="preserve">   Schlemberger …</t>
  </si>
  <si>
    <t>Advance oil sales</t>
  </si>
  <si>
    <t>Oil related financing</t>
  </si>
  <si>
    <t>Suppliers</t>
  </si>
  <si>
    <t>Unidentified financing</t>
  </si>
  <si>
    <t>International Bonds</t>
  </si>
  <si>
    <t>Banks</t>
  </si>
  <si>
    <t xml:space="preserve">Banks </t>
  </si>
  <si>
    <t>Banks and Bonds</t>
  </si>
  <si>
    <t>Other</t>
  </si>
  <si>
    <t>Bilateral</t>
  </si>
  <si>
    <t>European Bank of Investments</t>
  </si>
  <si>
    <t>FDA</t>
  </si>
  <si>
    <t>IMF</t>
  </si>
  <si>
    <t>Multilateral</t>
  </si>
  <si>
    <t>External disbursement</t>
  </si>
  <si>
    <t>Identified financing</t>
  </si>
  <si>
    <t>Arrears clearance and other liabilities</t>
  </si>
  <si>
    <t>Other (Private + Public no financial)</t>
  </si>
  <si>
    <t xml:space="preserve">                  -  </t>
  </si>
  <si>
    <t xml:space="preserve">Bonds </t>
  </si>
  <si>
    <t>Domestic (total)</t>
  </si>
  <si>
    <t>Amortization on conventional debt</t>
  </si>
  <si>
    <t>Amortization</t>
  </si>
  <si>
    <t>Nonfinancial public sector deficit</t>
  </si>
  <si>
    <t>Nonfinancial public sector deficit (+) , superavit (-)</t>
  </si>
  <si>
    <t>Financing needs</t>
  </si>
  <si>
    <t>G&amp;S</t>
  </si>
  <si>
    <t>Wages</t>
  </si>
  <si>
    <t>BLL  (Z.- Cierre SLL BLL.xlsx)</t>
  </si>
  <si>
    <t>Nominal GDP</t>
  </si>
  <si>
    <t>Subsidies</t>
  </si>
  <si>
    <t>Non-oil PB (incl. fuel subsidies) (net of laudos)</t>
  </si>
  <si>
    <t>Non-oil PB</t>
  </si>
  <si>
    <t>Oil balance</t>
  </si>
  <si>
    <t>Overall balance</t>
  </si>
  <si>
    <t xml:space="preserve">Primary balance </t>
  </si>
  <si>
    <t>Primary balance</t>
  </si>
  <si>
    <t>Non-oil Pimary Expenditures</t>
  </si>
  <si>
    <t>Non-oil Primary Revenues</t>
  </si>
  <si>
    <t xml:space="preserve">of which, laudos </t>
  </si>
  <si>
    <t>of which, lawsuits:</t>
  </si>
  <si>
    <t>Account 99</t>
  </si>
  <si>
    <t xml:space="preserve">Domestic </t>
  </si>
  <si>
    <t>Interest</t>
  </si>
  <si>
    <t>Oil capex</t>
  </si>
  <si>
    <t>Non-oil capex</t>
  </si>
  <si>
    <t>Capital</t>
  </si>
  <si>
    <t>Payment to IESS funds</t>
  </si>
  <si>
    <t>Otros Gastos Corrientes</t>
  </si>
  <si>
    <t>Other current expenditures</t>
  </si>
  <si>
    <t>Social assistance</t>
  </si>
  <si>
    <t>SHE (payments to privates)</t>
  </si>
  <si>
    <t xml:space="preserve">   Cost of imports of derivatives (CADID)</t>
  </si>
  <si>
    <t>Social Security Benefits</t>
  </si>
  <si>
    <t>Purchases of goods and services</t>
  </si>
  <si>
    <t xml:space="preserve">  o/w PGE</t>
  </si>
  <si>
    <t>Wages and salaries</t>
  </si>
  <si>
    <t>Current</t>
  </si>
  <si>
    <t>Primary expenditure</t>
  </si>
  <si>
    <t>Total expenditure</t>
  </si>
  <si>
    <t>O/w oil profit of oil companies withheld for investment purpose</t>
  </si>
  <si>
    <t>Operating surplus of public enterprises</t>
  </si>
  <si>
    <t>o/w interest income</t>
  </si>
  <si>
    <t xml:space="preserve">Other </t>
  </si>
  <si>
    <t>Social security contributions</t>
  </si>
  <si>
    <t>Other taxes</t>
  </si>
  <si>
    <r>
      <t xml:space="preserve">Tariffs </t>
    </r>
    <r>
      <rPr>
        <i/>
        <sz val="10"/>
        <rFont val="Arial"/>
        <family val="2"/>
      </rPr>
      <t>(Arancelarios)</t>
    </r>
  </si>
  <si>
    <r>
      <t>Excise (</t>
    </r>
    <r>
      <rPr>
        <i/>
        <sz val="10"/>
        <rFont val="Arial"/>
        <family val="2"/>
      </rPr>
      <t>ICE)</t>
    </r>
  </si>
  <si>
    <r>
      <t>VAT (</t>
    </r>
    <r>
      <rPr>
        <i/>
        <sz val="10"/>
        <rFont val="Arial"/>
        <family val="2"/>
      </rPr>
      <t>IVA)</t>
    </r>
  </si>
  <si>
    <r>
      <t xml:space="preserve">Income </t>
    </r>
    <r>
      <rPr>
        <i/>
        <sz val="10"/>
        <rFont val="Arial"/>
        <family val="2"/>
      </rPr>
      <t>(Renta)</t>
    </r>
  </si>
  <si>
    <t>Taxes</t>
  </si>
  <si>
    <t xml:space="preserve">Non-oil revenue </t>
  </si>
  <si>
    <t xml:space="preserve"> o/w Petroamazonas and Petroecuador</t>
  </si>
  <si>
    <t>Domestic sales of oil derivatives</t>
  </si>
  <si>
    <t>Revenue from oil exports</t>
  </si>
  <si>
    <t>Oil revenue, gross</t>
  </si>
  <si>
    <t>Revenue</t>
  </si>
  <si>
    <t>Dic prelim</t>
  </si>
  <si>
    <t>(in millions of US dollars)</t>
  </si>
  <si>
    <t>Sincerado, in percent of GDP, change from previous year</t>
  </si>
  <si>
    <t>Sincerado, in percent of GDP</t>
  </si>
  <si>
    <t>Sincerado, in millions of US dollars</t>
  </si>
  <si>
    <t>No sincerado</t>
  </si>
  <si>
    <t>NFPS</t>
  </si>
  <si>
    <t>FFMI INICIAL 2021</t>
  </si>
  <si>
    <t>REVISIÓN MARZO 2021</t>
  </si>
  <si>
    <t>FFMI INICIAL 2022</t>
  </si>
  <si>
    <t>FMI PROGRAMACIÓN</t>
  </si>
  <si>
    <t>MEF PROGRAMACIÓN</t>
  </si>
  <si>
    <t>INGRESO PRIMARIO NO PETROLERO</t>
  </si>
  <si>
    <t>BALANCE PRIMARIO FMI</t>
  </si>
  <si>
    <t>PGE&amp;CFDD</t>
  </si>
  <si>
    <t>Sincerado</t>
  </si>
  <si>
    <t>Source: Z4 SLL Historico.xlsx</t>
  </si>
  <si>
    <t>Non-oil revenue</t>
  </si>
  <si>
    <t>Non-tax</t>
  </si>
  <si>
    <t>Transfers</t>
  </si>
  <si>
    <t>Other revenues</t>
  </si>
  <si>
    <t xml:space="preserve">   PGE</t>
  </si>
  <si>
    <t xml:space="preserve">   CFDD</t>
  </si>
  <si>
    <t>Transfers (to add healthcare transfers)</t>
  </si>
  <si>
    <t>Transfers to GADs</t>
  </si>
  <si>
    <t>Transfers to IESS</t>
  </si>
  <si>
    <t>Transfers to IESS for healthcare</t>
  </si>
  <si>
    <t>?</t>
  </si>
  <si>
    <t>Transfers to private sector</t>
  </si>
  <si>
    <t>o/w Solidarity Bond</t>
  </si>
  <si>
    <t>Fixed capital spending   (/non Financial Assets transactions)</t>
  </si>
  <si>
    <t>A GADS</t>
  </si>
  <si>
    <t>A EEPP (Base) y BDE</t>
  </si>
  <si>
    <t xml:space="preserve">Otras Transferencias </t>
  </si>
  <si>
    <t>Otro gasto no permanente</t>
  </si>
  <si>
    <t>Egresos en personal proyecto no permanente</t>
  </si>
  <si>
    <t>Bienes y servicios proyectos no permanente</t>
  </si>
  <si>
    <t>Otros egresos proyectos no permanentes</t>
  </si>
  <si>
    <t>Non-oil Revenues</t>
  </si>
  <si>
    <t>Non-oil Pimary Expenditures (to add healthcare transfers)</t>
  </si>
  <si>
    <t>Overall balance PGE+CFDD</t>
  </si>
  <si>
    <t>Preliminary healthcare transfer estimates</t>
  </si>
  <si>
    <t>Overall balance PGE+CFDD including preliminary healthcare transfer estimates</t>
  </si>
  <si>
    <t xml:space="preserve">Cumulative </t>
  </si>
  <si>
    <t>Status (before/after healthcare transfer)</t>
  </si>
  <si>
    <t>Met/Met</t>
  </si>
  <si>
    <t>Not Met/Not Met</t>
  </si>
  <si>
    <t>Met/Not Met</t>
  </si>
  <si>
    <t>Adjusted target</t>
  </si>
  <si>
    <t>FMI PROGRAMACIÓN COMO % DEL PIB</t>
  </si>
  <si>
    <t>pib</t>
  </si>
  <si>
    <t>MEF PROGRAMACIÓN COMO % DEL PIB</t>
  </si>
  <si>
    <t>DIFERENCIAS MEF VS FMI</t>
  </si>
  <si>
    <t>ingreso petrolero  sin cfdd</t>
  </si>
  <si>
    <t>gasto ´petrolero sin cfdd</t>
  </si>
  <si>
    <t xml:space="preserve">   Contribuciones Seguridad Social</t>
  </si>
  <si>
    <t xml:space="preserve">   Otros </t>
  </si>
  <si>
    <t xml:space="preserve">      d/c intereses ganados</t>
  </si>
  <si>
    <t>DIFERENCIAS EN % DEL PIB</t>
  </si>
  <si>
    <t>Interna</t>
  </si>
  <si>
    <t>PROGRAMA</t>
  </si>
  <si>
    <t>Ingresos petroleros</t>
  </si>
  <si>
    <t>Gastos petroleros</t>
  </si>
  <si>
    <t>º</t>
  </si>
  <si>
    <t>RESULTADO PRIMARIO (con intereses pagados y ganados)</t>
  </si>
  <si>
    <t>RESULTADO PRIMARIO NO PETROLERO- FMI</t>
  </si>
  <si>
    <t xml:space="preserve">Transfers </t>
  </si>
  <si>
    <t>Transfers to other, mainly GADs</t>
  </si>
  <si>
    <t xml:space="preserve">Status </t>
  </si>
  <si>
    <t>Oil price adjustor</t>
  </si>
  <si>
    <t>Chinese disbursement adjustor</t>
  </si>
  <si>
    <t>Program target</t>
  </si>
  <si>
    <t>Transfers to IESS-fss</t>
  </si>
  <si>
    <t>mal</t>
  </si>
  <si>
    <t>sueldos y salarios</t>
  </si>
  <si>
    <t>bienes y servicios</t>
  </si>
  <si>
    <t>gasto en bomnos</t>
  </si>
  <si>
    <t>Nota: Sinceramiento en verde</t>
  </si>
  <si>
    <t>NOPBS (excluding interest income)</t>
  </si>
  <si>
    <t>NOPBS (including interest income)</t>
  </si>
  <si>
    <t>Status</t>
  </si>
  <si>
    <t>Adjusted targets</t>
  </si>
  <si>
    <t>NOPBS</t>
  </si>
  <si>
    <t>Adjustors</t>
  </si>
  <si>
    <t>NA</t>
  </si>
  <si>
    <t>Amortization and arrears clearance</t>
  </si>
  <si>
    <t>Others  Liabilities</t>
  </si>
  <si>
    <t>Needs</t>
  </si>
  <si>
    <t>Check: financing needs and sources</t>
  </si>
  <si>
    <t>SDR Allocations 2021</t>
  </si>
  <si>
    <t>Debt (Source: Z.- Cierre SLL BLL.xlsx, sheet NFPS Debt, starting row 68, definition TMU FMI)</t>
  </si>
  <si>
    <t>Also for disaggregate by holders, see: A.- Balance financiero del SPNF - bde.xlsx</t>
  </si>
  <si>
    <t>Last update: Box Apr 6, 2022</t>
  </si>
  <si>
    <t>SDR allocation-holdings</t>
  </si>
  <si>
    <t>Domestic loans (Sector interno)</t>
  </si>
  <si>
    <t>bonos</t>
  </si>
  <si>
    <t>cuentas por pagar</t>
  </si>
  <si>
    <t>Activos</t>
  </si>
  <si>
    <t>Local bonds held by: bonos internos</t>
  </si>
  <si>
    <t>activos</t>
  </si>
  <si>
    <t>Eriko aquí falta la suma en 2021</t>
  </si>
  <si>
    <t>Resultado Global</t>
  </si>
  <si>
    <t>Libre disponibilidad</t>
  </si>
  <si>
    <t>caf</t>
  </si>
  <si>
    <t>enero-agosto</t>
  </si>
  <si>
    <t>META</t>
  </si>
  <si>
    <t>EJECUCION</t>
  </si>
  <si>
    <t>DIFERENCIA</t>
  </si>
  <si>
    <t>ENE-JUL</t>
  </si>
  <si>
    <t>AGO</t>
  </si>
  <si>
    <t>ENE-AGO</t>
  </si>
  <si>
    <t xml:space="preserve">Otros Impuestos </t>
  </si>
  <si>
    <t xml:space="preserve"> Transferencias</t>
  </si>
  <si>
    <t>Otros gastos corrientes (bonos)</t>
  </si>
  <si>
    <t>RESULTADO GLOBAL</t>
  </si>
  <si>
    <t>Ajuste por precio del petroleo</t>
  </si>
  <si>
    <t>Nota</t>
  </si>
  <si>
    <t>Balance  Primario</t>
  </si>
  <si>
    <t>Ingreso no petrolero</t>
  </si>
  <si>
    <t>Balance Global superávit (-), déficit (+)</t>
  </si>
  <si>
    <t xml:space="preserve"> FINANCIAMIENTO SECTOR PÚBLICO NO FINANCIERO (SPNF)</t>
  </si>
  <si>
    <t>Organismos  internacionales</t>
  </si>
  <si>
    <t>d/c DEGS</t>
  </si>
  <si>
    <t>Crédito proveedores</t>
  </si>
  <si>
    <t>FINANCIAMIENTO EMPRESAS PÚBLICAS DE LA COBERTURA ESTADÍSTICA CONSOLIDADA (EPS)</t>
  </si>
  <si>
    <t>Bonos (neto)</t>
  </si>
  <si>
    <t>Inversiones (netas)</t>
  </si>
  <si>
    <t>Inversiones en el sector privado (netas)</t>
  </si>
  <si>
    <t>FINANCIAMIENTO GOBIERNOS AUTÓNOMOS DESCENTRALIZADOS (GAD)</t>
  </si>
  <si>
    <t>Préstamos internos</t>
  </si>
  <si>
    <t>FINANCIAMIENTO FONDOS DE SEGURIDAD SOCIAL (FSS)</t>
  </si>
  <si>
    <t>Préstamos internos con BEDE</t>
  </si>
  <si>
    <t>Préstamos  con BEDE</t>
  </si>
  <si>
    <r>
      <t>Inversion del BIESS con el privado</t>
    </r>
    <r>
      <rPr>
        <vertAlign val="superscript"/>
        <sz val="11"/>
        <rFont val="Garamond"/>
        <family val="1"/>
      </rPr>
      <t xml:space="preserve"> 1</t>
    </r>
  </si>
  <si>
    <t>1: Incluye préstamos netos de créditos al sector privado (hipotecarios, quirografarios y prendarios) , inversiones en acciones y en el sector privado no financiero</t>
  </si>
  <si>
    <t xml:space="preserve">Bonos </t>
  </si>
  <si>
    <t>Préstamos y bonos internos</t>
  </si>
  <si>
    <t>2022Q1</t>
  </si>
  <si>
    <t>2022Q2</t>
  </si>
  <si>
    <t>2022Q3</t>
  </si>
  <si>
    <t>2022Q4</t>
  </si>
  <si>
    <t>Notas Informativas</t>
  </si>
  <si>
    <t>1. Flujos de Financiamiento del Sector Público No Financiero (SPNF) - millones USD-</t>
  </si>
  <si>
    <t>3. Flujos de Financiamiento de las Empresas Públicas No Financieras (EPNF) - millones USD-</t>
  </si>
  <si>
    <t>4. Flujos de Financiamiento de los Gobiernos Autónomos Descentralizados (GADS) - millones USD -</t>
  </si>
  <si>
    <t>5. Flujos de Financiamiento de los Fondos de Seguridad Social (FSS) - millones USD -</t>
  </si>
  <si>
    <t>FINANCIAMIENTO PRESUPUESTO GENERAL DEL ESTADO</t>
  </si>
  <si>
    <t>2. Flujos de Financiamiento del PGE - millones USD -</t>
  </si>
  <si>
    <t>R E P Ú B L I C A     D E L     E C U A D O R</t>
  </si>
  <si>
    <t>Ministerio de Economía y Finanzas</t>
  </si>
  <si>
    <t>1.  ESTRUCTURA ESTADÍSTICA DEL SECTOR PUBLICO NO FINANCIERO</t>
  </si>
  <si>
    <t>SECTOR PUBLICO NO FINANCIERO (SPNF)</t>
  </si>
  <si>
    <t>GOBIERNO GENERAL (GG)</t>
  </si>
  <si>
    <t>Empresas Publicas No Financieras (EPNF)</t>
  </si>
  <si>
    <t>GOBIERNO CENTRAL (GC)</t>
  </si>
  <si>
    <t>Fondos de Seguridad Social (FSS)</t>
  </si>
  <si>
    <t>EP PETROECUADOR</t>
  </si>
  <si>
    <t>Flota Petrolera Ecuatoriana (FLOPEC)</t>
  </si>
  <si>
    <t>Empresas Municipales de Agua Potable</t>
  </si>
  <si>
    <t>TAME
(En liquidación)</t>
  </si>
  <si>
    <t xml:space="preserve">Empresa Nacional de Ferrocarriles del Ecuador (ENFE) (En liquidación)
</t>
  </si>
  <si>
    <t>Presupuesto General del Estado (PGE)</t>
  </si>
  <si>
    <t>IESS-BIESS</t>
  </si>
  <si>
    <t>Gobiernos autónomos descentralizados provinciales, municipales y parroquiales rurales</t>
  </si>
  <si>
    <t>Cuenta de Financiamiento de Derivados Deficitarios (CFDD)/1</t>
  </si>
  <si>
    <t>Petroecuador (PEC)/2</t>
  </si>
  <si>
    <t xml:space="preserve">Compiladores: </t>
  </si>
  <si>
    <t>Ministerio de Economía y Finanzas/Subsecretaría de Política Fiscal/Dirección Nacional de Programación Fiscal y el Banco Central del Ecuador.</t>
  </si>
  <si>
    <t xml:space="preserve">FINANCIAMIENTO (BAJO LA LÍNEA) </t>
  </si>
  <si>
    <t>Información Financiera de contratos de servicios petroleros con compañías privadas administrados por el Ministerio de Energía y Minas (Ex Secretaría de Hidrocarburos)</t>
  </si>
  <si>
    <t>Menú principal</t>
  </si>
  <si>
    <t>Nota: Signo negativo significa superávit</t>
  </si>
  <si>
    <t>Depósitos en las IFI</t>
  </si>
  <si>
    <r>
      <t xml:space="preserve">Para efectos de la compilación y difusión de las estadísticas de finanzas públicas, en el presente trabajo, se incluye a los fondos de seguridad social como parte del SPNF, en cumplimiento de las atribuciones expresadas en los artículos N. 158 y 202 del Reglamento al Código Orgánico de Planificación y Finanzas Públicas, en referencia a la presentación y diseminación de este tipo de estadísticas, de acuerdo con las prácticas aceptadas de manera internacional (Manual de Estadísticas de las Finanzas Públicas del FMI 2014)
</t>
    </r>
    <r>
      <rPr>
        <b/>
        <sz val="7.2"/>
        <color theme="1"/>
        <rFont val="Garamond"/>
        <family val="1"/>
      </rPr>
      <t>Notas:</t>
    </r>
    <r>
      <rPr>
        <sz val="9"/>
        <color theme="1"/>
        <rFont val="Garamond"/>
        <family val="1"/>
      </rPr>
      <t xml:space="preserve">
/1 Conforme al decreto ejecutivo 548, la CFDD (Cuenta de financiamiento de derivados deficitarios) se traslada a  la empresa pública  de hidrocarburos  del Ecuador  EP PETROECUADOR. La fecha de ejecución del proceso se realizó el 12 de septiembre de 2022, conforme el Oficio Nro. MEF-STN-2022-2531-O. En este sentido, las operaciones de la CFDD estás registradas en el PGE hasta agosto de 2022 y, a partir de septiembre de 2022, serán registradas en las operaciones de EP PETROECUADOR.
/2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</t>
    </r>
  </si>
  <si>
    <r>
      <rPr>
        <b/>
        <u/>
        <sz val="12"/>
        <color rgb="FF0000FF"/>
        <rFont val="Garamond"/>
        <family val="1"/>
      </rPr>
      <t>2. FUENTE:</t>
    </r>
    <r>
      <rPr>
        <sz val="12"/>
        <rFont val="Garamond"/>
        <family val="1"/>
      </rPr>
      <t xml:space="preserve"> Ministerio de Economía y Finanzas, Entidades del Sector Público no Financiero y Banco Central del Ecuador.</t>
    </r>
  </si>
  <si>
    <r>
      <rPr>
        <b/>
        <u/>
        <sz val="12"/>
        <color rgb="FF0000FF"/>
        <rFont val="Garamond"/>
        <family val="1"/>
      </rPr>
      <t>3. ELABORACIÓN:</t>
    </r>
    <r>
      <rPr>
        <b/>
        <sz val="12"/>
        <color theme="1"/>
        <rFont val="Garamond"/>
        <family val="1"/>
      </rPr>
      <t xml:space="preserve">  </t>
    </r>
    <r>
      <rPr>
        <sz val="12"/>
        <color theme="1"/>
        <rFont val="Garamond"/>
        <family val="1"/>
      </rPr>
      <t>Ministerio de Economía y Finanzas - Subsecretaría de Política Fiscal, Dirección Nacional de Programación Fiscal.</t>
    </r>
  </si>
  <si>
    <t>Convenios de liquidez</t>
  </si>
  <si>
    <t>Depósitos en el BCE (-) aumento (+) disminución</t>
  </si>
  <si>
    <t>Bancos y otras instituciones financieras</t>
  </si>
  <si>
    <r>
      <t>Bancos y otras instituciones financieras</t>
    </r>
    <r>
      <rPr>
        <vertAlign val="superscript"/>
        <sz val="10.8"/>
        <rFont val="Garamond"/>
        <family val="1"/>
      </rPr>
      <t>1</t>
    </r>
  </si>
  <si>
    <r>
      <t xml:space="preserve">Bonos </t>
    </r>
    <r>
      <rPr>
        <vertAlign val="superscript"/>
        <sz val="12"/>
        <rFont val="Garamond"/>
        <family val="1"/>
      </rPr>
      <t>2</t>
    </r>
  </si>
  <si>
    <r>
      <t xml:space="preserve">Inversiones del BIESS </t>
    </r>
    <r>
      <rPr>
        <vertAlign val="superscript"/>
        <sz val="11"/>
        <rFont val="Garamond"/>
        <family val="1"/>
      </rPr>
      <t>3</t>
    </r>
  </si>
  <si>
    <t>1: Bancos y otras instituciones financieras incluye el préstamo con GPS BLUE</t>
  </si>
  <si>
    <t>2: En 2020 incluye bonos PDI</t>
  </si>
  <si>
    <t>3: Incluye préstamos netos de créditos al sector privado (hipotecarios, quirografarios y prendarios) , inversiones en acciones y en el sector privado no financiero</t>
  </si>
  <si>
    <t>Elaborado por: Subsecretaría de Programación Fiscal / Dirección Nacional de Programación Fiscal</t>
  </si>
  <si>
    <t>PUBLICACIÓN DE LAS ESTADÍSTICAS DE LAS FINANZAS PÚBLICAS. SERIE HISTÓRICA 2013-2023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</si>
</sst>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0.0%"/>
    <numFmt numFmtId="168" formatCode="#,##0.0"/>
    <numFmt numFmtId="169" formatCode="0.0"/>
    <numFmt numFmtId="170" formatCode="_(* #,##0.0_);_(* \(#,##0.0\);_(* &quot;-&quot;??_);_(@_)"/>
    <numFmt numFmtId="171" formatCode="_ * #,##0.000_ ;_ * \-#,##0.000_ ;_ * &quot;-&quot;??_ ;_ @_ "/>
    <numFmt numFmtId="172" formatCode="_ * #,##0.0_ ;_ * \-#,##0.0_ ;_ * &quot;-&quot;??_ ;_ @_ "/>
    <numFmt numFmtId="173" formatCode="_-* #,##0.00\ _€_-;\-* #,##0.00\ _€_-;_-* &quot;-&quot;??\ _€_-;_-@_-"/>
    <numFmt numFmtId="174" formatCode="_(* #,##0,,_);_(* \(#,##0,,\);_(* &quot;-&quot;??_);_(@_)"/>
    <numFmt numFmtId="175" formatCode="_-* #,##0.00\ &quot;€&quot;_-;\-* #,##0.00\ &quot;€&quot;_-;_-* &quot;-&quot;??\ &quot;€&quot;_-;_-@_-"/>
    <numFmt numFmtId="176" formatCode="_-* #,##0.0\ _€_-;\-* #,##0.0\ _€_-;_-* &quot;-&quot;??\ _€_-;_-@_-"/>
    <numFmt numFmtId="177" formatCode="[$$-1004]#,##0.000000"/>
    <numFmt numFmtId="178" formatCode="_(* #,##0.000000_);_(* \(#,##0.000000\);_(* &quot;-&quot;??_);_(@_)"/>
    <numFmt numFmtId="179" formatCode="#\ ##0"/>
  </numFmts>
  <fonts count="1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12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 Narrow"/>
      <family val="2"/>
    </font>
    <font>
      <sz val="10"/>
      <name val="Arial Narrow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Tahoma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Times New Roman"/>
      <family val="1"/>
    </font>
    <font>
      <sz val="12"/>
      <color rgb="FF0070C0"/>
      <name val="Calibri"/>
      <family val="2"/>
      <scheme val="minor"/>
    </font>
    <font>
      <b/>
      <sz val="12"/>
      <color rgb="FF0070C0"/>
      <name val="Arial"/>
      <family val="2"/>
    </font>
    <font>
      <sz val="12"/>
      <color rgb="FF0070C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sz val="8"/>
      <color theme="0"/>
      <name val="Calibri"/>
      <family val="2"/>
      <scheme val="minor"/>
    </font>
    <font>
      <sz val="18"/>
      <name val="Arial"/>
      <family val="2"/>
    </font>
    <font>
      <b/>
      <sz val="16"/>
      <color rgb="FF000000"/>
      <name val="Calibri"/>
      <family val="2"/>
    </font>
    <font>
      <sz val="18"/>
      <color rgb="FF0070C0"/>
      <name val="Calibri"/>
      <family val="2"/>
    </font>
    <font>
      <sz val="10.5"/>
      <color rgb="FF000000"/>
      <name val="Calibri"/>
      <family val="2"/>
    </font>
    <font>
      <b/>
      <sz val="11"/>
      <color theme="4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000000"/>
      <name val="Calibri"/>
      <family val="2"/>
    </font>
    <font>
      <sz val="11"/>
      <name val="Arial Narrow"/>
      <family val="2"/>
    </font>
    <font>
      <b/>
      <sz val="14"/>
      <name val="Arial Narrow"/>
      <family val="2"/>
    </font>
    <font>
      <sz val="11"/>
      <name val="Calibri"/>
      <family val="2"/>
    </font>
    <font>
      <b/>
      <sz val="10"/>
      <color rgb="FF2F5496"/>
      <name val="Arial Narrow"/>
      <family val="2"/>
    </font>
    <font>
      <b/>
      <i/>
      <sz val="11"/>
      <color rgb="FF3F3F3F"/>
      <name val="Arial Narrow"/>
      <family val="2"/>
    </font>
    <font>
      <b/>
      <i/>
      <sz val="11"/>
      <name val="Arial Narrow"/>
      <family val="2"/>
    </font>
    <font>
      <sz val="12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9"/>
      <color rgb="FFFF0000"/>
      <name val="Arial Narrow"/>
      <family val="2"/>
    </font>
    <font>
      <b/>
      <sz val="9"/>
      <color rgb="FFFF0000"/>
      <name val="Arial Narrow"/>
      <family val="2"/>
    </font>
    <font>
      <b/>
      <sz val="11"/>
      <color rgb="FF3F3F3F"/>
      <name val="Arial Narrow"/>
      <family val="2"/>
    </font>
    <font>
      <sz val="8"/>
      <name val="Arial Narrow"/>
      <family val="2"/>
    </font>
    <font>
      <sz val="10"/>
      <color theme="1"/>
      <name val="Times New Roman"/>
      <family val="1"/>
    </font>
    <font>
      <b/>
      <i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8"/>
      <color rgb="FF000000"/>
      <name val="Calibri"/>
      <family val="2"/>
    </font>
    <font>
      <sz val="11"/>
      <color rgb="FF1F497D"/>
      <name val="Calibri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11"/>
      <color rgb="FF0070C0"/>
      <name val="Calibri"/>
      <family val="2"/>
    </font>
    <font>
      <sz val="10"/>
      <color theme="8"/>
      <name val="Arial"/>
      <family val="2"/>
    </font>
    <font>
      <sz val="11"/>
      <color theme="8"/>
      <name val="Arial"/>
      <family val="2"/>
    </font>
    <font>
      <b/>
      <sz val="10"/>
      <color theme="4"/>
      <name val="Arial"/>
      <family val="2"/>
    </font>
    <font>
      <b/>
      <i/>
      <sz val="10"/>
      <color rgb="FFFF0066"/>
      <name val="Arial"/>
      <family val="2"/>
    </font>
    <font>
      <b/>
      <i/>
      <sz val="11"/>
      <color rgb="FFFF0066"/>
      <name val="Calibri"/>
      <family val="2"/>
      <scheme val="minor"/>
    </font>
    <font>
      <b/>
      <i/>
      <sz val="11"/>
      <color rgb="FFFF0000"/>
      <name val="Arial"/>
      <family val="2"/>
    </font>
    <font>
      <b/>
      <i/>
      <sz val="10"/>
      <name val="Arial"/>
      <family val="2"/>
    </font>
    <font>
      <b/>
      <i/>
      <sz val="11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theme="9"/>
      <name val="Arial"/>
      <family val="2"/>
    </font>
    <font>
      <b/>
      <sz val="11"/>
      <color theme="9"/>
      <name val="Calibri"/>
      <family val="2"/>
      <scheme val="minor"/>
    </font>
    <font>
      <b/>
      <sz val="11"/>
      <color rgb="FFFF0066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rgb="FF0000FF"/>
      <name val="Arial"/>
      <family val="2"/>
    </font>
    <font>
      <sz val="10"/>
      <color theme="9"/>
      <name val="Arial"/>
      <family val="2"/>
    </font>
    <font>
      <sz val="10"/>
      <color rgb="FF0000FF"/>
      <name val="Arial"/>
      <family val="2"/>
    </font>
    <font>
      <b/>
      <i/>
      <sz val="10"/>
      <color theme="0"/>
      <name val="Arial"/>
      <family val="2"/>
    </font>
    <font>
      <sz val="8"/>
      <color rgb="FFFF0000"/>
      <name val="Arial"/>
      <family val="2"/>
    </font>
    <font>
      <u/>
      <sz val="10"/>
      <color theme="1"/>
      <name val="Arial"/>
      <family val="2"/>
    </font>
    <font>
      <b/>
      <sz val="12"/>
      <color theme="5"/>
      <name val="Calibri"/>
      <family val="2"/>
      <scheme val="minor"/>
    </font>
    <font>
      <sz val="12"/>
      <color theme="5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0"/>
      <name val="Arial"/>
      <family val="2"/>
    </font>
    <font>
      <sz val="10"/>
      <color theme="6"/>
      <name val="Arial"/>
      <family val="2"/>
    </font>
    <font>
      <b/>
      <sz val="11"/>
      <color theme="0"/>
      <name val="Times New Roman"/>
      <family val="1"/>
    </font>
    <font>
      <sz val="8"/>
      <color theme="8"/>
      <name val="Calibri"/>
      <family val="2"/>
      <scheme val="minor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u val="singleAccounting"/>
      <sz val="11"/>
      <name val="Calibri"/>
      <family val="2"/>
    </font>
    <font>
      <b/>
      <sz val="12"/>
      <name val="Garamond"/>
      <family val="1"/>
    </font>
    <font>
      <b/>
      <sz val="12"/>
      <color rgb="FF0070C0"/>
      <name val="Garamond"/>
      <family val="1"/>
    </font>
    <font>
      <sz val="12"/>
      <name val="Garamond"/>
      <family val="1"/>
    </font>
    <font>
      <sz val="11"/>
      <name val="Garamond"/>
      <family val="1"/>
    </font>
    <font>
      <vertAlign val="superscript"/>
      <sz val="12"/>
      <name val="Garamond"/>
      <family val="1"/>
    </font>
    <font>
      <b/>
      <sz val="12"/>
      <color theme="4" tint="-0.249977111117893"/>
      <name val="Calibri"/>
      <family val="2"/>
      <scheme val="minor"/>
    </font>
    <font>
      <vertAlign val="superscript"/>
      <sz val="11"/>
      <name val="Garamond"/>
      <family val="1"/>
    </font>
    <font>
      <u/>
      <sz val="11"/>
      <color theme="10"/>
      <name val="Calibri"/>
      <family val="2"/>
      <scheme val="minor"/>
    </font>
    <font>
      <sz val="11"/>
      <color theme="1"/>
      <name val="Garamond"/>
      <family val="1"/>
    </font>
    <font>
      <u/>
      <sz val="11"/>
      <color theme="10"/>
      <name val="Garamond"/>
      <family val="1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u/>
      <sz val="12"/>
      <color theme="10"/>
      <name val="Garamond"/>
      <family val="1"/>
    </font>
    <font>
      <b/>
      <sz val="20"/>
      <color theme="1"/>
      <name val="Garamond"/>
      <family val="1"/>
    </font>
    <font>
      <b/>
      <sz val="20"/>
      <color theme="0" tint="-0.499984740745262"/>
      <name val="Garamond"/>
      <family val="1"/>
    </font>
    <font>
      <b/>
      <sz val="22"/>
      <color theme="0" tint="-0.499984740745262"/>
      <name val="Garamond"/>
      <family val="1"/>
    </font>
    <font>
      <b/>
      <sz val="16"/>
      <color theme="1"/>
      <name val="Garamond"/>
      <family val="1"/>
    </font>
    <font>
      <b/>
      <i/>
      <sz val="16"/>
      <color theme="1"/>
      <name val="Garamond"/>
      <family val="1"/>
    </font>
    <font>
      <b/>
      <u/>
      <sz val="12"/>
      <color rgb="FF0000FF"/>
      <name val="Garamond"/>
      <family val="1"/>
    </font>
    <font>
      <b/>
      <sz val="16"/>
      <color theme="0"/>
      <name val="Garamond"/>
      <family val="1"/>
    </font>
    <font>
      <b/>
      <sz val="16"/>
      <name val="Garamond"/>
      <family val="1"/>
    </font>
    <font>
      <b/>
      <sz val="14"/>
      <name val="Garamond"/>
      <family val="1"/>
    </font>
    <font>
      <b/>
      <sz val="14"/>
      <color theme="1"/>
      <name val="Garamond"/>
      <family val="1"/>
    </font>
    <font>
      <sz val="14"/>
      <color theme="1"/>
      <name val="Garamond"/>
      <family val="1"/>
    </font>
    <font>
      <sz val="9"/>
      <color theme="1"/>
      <name val="Garamond"/>
      <family val="1"/>
    </font>
    <font>
      <sz val="18"/>
      <color theme="1"/>
      <name val="Garamond"/>
      <family val="1"/>
    </font>
    <font>
      <b/>
      <sz val="7.2"/>
      <color theme="1"/>
      <name val="Garamond"/>
      <family val="1"/>
    </font>
    <font>
      <vertAlign val="superscript"/>
      <sz val="10.8"/>
      <name val="Garamond"/>
      <family val="1"/>
    </font>
  </fonts>
  <fills count="3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theme="7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DFB8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4" fillId="0" borderId="0"/>
    <xf numFmtId="0" fontId="25" fillId="0" borderId="0"/>
    <xf numFmtId="164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24" fillId="0" borderId="0"/>
    <xf numFmtId="174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47" fillId="0" borderId="0"/>
    <xf numFmtId="43" fontId="25" fillId="0" borderId="0" applyFont="0" applyFill="0" applyBorder="0" applyAlignment="0" applyProtection="0"/>
    <xf numFmtId="177" fontId="1" fillId="0" borderId="0"/>
    <xf numFmtId="43" fontId="1" fillId="0" borderId="0" applyFont="0" applyFill="0" applyBorder="0" applyAlignment="0" applyProtection="0"/>
    <xf numFmtId="0" fontId="2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7" fillId="0" borderId="0" applyNumberFormat="0" applyFill="0" applyBorder="0" applyAlignment="0" applyProtection="0"/>
  </cellStyleXfs>
  <cellXfs count="807">
    <xf numFmtId="0" fontId="0" fillId="0" borderId="0" xfId="0"/>
    <xf numFmtId="43" fontId="0" fillId="0" borderId="0" xfId="0" applyNumberFormat="1"/>
    <xf numFmtId="43" fontId="0" fillId="0" borderId="0" xfId="1" applyFont="1"/>
    <xf numFmtId="165" fontId="0" fillId="0" borderId="0" xfId="0" applyNumberFormat="1"/>
    <xf numFmtId="3" fontId="4" fillId="4" borderId="3" xfId="3" applyNumberFormat="1" applyFont="1" applyFill="1" applyBorder="1" applyAlignment="1">
      <alignment horizontal="left" indent="2"/>
    </xf>
    <xf numFmtId="0" fontId="0" fillId="4" borderId="1" xfId="0" applyFill="1" applyBorder="1"/>
    <xf numFmtId="0" fontId="16" fillId="4" borderId="0" xfId="0" applyFont="1" applyFill="1"/>
    <xf numFmtId="164" fontId="0" fillId="0" borderId="0" xfId="0" applyNumberFormat="1"/>
    <xf numFmtId="0" fontId="0" fillId="0" borderId="0" xfId="0"/>
    <xf numFmtId="0" fontId="0" fillId="4" borderId="0" xfId="0" applyFill="1"/>
    <xf numFmtId="165" fontId="0" fillId="4" borderId="3" xfId="0" applyNumberFormat="1" applyFill="1" applyBorder="1"/>
    <xf numFmtId="165" fontId="30" fillId="4" borderId="3" xfId="1" applyNumberFormat="1" applyFont="1" applyFill="1" applyBorder="1"/>
    <xf numFmtId="0" fontId="18" fillId="4" borderId="15" xfId="0" applyFont="1" applyFill="1" applyBorder="1"/>
    <xf numFmtId="0" fontId="23" fillId="4" borderId="3" xfId="0" applyFont="1" applyFill="1" applyBorder="1" applyAlignment="1">
      <alignment horizontal="left"/>
    </xf>
    <xf numFmtId="0" fontId="18" fillId="4" borderId="3" xfId="0" applyFont="1" applyFill="1" applyBorder="1" applyAlignment="1">
      <alignment horizontal="left" indent="1"/>
    </xf>
    <xf numFmtId="165" fontId="18" fillId="4" borderId="3" xfId="6" applyNumberFormat="1" applyFont="1" applyFill="1" applyBorder="1"/>
    <xf numFmtId="165" fontId="18" fillId="4" borderId="0" xfId="6" applyNumberFormat="1" applyFont="1" applyFill="1" applyBorder="1"/>
    <xf numFmtId="0" fontId="7" fillId="4" borderId="1" xfId="0" applyFont="1" applyFill="1" applyBorder="1" applyAlignment="1">
      <alignment horizontal="left"/>
    </xf>
    <xf numFmtId="165" fontId="7" fillId="4" borderId="1" xfId="6" applyNumberFormat="1" applyFont="1" applyFill="1" applyBorder="1" applyAlignment="1">
      <alignment horizontal="center"/>
    </xf>
    <xf numFmtId="0" fontId="7" fillId="4" borderId="15" xfId="0" applyFont="1" applyFill="1" applyBorder="1"/>
    <xf numFmtId="165" fontId="7" fillId="4" borderId="15" xfId="6" applyNumberFormat="1" applyFont="1" applyFill="1" applyBorder="1" applyAlignment="1">
      <alignment horizontal="center"/>
    </xf>
    <xf numFmtId="0" fontId="18" fillId="4" borderId="3" xfId="7" applyFont="1" applyFill="1" applyBorder="1" applyAlignment="1">
      <alignment horizontal="left" indent="1"/>
    </xf>
    <xf numFmtId="165" fontId="7" fillId="4" borderId="3" xfId="6" applyNumberFormat="1" applyFont="1" applyFill="1" applyBorder="1"/>
    <xf numFmtId="0" fontId="18" fillId="4" borderId="3" xfId="7" applyFont="1" applyFill="1" applyBorder="1" applyAlignment="1">
      <alignment horizontal="left" indent="2"/>
    </xf>
    <xf numFmtId="165" fontId="7" fillId="4" borderId="15" xfId="6" applyNumberFormat="1" applyFont="1" applyFill="1" applyBorder="1" applyAlignment="1">
      <alignment horizontal="left"/>
    </xf>
    <xf numFmtId="165" fontId="7" fillId="4" borderId="15" xfId="6" applyNumberFormat="1" applyFont="1" applyFill="1" applyBorder="1"/>
    <xf numFmtId="0" fontId="0" fillId="4" borderId="0" xfId="0" applyFont="1" applyFill="1"/>
    <xf numFmtId="0" fontId="33" fillId="0" borderId="0" xfId="0" applyFont="1" applyAlignment="1">
      <alignment wrapText="1"/>
    </xf>
    <xf numFmtId="0" fontId="34" fillId="0" borderId="0" xfId="0" applyFont="1"/>
    <xf numFmtId="0" fontId="33" fillId="0" borderId="0" xfId="0" applyFont="1" applyAlignment="1"/>
    <xf numFmtId="164" fontId="34" fillId="0" borderId="0" xfId="0" applyNumberFormat="1" applyFont="1"/>
    <xf numFmtId="43" fontId="34" fillId="0" borderId="0" xfId="1" applyFont="1"/>
    <xf numFmtId="0" fontId="33" fillId="2" borderId="15" xfId="0" applyFont="1" applyFill="1" applyBorder="1" applyAlignment="1">
      <alignment horizontal="center" vertical="center"/>
    </xf>
    <xf numFmtId="0" fontId="33" fillId="2" borderId="15" xfId="0" applyFont="1" applyFill="1" applyBorder="1" applyAlignment="1">
      <alignment vertical="center"/>
    </xf>
    <xf numFmtId="0" fontId="33" fillId="3" borderId="15" xfId="0" applyFont="1" applyFill="1" applyBorder="1" applyAlignment="1">
      <alignment horizontal="center"/>
    </xf>
    <xf numFmtId="17" fontId="33" fillId="3" borderId="15" xfId="0" applyNumberFormat="1" applyFont="1" applyFill="1" applyBorder="1" applyAlignment="1">
      <alignment horizontal="center"/>
    </xf>
    <xf numFmtId="0" fontId="33" fillId="0" borderId="0" xfId="0" applyFont="1"/>
    <xf numFmtId="0" fontId="33" fillId="2" borderId="0" xfId="0" applyFont="1" applyFill="1" applyAlignment="1">
      <alignment horizontal="center"/>
    </xf>
    <xf numFmtId="166" fontId="35" fillId="2" borderId="0" xfId="1" applyNumberFormat="1" applyFont="1" applyFill="1" applyAlignment="1">
      <alignment horizontal="center" vertical="center"/>
    </xf>
    <xf numFmtId="166" fontId="33" fillId="0" borderId="0" xfId="0" applyNumberFormat="1" applyFont="1" applyFill="1"/>
    <xf numFmtId="0" fontId="33" fillId="0" borderId="0" xfId="0" applyFont="1" applyFill="1"/>
    <xf numFmtId="0" fontId="33" fillId="6" borderId="0" xfId="0" applyFont="1" applyFill="1" applyAlignment="1">
      <alignment wrapText="1"/>
    </xf>
    <xf numFmtId="166" fontId="35" fillId="6" borderId="0" xfId="1" applyNumberFormat="1" applyFont="1" applyFill="1" applyAlignment="1">
      <alignment vertical="center"/>
    </xf>
    <xf numFmtId="0" fontId="33" fillId="7" borderId="0" xfId="0" applyFont="1" applyFill="1"/>
    <xf numFmtId="166" fontId="35" fillId="7" borderId="0" xfId="1" applyNumberFormat="1" applyFont="1" applyFill="1" applyAlignment="1">
      <alignment vertical="center"/>
    </xf>
    <xf numFmtId="0" fontId="36" fillId="0" borderId="0" xfId="0" applyFont="1" applyAlignment="1">
      <alignment horizontal="left" indent="6"/>
    </xf>
    <xf numFmtId="166" fontId="33" fillId="0" borderId="0" xfId="1" applyNumberFormat="1" applyFont="1" applyAlignment="1">
      <alignment vertical="center"/>
    </xf>
    <xf numFmtId="166" fontId="33" fillId="0" borderId="0" xfId="1" applyNumberFormat="1" applyFont="1" applyFill="1"/>
    <xf numFmtId="166" fontId="34" fillId="0" borderId="0" xfId="1" applyNumberFormat="1" applyFont="1"/>
    <xf numFmtId="0" fontId="36" fillId="8" borderId="0" xfId="0" applyFont="1" applyFill="1" applyAlignment="1">
      <alignment horizontal="left" indent="6"/>
    </xf>
    <xf numFmtId="166" fontId="33" fillId="0" borderId="0" xfId="1" applyNumberFormat="1" applyFont="1" applyFill="1" applyAlignment="1">
      <alignment vertical="center"/>
    </xf>
    <xf numFmtId="166" fontId="35" fillId="0" borderId="0" xfId="1" applyNumberFormat="1" applyFont="1" applyAlignment="1">
      <alignment vertical="center"/>
    </xf>
    <xf numFmtId="0" fontId="20" fillId="0" borderId="0" xfId="0" applyFont="1" applyAlignment="1">
      <alignment horizontal="left" vertical="center" wrapText="1" indent="7"/>
    </xf>
    <xf numFmtId="166" fontId="34" fillId="0" borderId="0" xfId="1" applyNumberFormat="1" applyFont="1" applyAlignment="1">
      <alignment vertical="center"/>
    </xf>
    <xf numFmtId="0" fontId="20" fillId="0" borderId="0" xfId="0" applyFont="1" applyFill="1" applyAlignment="1">
      <alignment horizontal="left" vertical="center" wrapText="1" indent="7"/>
    </xf>
    <xf numFmtId="0" fontId="37" fillId="0" borderId="0" xfId="0" applyFont="1" applyAlignment="1">
      <alignment horizontal="left" vertical="center" wrapText="1" indent="6"/>
    </xf>
    <xf numFmtId="0" fontId="33" fillId="7" borderId="0" xfId="0" applyFont="1" applyFill="1" applyAlignment="1">
      <alignment horizontal="left" indent="2"/>
    </xf>
    <xf numFmtId="166" fontId="35" fillId="7" borderId="0" xfId="1" applyNumberFormat="1" applyFont="1" applyFill="1" applyAlignment="1">
      <alignment horizontal="left" indent="2"/>
    </xf>
    <xf numFmtId="0" fontId="33" fillId="0" borderId="0" xfId="0" applyFont="1" applyFill="1" applyAlignment="1">
      <alignment horizontal="left" indent="5"/>
    </xf>
    <xf numFmtId="166" fontId="35" fillId="0" borderId="0" xfId="1" applyNumberFormat="1" applyFont="1" applyFill="1" applyBorder="1" applyAlignment="1">
      <alignment vertical="center"/>
    </xf>
    <xf numFmtId="0" fontId="34" fillId="0" borderId="0" xfId="0" applyFont="1" applyFill="1"/>
    <xf numFmtId="166" fontId="34" fillId="0" borderId="0" xfId="1" applyNumberFormat="1" applyFont="1" applyFill="1" applyAlignment="1">
      <alignment vertical="center"/>
    </xf>
    <xf numFmtId="166" fontId="34" fillId="0" borderId="0" xfId="1" applyNumberFormat="1" applyFont="1" applyFill="1"/>
    <xf numFmtId="166" fontId="34" fillId="0" borderId="0" xfId="0" applyNumberFormat="1" applyFont="1" applyFill="1"/>
    <xf numFmtId="0" fontId="20" fillId="8" borderId="0" xfId="0" applyFont="1" applyFill="1" applyAlignment="1">
      <alignment horizontal="left" vertical="center" wrapText="1" indent="7"/>
    </xf>
    <xf numFmtId="166" fontId="34" fillId="11" borderId="0" xfId="1" applyNumberFormat="1" applyFont="1" applyFill="1" applyAlignment="1">
      <alignment vertical="center"/>
    </xf>
    <xf numFmtId="166" fontId="33" fillId="11" borderId="0" xfId="1" applyNumberFormat="1" applyFont="1" applyFill="1"/>
    <xf numFmtId="166" fontId="34" fillId="11" borderId="0" xfId="1" applyNumberFormat="1" applyFont="1" applyFill="1"/>
    <xf numFmtId="0" fontId="20" fillId="2" borderId="0" xfId="0" applyFont="1" applyFill="1" applyAlignment="1">
      <alignment horizontal="left" vertical="center" wrapText="1" indent="7"/>
    </xf>
    <xf numFmtId="166" fontId="34" fillId="2" borderId="0" xfId="1" applyNumberFormat="1" applyFont="1" applyFill="1" applyAlignment="1">
      <alignment vertical="center"/>
    </xf>
    <xf numFmtId="166" fontId="33" fillId="2" borderId="0" xfId="1" applyNumberFormat="1" applyFont="1" applyFill="1"/>
    <xf numFmtId="166" fontId="34" fillId="2" borderId="0" xfId="1" applyNumberFormat="1" applyFont="1" applyFill="1"/>
    <xf numFmtId="166" fontId="20" fillId="0" borderId="0" xfId="1" applyNumberFormat="1" applyFont="1" applyFill="1" applyBorder="1" applyAlignment="1">
      <alignment vertical="center"/>
    </xf>
    <xf numFmtId="0" fontId="38" fillId="0" borderId="0" xfId="0" applyFont="1" applyAlignment="1">
      <alignment horizontal="left" vertical="center" indent="7"/>
    </xf>
    <xf numFmtId="166" fontId="20" fillId="11" borderId="0" xfId="1" applyNumberFormat="1" applyFont="1" applyFill="1" applyBorder="1" applyAlignment="1">
      <alignment vertical="center"/>
    </xf>
    <xf numFmtId="0" fontId="33" fillId="0" borderId="0" xfId="0" applyFont="1" applyFill="1" applyAlignment="1">
      <alignment horizontal="left" indent="2"/>
    </xf>
    <xf numFmtId="0" fontId="20" fillId="0" borderId="0" xfId="0" applyFont="1" applyFill="1" applyAlignment="1">
      <alignment horizontal="left" vertical="center" wrapText="1" indent="3"/>
    </xf>
    <xf numFmtId="0" fontId="33" fillId="6" borderId="0" xfId="0" applyFont="1" applyFill="1"/>
    <xf numFmtId="166" fontId="35" fillId="6" borderId="0" xfId="1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center" wrapText="1" indent="7"/>
    </xf>
    <xf numFmtId="166" fontId="34" fillId="0" borderId="0" xfId="1" applyNumberFormat="1" applyFont="1" applyBorder="1" applyAlignment="1">
      <alignment vertical="center"/>
    </xf>
    <xf numFmtId="43" fontId="34" fillId="0" borderId="0" xfId="0" applyNumberFormat="1" applyFont="1"/>
    <xf numFmtId="0" fontId="34" fillId="0" borderId="0" xfId="0" applyFont="1" applyAlignment="1">
      <alignment horizontal="left"/>
    </xf>
    <xf numFmtId="166" fontId="35" fillId="0" borderId="0" xfId="0" applyNumberFormat="1" applyFont="1" applyAlignment="1">
      <alignment horizontal="left" indent="4"/>
    </xf>
    <xf numFmtId="0" fontId="34" fillId="0" borderId="0" xfId="0" applyFont="1" applyAlignment="1">
      <alignment horizontal="left" indent="2"/>
    </xf>
    <xf numFmtId="166" fontId="34" fillId="0" borderId="0" xfId="0" applyNumberFormat="1" applyFont="1" applyAlignment="1">
      <alignment horizontal="left" indent="4"/>
    </xf>
    <xf numFmtId="0" fontId="34" fillId="2" borderId="0" xfId="0" applyFont="1" applyFill="1" applyAlignment="1">
      <alignment horizontal="left" indent="2"/>
    </xf>
    <xf numFmtId="166" fontId="34" fillId="2" borderId="0" xfId="0" applyNumberFormat="1" applyFont="1" applyFill="1" applyAlignment="1">
      <alignment horizontal="left" indent="4"/>
    </xf>
    <xf numFmtId="43" fontId="35" fillId="0" borderId="0" xfId="0" applyNumberFormat="1" applyFont="1"/>
    <xf numFmtId="0" fontId="39" fillId="10" borderId="0" xfId="0" applyFont="1" applyFill="1"/>
    <xf numFmtId="43" fontId="39" fillId="10" borderId="0" xfId="0" applyNumberFormat="1" applyFont="1" applyFill="1"/>
    <xf numFmtId="0" fontId="10" fillId="2" borderId="0" xfId="0" applyFont="1" applyFill="1"/>
    <xf numFmtId="166" fontId="10" fillId="2" borderId="0" xfId="0" applyNumberFormat="1" applyFont="1" applyFill="1"/>
    <xf numFmtId="43" fontId="10" fillId="2" borderId="0" xfId="0" applyNumberFormat="1" applyFont="1" applyFill="1"/>
    <xf numFmtId="0" fontId="41" fillId="13" borderId="25" xfId="0" applyFont="1" applyFill="1" applyBorder="1" applyAlignment="1">
      <alignment horizontal="center" vertical="center" wrapText="1" readingOrder="1"/>
    </xf>
    <xf numFmtId="0" fontId="42" fillId="0" borderId="26" xfId="0" applyFont="1" applyBorder="1" applyAlignment="1">
      <alignment horizontal="left" vertical="center" wrapText="1" readingOrder="1"/>
    </xf>
    <xf numFmtId="10" fontId="42" fillId="0" borderId="26" xfId="0" applyNumberFormat="1" applyFont="1" applyBorder="1" applyAlignment="1">
      <alignment horizontal="right" wrapText="1" readingOrder="1"/>
    </xf>
    <xf numFmtId="0" fontId="42" fillId="0" borderId="27" xfId="0" applyFont="1" applyBorder="1" applyAlignment="1">
      <alignment horizontal="left" vertical="center" wrapText="1" readingOrder="1"/>
    </xf>
    <xf numFmtId="10" fontId="42" fillId="0" borderId="27" xfId="0" applyNumberFormat="1" applyFont="1" applyBorder="1" applyAlignment="1">
      <alignment horizontal="right" vertical="center" wrapText="1" readingOrder="1"/>
    </xf>
    <xf numFmtId="0" fontId="42" fillId="0" borderId="27" xfId="0" applyFont="1" applyBorder="1" applyAlignment="1">
      <alignment horizontal="left" wrapText="1" readingOrder="1"/>
    </xf>
    <xf numFmtId="0" fontId="42" fillId="0" borderId="27" xfId="0" applyFont="1" applyBorder="1" applyAlignment="1">
      <alignment horizontal="right" vertical="center" wrapText="1" readingOrder="1"/>
    </xf>
    <xf numFmtId="3" fontId="42" fillId="0" borderId="27" xfId="0" applyNumberFormat="1" applyFont="1" applyBorder="1" applyAlignment="1">
      <alignment horizontal="right" vertical="center" wrapText="1" readingOrder="1"/>
    </xf>
    <xf numFmtId="0" fontId="42" fillId="0" borderId="28" xfId="0" applyFont="1" applyBorder="1" applyAlignment="1">
      <alignment horizontal="left" vertical="center" wrapText="1" readingOrder="1"/>
    </xf>
    <xf numFmtId="3" fontId="42" fillId="0" borderId="28" xfId="0" applyNumberFormat="1" applyFont="1" applyBorder="1" applyAlignment="1">
      <alignment horizontal="right" vertical="center" wrapText="1" readingOrder="1"/>
    </xf>
    <xf numFmtId="0" fontId="43" fillId="0" borderId="29" xfId="0" applyFont="1" applyBorder="1" applyAlignment="1">
      <alignment horizontal="left" wrapText="1" readingOrder="1"/>
    </xf>
    <xf numFmtId="0" fontId="40" fillId="0" borderId="29" xfId="0" applyFont="1" applyBorder="1" applyAlignment="1">
      <alignment wrapText="1"/>
    </xf>
    <xf numFmtId="0" fontId="43" fillId="0" borderId="0" xfId="0" applyFont="1" applyAlignment="1">
      <alignment horizontal="left" wrapText="1" readingOrder="1"/>
    </xf>
    <xf numFmtId="0" fontId="40" fillId="0" borderId="0" xfId="0" applyFont="1" applyAlignment="1">
      <alignment wrapText="1"/>
    </xf>
    <xf numFmtId="0" fontId="16" fillId="14" borderId="0" xfId="0" applyFont="1" applyFill="1" applyAlignment="1">
      <alignment horizontal="center"/>
    </xf>
    <xf numFmtId="168" fontId="0" fillId="4" borderId="0" xfId="0" applyNumberFormat="1" applyFill="1"/>
    <xf numFmtId="0" fontId="0" fillId="7" borderId="0" xfId="0" applyFill="1"/>
    <xf numFmtId="167" fontId="0" fillId="7" borderId="0" xfId="0" applyNumberFormat="1" applyFill="1"/>
    <xf numFmtId="167" fontId="0" fillId="4" borderId="0" xfId="0" applyNumberFormat="1" applyFill="1"/>
    <xf numFmtId="168" fontId="0" fillId="7" borderId="0" xfId="0" applyNumberFormat="1" applyFill="1"/>
    <xf numFmtId="0" fontId="34" fillId="4" borderId="0" xfId="0" applyFont="1" applyFill="1"/>
    <xf numFmtId="10" fontId="0" fillId="7" borderId="0" xfId="0" applyNumberFormat="1" applyFill="1"/>
    <xf numFmtId="3" fontId="0" fillId="4" borderId="0" xfId="0" applyNumberFormat="1" applyFill="1"/>
    <xf numFmtId="0" fontId="0" fillId="7" borderId="10" xfId="0" applyFill="1" applyBorder="1"/>
    <xf numFmtId="168" fontId="0" fillId="7" borderId="10" xfId="0" applyNumberFormat="1" applyFill="1" applyBorder="1"/>
    <xf numFmtId="166" fontId="34" fillId="0" borderId="0" xfId="0" applyNumberFormat="1" applyFont="1"/>
    <xf numFmtId="0" fontId="23" fillId="4" borderId="15" xfId="0" applyFont="1" applyFill="1" applyBorder="1"/>
    <xf numFmtId="165" fontId="23" fillId="4" borderId="15" xfId="6" applyNumberFormat="1" applyFont="1" applyFill="1" applyBorder="1" applyAlignment="1">
      <alignment horizontal="center"/>
    </xf>
    <xf numFmtId="0" fontId="16" fillId="6" borderId="0" xfId="0" applyFont="1" applyFill="1"/>
    <xf numFmtId="0" fontId="16" fillId="0" borderId="0" xfId="0" applyFont="1"/>
    <xf numFmtId="173" fontId="0" fillId="0" borderId="0" xfId="32" applyNumberFormat="1" applyFont="1"/>
    <xf numFmtId="176" fontId="0" fillId="0" borderId="0" xfId="32" applyNumberFormat="1" applyFont="1"/>
    <xf numFmtId="0" fontId="22" fillId="0" borderId="0" xfId="0" applyFont="1" applyAlignment="1">
      <alignment horizontal="center"/>
    </xf>
    <xf numFmtId="176" fontId="22" fillId="0" borderId="0" xfId="32" applyNumberFormat="1" applyFont="1" applyAlignment="1">
      <alignment horizontal="center"/>
    </xf>
    <xf numFmtId="0" fontId="16" fillId="6" borderId="0" xfId="0" applyFont="1" applyFill="1" applyAlignment="1">
      <alignment wrapText="1"/>
    </xf>
    <xf numFmtId="173" fontId="0" fillId="0" borderId="0" xfId="32" applyFont="1"/>
    <xf numFmtId="0" fontId="23" fillId="4" borderId="15" xfId="0" applyFont="1" applyFill="1" applyBorder="1" applyAlignment="1">
      <alignment horizontal="left"/>
    </xf>
    <xf numFmtId="0" fontId="0" fillId="4" borderId="15" xfId="0" applyFill="1" applyBorder="1"/>
    <xf numFmtId="166" fontId="34" fillId="3" borderId="0" xfId="1" applyNumberFormat="1" applyFont="1" applyFill="1"/>
    <xf numFmtId="166" fontId="34" fillId="3" borderId="0" xfId="0" applyNumberFormat="1" applyFont="1" applyFill="1"/>
    <xf numFmtId="166" fontId="34" fillId="3" borderId="0" xfId="0" applyNumberFormat="1" applyFont="1" applyFill="1" applyAlignment="1">
      <alignment horizontal="left" indent="4"/>
    </xf>
    <xf numFmtId="0" fontId="34" fillId="15" borderId="0" xfId="0" applyFont="1" applyFill="1" applyAlignment="1">
      <alignment horizontal="left" indent="2"/>
    </xf>
    <xf numFmtId="166" fontId="34" fillId="15" borderId="0" xfId="0" applyNumberFormat="1" applyFont="1" applyFill="1" applyAlignment="1">
      <alignment horizontal="left" indent="4"/>
    </xf>
    <xf numFmtId="0" fontId="34" fillId="0" borderId="1" xfId="0" applyFont="1" applyBorder="1"/>
    <xf numFmtId="0" fontId="34" fillId="0" borderId="3" xfId="0" applyFont="1" applyBorder="1"/>
    <xf numFmtId="0" fontId="34" fillId="0" borderId="2" xfId="0" applyFont="1" applyBorder="1"/>
    <xf numFmtId="166" fontId="34" fillId="15" borderId="6" xfId="0" applyNumberFormat="1" applyFont="1" applyFill="1" applyBorder="1"/>
    <xf numFmtId="0" fontId="34" fillId="0" borderId="0" xfId="0" applyFont="1" applyBorder="1"/>
    <xf numFmtId="166" fontId="34" fillId="0" borderId="10" xfId="0" applyNumberFormat="1" applyFont="1" applyBorder="1"/>
    <xf numFmtId="166" fontId="34" fillId="15" borderId="1" xfId="0" applyNumberFormat="1" applyFont="1" applyFill="1" applyBorder="1"/>
    <xf numFmtId="166" fontId="34" fillId="0" borderId="2" xfId="0" applyNumberFormat="1" applyFont="1" applyBorder="1"/>
    <xf numFmtId="17" fontId="34" fillId="0" borderId="0" xfId="0" applyNumberFormat="1" applyFont="1"/>
    <xf numFmtId="166" fontId="34" fillId="2" borderId="1" xfId="0" applyNumberFormat="1" applyFont="1" applyFill="1" applyBorder="1"/>
    <xf numFmtId="0" fontId="34" fillId="2" borderId="3" xfId="0" applyFont="1" applyFill="1" applyBorder="1"/>
    <xf numFmtId="166" fontId="34" fillId="2" borderId="2" xfId="0" applyNumberFormat="1" applyFont="1" applyFill="1" applyBorder="1"/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3" fontId="3" fillId="4" borderId="3" xfId="3" applyNumberFormat="1" applyFont="1" applyFill="1" applyBorder="1" applyAlignment="1">
      <alignment horizontal="left" indent="2"/>
    </xf>
    <xf numFmtId="164" fontId="4" fillId="4" borderId="3" xfId="1" applyNumberFormat="1" applyFont="1" applyFill="1" applyBorder="1"/>
    <xf numFmtId="164" fontId="4" fillId="4" borderId="1" xfId="1" applyNumberFormat="1" applyFont="1" applyFill="1" applyBorder="1"/>
    <xf numFmtId="165" fontId="30" fillId="4" borderId="2" xfId="1" applyNumberFormat="1" applyFont="1" applyFill="1" applyBorder="1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3" fontId="29" fillId="4" borderId="1" xfId="3" applyNumberFormat="1" applyFont="1" applyFill="1" applyBorder="1" applyAlignment="1">
      <alignment horizontal="left" indent="1"/>
    </xf>
    <xf numFmtId="3" fontId="4" fillId="4" borderId="2" xfId="3" applyNumberFormat="1" applyFont="1" applyFill="1" applyBorder="1" applyAlignment="1">
      <alignment horizontal="left" indent="2"/>
    </xf>
    <xf numFmtId="0" fontId="0" fillId="0" borderId="0" xfId="0" applyAlignment="1"/>
    <xf numFmtId="166" fontId="1" fillId="4" borderId="3" xfId="1" applyNumberFormat="1" applyFont="1" applyFill="1" applyBorder="1"/>
    <xf numFmtId="0" fontId="48" fillId="16" borderId="0" xfId="61" applyFont="1" applyFill="1" applyBorder="1" applyAlignment="1">
      <alignment vertical="center"/>
    </xf>
    <xf numFmtId="0" fontId="47" fillId="16" borderId="0" xfId="61" applyFont="1" applyFill="1" applyBorder="1"/>
    <xf numFmtId="0" fontId="47" fillId="0" borderId="0" xfId="61" applyFont="1" applyAlignment="1"/>
    <xf numFmtId="164" fontId="48" fillId="16" borderId="0" xfId="61" applyNumberFormat="1" applyFont="1" applyFill="1" applyBorder="1" applyAlignment="1">
      <alignment vertical="center"/>
    </xf>
    <xf numFmtId="0" fontId="13" fillId="16" borderId="0" xfId="61" applyFont="1" applyFill="1" applyBorder="1" applyAlignment="1">
      <alignment vertical="center"/>
    </xf>
    <xf numFmtId="0" fontId="13" fillId="16" borderId="31" xfId="61" applyFont="1" applyFill="1" applyBorder="1" applyAlignment="1">
      <alignment vertical="center"/>
    </xf>
    <xf numFmtId="17" fontId="51" fillId="16" borderId="31" xfId="61" applyNumberFormat="1" applyFont="1" applyFill="1" applyBorder="1" applyAlignment="1">
      <alignment horizontal="center" vertical="center"/>
    </xf>
    <xf numFmtId="164" fontId="13" fillId="16" borderId="0" xfId="61" applyNumberFormat="1" applyFont="1" applyFill="1" applyBorder="1" applyAlignment="1">
      <alignment vertical="center"/>
    </xf>
    <xf numFmtId="17" fontId="51" fillId="16" borderId="31" xfId="61" applyNumberFormat="1" applyFont="1" applyFill="1" applyBorder="1" applyAlignment="1">
      <alignment horizontal="center" vertical="center" wrapText="1"/>
    </xf>
    <xf numFmtId="0" fontId="52" fillId="16" borderId="0" xfId="61" applyFont="1" applyFill="1" applyBorder="1" applyAlignment="1">
      <alignment vertical="center"/>
    </xf>
    <xf numFmtId="165" fontId="53" fillId="16" borderId="0" xfId="61" applyNumberFormat="1" applyFont="1" applyFill="1" applyBorder="1" applyAlignment="1">
      <alignment vertical="center"/>
    </xf>
    <xf numFmtId="165" fontId="52" fillId="16" borderId="0" xfId="61" applyNumberFormat="1" applyFont="1" applyFill="1" applyBorder="1" applyAlignment="1">
      <alignment vertical="center"/>
    </xf>
    <xf numFmtId="165" fontId="52" fillId="17" borderId="0" xfId="61" applyNumberFormat="1" applyFont="1" applyFill="1" applyBorder="1" applyAlignment="1">
      <alignment vertical="center"/>
    </xf>
    <xf numFmtId="0" fontId="54" fillId="16" borderId="0" xfId="61" applyFont="1" applyFill="1" applyBorder="1" applyAlignment="1">
      <alignment vertical="center"/>
    </xf>
    <xf numFmtId="165" fontId="53" fillId="0" borderId="0" xfId="61" applyNumberFormat="1" applyFont="1" applyFill="1" applyBorder="1" applyAlignment="1">
      <alignment vertical="center"/>
    </xf>
    <xf numFmtId="165" fontId="47" fillId="16" borderId="0" xfId="61" applyNumberFormat="1" applyFont="1" applyFill="1" applyBorder="1"/>
    <xf numFmtId="0" fontId="55" fillId="16" borderId="0" xfId="61" applyFont="1" applyFill="1" applyBorder="1" applyAlignment="1">
      <alignment vertical="center"/>
    </xf>
    <xf numFmtId="0" fontId="56" fillId="16" borderId="0" xfId="61" applyFont="1" applyFill="1" applyBorder="1" applyAlignment="1">
      <alignment horizontal="left" vertical="center"/>
    </xf>
    <xf numFmtId="165" fontId="56" fillId="16" borderId="0" xfId="61" applyNumberFormat="1" applyFont="1" applyFill="1" applyBorder="1" applyAlignment="1">
      <alignment vertical="center"/>
    </xf>
    <xf numFmtId="165" fontId="56" fillId="17" borderId="0" xfId="61" applyNumberFormat="1" applyFont="1" applyFill="1" applyBorder="1" applyAlignment="1">
      <alignment vertical="center"/>
    </xf>
    <xf numFmtId="0" fontId="55" fillId="16" borderId="0" xfId="61" applyFont="1" applyFill="1" applyBorder="1" applyAlignment="1">
      <alignment horizontal="left" vertical="center"/>
    </xf>
    <xf numFmtId="165" fontId="55" fillId="16" borderId="0" xfId="61" applyNumberFormat="1" applyFont="1" applyFill="1" applyBorder="1" applyAlignment="1">
      <alignment vertical="center"/>
    </xf>
    <xf numFmtId="165" fontId="55" fillId="17" borderId="0" xfId="61" applyNumberFormat="1" applyFont="1" applyFill="1" applyBorder="1" applyAlignment="1">
      <alignment vertical="center"/>
    </xf>
    <xf numFmtId="165" fontId="57" fillId="16" borderId="0" xfId="61" applyNumberFormat="1" applyFont="1" applyFill="1" applyBorder="1" applyAlignment="1">
      <alignment vertical="center"/>
    </xf>
    <xf numFmtId="0" fontId="56" fillId="16" borderId="0" xfId="61" applyFont="1" applyFill="1" applyBorder="1" applyAlignment="1">
      <alignment vertical="center"/>
    </xf>
    <xf numFmtId="0" fontId="12" fillId="16" borderId="0" xfId="61" applyFont="1" applyFill="1" applyBorder="1" applyAlignment="1">
      <alignment vertical="center"/>
    </xf>
    <xf numFmtId="0" fontId="12" fillId="16" borderId="0" xfId="61" applyFont="1" applyFill="1" applyBorder="1" applyAlignment="1">
      <alignment horizontal="center" vertical="center"/>
    </xf>
    <xf numFmtId="43" fontId="0" fillId="0" borderId="0" xfId="62" applyFont="1" applyAlignment="1"/>
    <xf numFmtId="164" fontId="52" fillId="16" borderId="0" xfId="61" applyNumberFormat="1" applyFont="1" applyFill="1" applyBorder="1" applyAlignment="1">
      <alignment vertical="center"/>
    </xf>
    <xf numFmtId="165" fontId="52" fillId="0" borderId="0" xfId="61" applyNumberFormat="1" applyFont="1" applyFill="1" applyBorder="1" applyAlignment="1">
      <alignment vertical="center"/>
    </xf>
    <xf numFmtId="0" fontId="48" fillId="18" borderId="0" xfId="61" applyFont="1" applyFill="1" applyBorder="1" applyAlignment="1">
      <alignment vertical="center"/>
    </xf>
    <xf numFmtId="165" fontId="55" fillId="19" borderId="0" xfId="61" applyNumberFormat="1" applyFont="1" applyFill="1" applyBorder="1" applyAlignment="1">
      <alignment vertical="center"/>
    </xf>
    <xf numFmtId="0" fontId="47" fillId="4" borderId="0" xfId="61" applyFont="1" applyFill="1" applyAlignment="1"/>
    <xf numFmtId="165" fontId="57" fillId="17" borderId="0" xfId="61" applyNumberFormat="1" applyFont="1" applyFill="1" applyBorder="1" applyAlignment="1">
      <alignment vertical="center"/>
    </xf>
    <xf numFmtId="0" fontId="58" fillId="16" borderId="0" xfId="61" applyFont="1" applyFill="1" applyBorder="1" applyAlignment="1">
      <alignment horizontal="left" vertical="center"/>
    </xf>
    <xf numFmtId="165" fontId="58" fillId="16" borderId="0" xfId="61" applyNumberFormat="1" applyFont="1" applyFill="1" applyBorder="1" applyAlignment="1">
      <alignment vertical="center"/>
    </xf>
    <xf numFmtId="165" fontId="58" fillId="17" borderId="0" xfId="61" applyNumberFormat="1" applyFont="1" applyFill="1" applyBorder="1" applyAlignment="1">
      <alignment vertical="center"/>
    </xf>
    <xf numFmtId="165" fontId="52" fillId="18" borderId="0" xfId="61" applyNumberFormat="1" applyFont="1" applyFill="1" applyBorder="1" applyAlignment="1">
      <alignment vertical="center"/>
    </xf>
    <xf numFmtId="165" fontId="55" fillId="4" borderId="0" xfId="61" applyNumberFormat="1" applyFont="1" applyFill="1" applyBorder="1" applyAlignment="1">
      <alignment vertical="center"/>
    </xf>
    <xf numFmtId="165" fontId="55" fillId="18" borderId="0" xfId="61" applyNumberFormat="1" applyFont="1" applyFill="1" applyBorder="1" applyAlignment="1">
      <alignment vertical="center"/>
    </xf>
    <xf numFmtId="165" fontId="48" fillId="16" borderId="0" xfId="61" applyNumberFormat="1" applyFont="1" applyFill="1" applyBorder="1" applyAlignment="1">
      <alignment vertical="center"/>
    </xf>
    <xf numFmtId="0" fontId="49" fillId="16" borderId="0" xfId="61" applyFont="1" applyFill="1" applyBorder="1" applyAlignment="1">
      <alignment horizontal="center" vertical="center"/>
    </xf>
    <xf numFmtId="0" fontId="50" fillId="16" borderId="0" xfId="61" applyFont="1" applyFill="1" applyBorder="1"/>
    <xf numFmtId="17" fontId="51" fillId="20" borderId="31" xfId="61" applyNumberFormat="1" applyFont="1" applyFill="1" applyBorder="1" applyAlignment="1">
      <alignment horizontal="center" vertical="center"/>
    </xf>
    <xf numFmtId="165" fontId="59" fillId="20" borderId="0" xfId="61" applyNumberFormat="1" applyFont="1" applyFill="1" applyBorder="1" applyAlignment="1">
      <alignment vertical="center"/>
    </xf>
    <xf numFmtId="165" fontId="59" fillId="16" borderId="0" xfId="61" applyNumberFormat="1" applyFont="1" applyFill="1" applyBorder="1" applyAlignment="1">
      <alignment vertical="center"/>
    </xf>
    <xf numFmtId="165" fontId="56" fillId="20" borderId="0" xfId="61" applyNumberFormat="1" applyFont="1" applyFill="1" applyBorder="1" applyAlignment="1">
      <alignment vertical="center"/>
    </xf>
    <xf numFmtId="165" fontId="55" fillId="20" borderId="0" xfId="61" applyNumberFormat="1" applyFont="1" applyFill="1" applyBorder="1" applyAlignment="1">
      <alignment vertical="center"/>
    </xf>
    <xf numFmtId="0" fontId="60" fillId="16" borderId="0" xfId="61" applyFont="1" applyFill="1" applyBorder="1" applyAlignment="1">
      <alignment vertical="center"/>
    </xf>
    <xf numFmtId="0" fontId="16" fillId="3" borderId="15" xfId="0" applyFont="1" applyFill="1" applyBorder="1" applyAlignment="1">
      <alignment horizontal="center"/>
    </xf>
    <xf numFmtId="0" fontId="16" fillId="2" borderId="15" xfId="0" applyFont="1" applyFill="1" applyBorder="1" applyAlignment="1">
      <alignment horizontal="center" vertical="center"/>
    </xf>
    <xf numFmtId="43" fontId="16" fillId="0" borderId="0" xfId="1" applyFont="1"/>
    <xf numFmtId="0" fontId="16" fillId="2" borderId="0" xfId="0" applyFont="1" applyFill="1" applyAlignment="1">
      <alignment horizontal="center"/>
    </xf>
    <xf numFmtId="43" fontId="17" fillId="2" borderId="0" xfId="1" applyFont="1" applyFill="1" applyAlignment="1">
      <alignment horizontal="center" vertical="center"/>
    </xf>
    <xf numFmtId="0" fontId="16" fillId="7" borderId="0" xfId="0" applyFont="1" applyFill="1"/>
    <xf numFmtId="43" fontId="16" fillId="7" borderId="0" xfId="1" applyFont="1" applyFill="1" applyAlignment="1">
      <alignment vertical="center"/>
    </xf>
    <xf numFmtId="43" fontId="16" fillId="0" borderId="0" xfId="1" applyFont="1" applyAlignment="1">
      <alignment vertical="center"/>
    </xf>
    <xf numFmtId="0" fontId="22" fillId="8" borderId="0" xfId="0" applyFont="1" applyFill="1" applyAlignment="1">
      <alignment horizontal="left" indent="6"/>
    </xf>
    <xf numFmtId="0" fontId="22" fillId="0" borderId="0" xfId="0" applyFont="1" applyAlignment="1">
      <alignment horizontal="left" indent="6"/>
    </xf>
    <xf numFmtId="0" fontId="38" fillId="0" borderId="0" xfId="0" applyFont="1" applyAlignment="1">
      <alignment horizontal="left" vertical="center" wrapText="1" indent="7"/>
    </xf>
    <xf numFmtId="43" fontId="0" fillId="0" borderId="0" xfId="1" applyFont="1" applyAlignment="1">
      <alignment vertical="center"/>
    </xf>
    <xf numFmtId="43" fontId="0" fillId="0" borderId="0" xfId="1" applyFont="1" applyFill="1" applyAlignment="1">
      <alignment vertical="center"/>
    </xf>
    <xf numFmtId="0" fontId="38" fillId="0" borderId="0" xfId="0" applyFont="1" applyFill="1" applyAlignment="1">
      <alignment horizontal="left" vertical="center" wrapText="1" indent="7"/>
    </xf>
    <xf numFmtId="0" fontId="16" fillId="7" borderId="0" xfId="0" applyFont="1" applyFill="1" applyAlignment="1">
      <alignment horizontal="left" indent="2"/>
    </xf>
    <xf numFmtId="43" fontId="16" fillId="7" borderId="0" xfId="1" applyFont="1" applyFill="1" applyBorder="1" applyAlignment="1">
      <alignment vertical="center"/>
    </xf>
    <xf numFmtId="0" fontId="16" fillId="0" borderId="0" xfId="0" applyFont="1" applyFill="1" applyAlignment="1">
      <alignment horizontal="left" indent="5"/>
    </xf>
    <xf numFmtId="43" fontId="16" fillId="0" borderId="0" xfId="1" applyFont="1" applyFill="1" applyBorder="1" applyAlignment="1">
      <alignment vertical="center"/>
    </xf>
    <xf numFmtId="43" fontId="16" fillId="0" borderId="0" xfId="1" applyFont="1" applyFill="1" applyAlignment="1">
      <alignment vertical="center"/>
    </xf>
    <xf numFmtId="43" fontId="0" fillId="0" borderId="0" xfId="1" applyFont="1" applyFill="1"/>
    <xf numFmtId="0" fontId="0" fillId="0" borderId="0" xfId="0" applyFill="1"/>
    <xf numFmtId="43" fontId="18" fillId="0" borderId="0" xfId="1" applyFont="1" applyFill="1" applyBorder="1" applyAlignment="1">
      <alignment vertical="center"/>
    </xf>
    <xf numFmtId="0" fontId="46" fillId="8" borderId="0" xfId="0" applyFont="1" applyFill="1" applyAlignment="1">
      <alignment horizontal="left" vertical="center" wrapText="1" indent="7"/>
    </xf>
    <xf numFmtId="43" fontId="7" fillId="0" borderId="0" xfId="1" applyFont="1" applyFill="1" applyBorder="1" applyAlignment="1">
      <alignment vertical="center"/>
    </xf>
    <xf numFmtId="0" fontId="46" fillId="0" borderId="0" xfId="0" applyFont="1" applyFill="1" applyAlignment="1">
      <alignment horizontal="left" vertical="center" wrapText="1" indent="7"/>
    </xf>
    <xf numFmtId="0" fontId="38" fillId="0" borderId="0" xfId="0" applyFont="1" applyFill="1" applyBorder="1" applyAlignment="1">
      <alignment horizontal="left" vertical="center" wrapText="1" indent="7"/>
    </xf>
    <xf numFmtId="0" fontId="62" fillId="22" borderId="21" xfId="0" applyFont="1" applyFill="1" applyBorder="1" applyAlignment="1">
      <alignment vertical="center"/>
    </xf>
    <xf numFmtId="0" fontId="63" fillId="22" borderId="23" xfId="0" applyFont="1" applyFill="1" applyBorder="1" applyAlignment="1">
      <alignment horizontal="center" vertical="center"/>
    </xf>
    <xf numFmtId="0" fontId="63" fillId="22" borderId="30" xfId="0" applyFont="1" applyFill="1" applyBorder="1" applyAlignment="1">
      <alignment horizontal="center" vertical="center"/>
    </xf>
    <xf numFmtId="0" fontId="25" fillId="0" borderId="17" xfId="0" applyFont="1" applyBorder="1" applyAlignment="1">
      <alignment vertical="center"/>
    </xf>
    <xf numFmtId="0" fontId="25" fillId="0" borderId="24" xfId="0" applyFont="1" applyBorder="1" applyAlignment="1">
      <alignment vertical="center"/>
    </xf>
    <xf numFmtId="0" fontId="64" fillId="0" borderId="24" xfId="0" applyFont="1" applyBorder="1" applyAlignment="1">
      <alignment vertical="center"/>
    </xf>
    <xf numFmtId="0" fontId="61" fillId="0" borderId="0" xfId="0" applyFont="1"/>
    <xf numFmtId="0" fontId="25" fillId="0" borderId="22" xfId="0" applyFont="1" applyBorder="1" applyAlignment="1">
      <alignment vertical="center"/>
    </xf>
    <xf numFmtId="0" fontId="64" fillId="0" borderId="17" xfId="0" applyFont="1" applyBorder="1" applyAlignment="1">
      <alignment vertical="center"/>
    </xf>
    <xf numFmtId="0" fontId="64" fillId="0" borderId="17" xfId="0" applyFont="1" applyBorder="1" applyAlignment="1">
      <alignment horizontal="right" vertical="center"/>
    </xf>
    <xf numFmtId="0" fontId="64" fillId="0" borderId="24" xfId="0" applyFont="1" applyBorder="1" applyAlignment="1">
      <alignment horizontal="right" vertical="center"/>
    </xf>
    <xf numFmtId="0" fontId="66" fillId="0" borderId="0" xfId="0" applyFont="1" applyAlignment="1">
      <alignment vertical="center"/>
    </xf>
    <xf numFmtId="43" fontId="0" fillId="0" borderId="0" xfId="0" applyNumberFormat="1" applyBorder="1"/>
    <xf numFmtId="164" fontId="18" fillId="0" borderId="0" xfId="0" applyNumberFormat="1" applyFont="1" applyFill="1" applyBorder="1" applyAlignment="1">
      <alignment vertical="center"/>
    </xf>
    <xf numFmtId="43" fontId="16" fillId="6" borderId="0" xfId="1" applyFont="1" applyFill="1" applyAlignment="1">
      <alignment vertical="center"/>
    </xf>
    <xf numFmtId="43" fontId="16" fillId="6" borderId="0" xfId="1" applyFont="1" applyFill="1" applyBorder="1" applyAlignment="1">
      <alignment vertical="center"/>
    </xf>
    <xf numFmtId="43" fontId="0" fillId="0" borderId="0" xfId="0" applyNumberFormat="1" applyFill="1"/>
    <xf numFmtId="43" fontId="18" fillId="0" borderId="0" xfId="1" applyFont="1" applyAlignment="1">
      <alignment vertical="center"/>
    </xf>
    <xf numFmtId="0" fontId="0" fillId="0" borderId="0" xfId="0" applyFont="1" applyFill="1"/>
    <xf numFmtId="43" fontId="1" fillId="0" borderId="0" xfId="1" applyFont="1" applyFill="1" applyBorder="1" applyAlignment="1">
      <alignment vertical="center"/>
    </xf>
    <xf numFmtId="43" fontId="1" fillId="0" borderId="0" xfId="1" applyFont="1" applyAlignment="1">
      <alignment vertical="center"/>
    </xf>
    <xf numFmtId="0" fontId="16" fillId="6" borderId="0" xfId="0" applyFont="1" applyFill="1" applyAlignment="1">
      <alignment vertical="center" wrapText="1"/>
    </xf>
    <xf numFmtId="43" fontId="16" fillId="3" borderId="15" xfId="1" applyFont="1" applyFill="1" applyBorder="1" applyAlignment="1">
      <alignment horizontal="center"/>
    </xf>
    <xf numFmtId="165" fontId="0" fillId="4" borderId="2" xfId="0" applyNumberFormat="1" applyFill="1" applyBorder="1"/>
    <xf numFmtId="165" fontId="7" fillId="2" borderId="15" xfId="6" applyNumberFormat="1" applyFont="1" applyFill="1" applyBorder="1" applyAlignment="1">
      <alignment horizontal="left"/>
    </xf>
    <xf numFmtId="165" fontId="23" fillId="4" borderId="1" xfId="6" applyNumberFormat="1" applyFont="1" applyFill="1" applyBorder="1" applyAlignment="1">
      <alignment horizontal="center"/>
    </xf>
    <xf numFmtId="0" fontId="10" fillId="4" borderId="0" xfId="0" applyFont="1" applyFill="1" applyBorder="1"/>
    <xf numFmtId="166" fontId="1" fillId="3" borderId="3" xfId="1" applyNumberFormat="1" applyFont="1" applyFill="1" applyBorder="1"/>
    <xf numFmtId="0" fontId="0" fillId="2" borderId="15" xfId="0" applyFill="1" applyBorder="1"/>
    <xf numFmtId="166" fontId="1" fillId="4" borderId="15" xfId="1" applyNumberFormat="1" applyFont="1" applyFill="1" applyBorder="1"/>
    <xf numFmtId="0" fontId="6" fillId="2" borderId="0" xfId="0" applyFont="1" applyFill="1"/>
    <xf numFmtId="166" fontId="6" fillId="2" borderId="15" xfId="0" applyNumberFormat="1" applyFont="1" applyFill="1" applyBorder="1"/>
    <xf numFmtId="0" fontId="19" fillId="4" borderId="0" xfId="0" applyFont="1" applyFill="1"/>
    <xf numFmtId="166" fontId="0" fillId="0" borderId="0" xfId="0" applyNumberFormat="1"/>
    <xf numFmtId="0" fontId="67" fillId="4" borderId="0" xfId="0" applyFont="1" applyFill="1"/>
    <xf numFmtId="0" fontId="18" fillId="0" borderId="0" xfId="0" applyFont="1"/>
    <xf numFmtId="0" fontId="0" fillId="3" borderId="15" xfId="0" applyFill="1" applyBorder="1"/>
    <xf numFmtId="0" fontId="0" fillId="3" borderId="1" xfId="0" applyFill="1" applyBorder="1"/>
    <xf numFmtId="166" fontId="1" fillId="3" borderId="15" xfId="1" applyNumberFormat="1" applyFont="1" applyFill="1" applyBorder="1"/>
    <xf numFmtId="166" fontId="6" fillId="3" borderId="15" xfId="0" applyNumberFormat="1" applyFont="1" applyFill="1" applyBorder="1"/>
    <xf numFmtId="1" fontId="0" fillId="4" borderId="1" xfId="0" applyNumberFormat="1" applyFill="1" applyBorder="1"/>
    <xf numFmtId="1" fontId="0" fillId="4" borderId="15" xfId="0" applyNumberFormat="1" applyFill="1" applyBorder="1"/>
    <xf numFmtId="1" fontId="6" fillId="2" borderId="15" xfId="0" applyNumberFormat="1" applyFont="1" applyFill="1" applyBorder="1"/>
    <xf numFmtId="1" fontId="0" fillId="3" borderId="1" xfId="0" applyNumberFormat="1" applyFill="1" applyBorder="1"/>
    <xf numFmtId="0" fontId="72" fillId="4" borderId="0" xfId="9" applyFont="1" applyFill="1" applyAlignment="1"/>
    <xf numFmtId="0" fontId="25" fillId="4" borderId="0" xfId="9" applyFont="1" applyFill="1" applyAlignment="1"/>
    <xf numFmtId="0" fontId="25" fillId="0" borderId="0" xfId="9" applyFont="1" applyAlignment="1"/>
    <xf numFmtId="0" fontId="25" fillId="0" borderId="0" xfId="9"/>
    <xf numFmtId="0" fontId="72" fillId="4" borderId="15" xfId="9" applyFont="1" applyFill="1" applyBorder="1" applyAlignment="1">
      <alignment horizontal="center"/>
    </xf>
    <xf numFmtId="0" fontId="25" fillId="4" borderId="1" xfId="9" applyFont="1" applyFill="1" applyBorder="1" applyAlignment="1"/>
    <xf numFmtId="0" fontId="72" fillId="4" borderId="12" xfId="9" applyFont="1" applyFill="1" applyBorder="1" applyAlignment="1">
      <alignment horizontal="center"/>
    </xf>
    <xf numFmtId="0" fontId="25" fillId="2" borderId="3" xfId="9" applyFont="1" applyFill="1" applyBorder="1" applyAlignment="1"/>
    <xf numFmtId="43" fontId="25" fillId="2" borderId="1" xfId="9" applyNumberFormat="1" applyFont="1" applyFill="1" applyBorder="1" applyAlignment="1"/>
    <xf numFmtId="0" fontId="25" fillId="4" borderId="3" xfId="9" applyFont="1" applyFill="1" applyBorder="1" applyAlignment="1"/>
    <xf numFmtId="43" fontId="25" fillId="4" borderId="3" xfId="9" applyNumberFormat="1" applyFont="1" applyFill="1" applyBorder="1" applyAlignment="1"/>
    <xf numFmtId="43" fontId="25" fillId="2" borderId="3" xfId="9" applyNumberFormat="1" applyFont="1" applyFill="1" applyBorder="1" applyAlignment="1"/>
    <xf numFmtId="0" fontId="25" fillId="2" borderId="2" xfId="9" applyFont="1" applyFill="1" applyBorder="1" applyAlignment="1"/>
    <xf numFmtId="43" fontId="25" fillId="2" borderId="2" xfId="9" applyNumberFormat="1" applyFont="1" applyFill="1" applyBorder="1" applyAlignment="1"/>
    <xf numFmtId="43" fontId="25" fillId="5" borderId="2" xfId="9" applyNumberFormat="1" applyFont="1" applyFill="1" applyBorder="1" applyAlignment="1"/>
    <xf numFmtId="0" fontId="25" fillId="4" borderId="0" xfId="9" applyFont="1" applyFill="1" applyBorder="1" applyAlignment="1"/>
    <xf numFmtId="43" fontId="25" fillId="0" borderId="0" xfId="9" applyNumberFormat="1"/>
    <xf numFmtId="0" fontId="6" fillId="0" borderId="15" xfId="0" applyFont="1" applyBorder="1"/>
    <xf numFmtId="0" fontId="23" fillId="4" borderId="15" xfId="7" applyFont="1" applyFill="1" applyBorder="1" applyAlignment="1">
      <alignment horizontal="left"/>
    </xf>
    <xf numFmtId="165" fontId="7" fillId="2" borderId="15" xfId="6" applyNumberFormat="1" applyFont="1" applyFill="1" applyBorder="1" applyAlignment="1">
      <alignment horizontal="left" wrapText="1"/>
    </xf>
    <xf numFmtId="0" fontId="67" fillId="0" borderId="0" xfId="0" applyFont="1"/>
    <xf numFmtId="0" fontId="67" fillId="0" borderId="0" xfId="0" applyFont="1" applyFill="1"/>
    <xf numFmtId="166" fontId="70" fillId="9" borderId="0" xfId="64" applyNumberFormat="1" applyFont="1" applyFill="1"/>
    <xf numFmtId="166" fontId="70" fillId="4" borderId="0" xfId="64" applyNumberFormat="1" applyFont="1" applyFill="1"/>
    <xf numFmtId="0" fontId="70" fillId="4" borderId="0" xfId="0" applyFont="1" applyFill="1"/>
    <xf numFmtId="166" fontId="67" fillId="9" borderId="0" xfId="64" applyNumberFormat="1" applyFont="1" applyFill="1"/>
    <xf numFmtId="166" fontId="67" fillId="4" borderId="0" xfId="64" applyNumberFormat="1" applyFont="1" applyFill="1"/>
    <xf numFmtId="166" fontId="16" fillId="4" borderId="0" xfId="64" applyNumberFormat="1" applyFont="1" applyFill="1"/>
    <xf numFmtId="0" fontId="67" fillId="4" borderId="0" xfId="0" applyFont="1" applyFill="1" applyAlignment="1">
      <alignment horizontal="left" indent="2"/>
    </xf>
    <xf numFmtId="166" fontId="0" fillId="4" borderId="0" xfId="64" applyNumberFormat="1" applyFont="1" applyFill="1"/>
    <xf numFmtId="0" fontId="73" fillId="4" borderId="0" xfId="0" applyFont="1" applyFill="1" applyAlignment="1">
      <alignment horizontal="left" indent="2"/>
    </xf>
    <xf numFmtId="166" fontId="68" fillId="9" borderId="0" xfId="64" applyNumberFormat="1" applyFont="1" applyFill="1"/>
    <xf numFmtId="166" fontId="68" fillId="4" borderId="0" xfId="64" applyNumberFormat="1" applyFont="1" applyFill="1"/>
    <xf numFmtId="0" fontId="67" fillId="4" borderId="0" xfId="0" applyFont="1" applyFill="1" applyAlignment="1">
      <alignment horizontal="left" indent="1"/>
    </xf>
    <xf numFmtId="0" fontId="67" fillId="4" borderId="0" xfId="0" applyFont="1" applyFill="1" applyAlignment="1">
      <alignment horizontal="left"/>
    </xf>
    <xf numFmtId="0" fontId="11" fillId="9" borderId="0" xfId="0" applyFont="1" applyFill="1"/>
    <xf numFmtId="0" fontId="11" fillId="4" borderId="0" xfId="0" applyFont="1" applyFill="1"/>
    <xf numFmtId="0" fontId="74" fillId="4" borderId="0" xfId="0" applyFont="1" applyFill="1"/>
    <xf numFmtId="166" fontId="67" fillId="9" borderId="0" xfId="0" applyNumberFormat="1" applyFont="1" applyFill="1"/>
    <xf numFmtId="166" fontId="67" fillId="4" borderId="0" xfId="0" applyNumberFormat="1" applyFont="1" applyFill="1"/>
    <xf numFmtId="166" fontId="11" fillId="4" borderId="0" xfId="0" applyNumberFormat="1" applyFont="1" applyFill="1"/>
    <xf numFmtId="166" fontId="75" fillId="9" borderId="0" xfId="64" applyNumberFormat="1" applyFont="1" applyFill="1"/>
    <xf numFmtId="166" fontId="75" fillId="4" borderId="0" xfId="64" applyNumberFormat="1" applyFont="1" applyFill="1"/>
    <xf numFmtId="166" fontId="44" fillId="4" borderId="0" xfId="64" applyNumberFormat="1" applyFont="1" applyFill="1"/>
    <xf numFmtId="0" fontId="44" fillId="4" borderId="0" xfId="0" applyFont="1" applyFill="1"/>
    <xf numFmtId="0" fontId="69" fillId="4" borderId="0" xfId="65" applyFont="1" applyFill="1" applyAlignment="1">
      <alignment horizontal="left" indent="2"/>
    </xf>
    <xf numFmtId="166" fontId="76" fillId="9" borderId="0" xfId="64" applyNumberFormat="1" applyFont="1" applyFill="1"/>
    <xf numFmtId="166" fontId="76" fillId="4" borderId="0" xfId="64" applyNumberFormat="1" applyFont="1" applyFill="1"/>
    <xf numFmtId="166" fontId="77" fillId="4" borderId="0" xfId="64" applyNumberFormat="1" applyFont="1" applyFill="1"/>
    <xf numFmtId="0" fontId="78" fillId="4" borderId="0" xfId="65" applyFont="1" applyFill="1" applyAlignment="1">
      <alignment horizontal="left" indent="2"/>
    </xf>
    <xf numFmtId="0" fontId="32" fillId="4" borderId="0" xfId="65" applyFont="1" applyFill="1" applyAlignment="1">
      <alignment horizontal="left" indent="3"/>
    </xf>
    <xf numFmtId="0" fontId="31" fillId="4" borderId="0" xfId="65" applyFont="1" applyFill="1" applyAlignment="1">
      <alignment horizontal="left" indent="2"/>
    </xf>
    <xf numFmtId="0" fontId="2" fillId="4" borderId="0" xfId="65" applyFont="1" applyFill="1" applyAlignment="1">
      <alignment horizontal="left" indent="3"/>
    </xf>
    <xf numFmtId="0" fontId="79" fillId="4" borderId="0" xfId="65" applyFont="1" applyFill="1" applyAlignment="1">
      <alignment horizontal="left" indent="1"/>
    </xf>
    <xf numFmtId="0" fontId="80" fillId="4" borderId="0" xfId="65" applyFont="1" applyFill="1" applyAlignment="1">
      <alignment horizontal="left" indent="1"/>
    </xf>
    <xf numFmtId="0" fontId="81" fillId="4" borderId="0" xfId="65" applyFont="1" applyFill="1" applyAlignment="1">
      <alignment horizontal="left" indent="2"/>
    </xf>
    <xf numFmtId="0" fontId="82" fillId="4" borderId="0" xfId="65" applyFont="1" applyFill="1" applyAlignment="1">
      <alignment horizontal="left" indent="2"/>
    </xf>
    <xf numFmtId="0" fontId="69" fillId="4" borderId="0" xfId="65" applyFont="1" applyFill="1" applyAlignment="1">
      <alignment horizontal="left" indent="1"/>
    </xf>
    <xf numFmtId="0" fontId="31" fillId="4" borderId="0" xfId="65" applyFont="1" applyFill="1" applyAlignment="1">
      <alignment horizontal="left" indent="1"/>
    </xf>
    <xf numFmtId="0" fontId="83" fillId="4" borderId="0" xfId="65" applyFont="1" applyFill="1" applyAlignment="1">
      <alignment horizontal="left" indent="2"/>
    </xf>
    <xf numFmtId="0" fontId="84" fillId="4" borderId="0" xfId="65" applyFont="1" applyFill="1" applyAlignment="1">
      <alignment horizontal="left" indent="2"/>
    </xf>
    <xf numFmtId="0" fontId="2" fillId="4" borderId="0" xfId="65" applyFont="1" applyFill="1" applyAlignment="1">
      <alignment horizontal="left" indent="2"/>
    </xf>
    <xf numFmtId="0" fontId="32" fillId="4" borderId="0" xfId="65" applyFont="1" applyFill="1" applyAlignment="1">
      <alignment horizontal="left" indent="2"/>
    </xf>
    <xf numFmtId="0" fontId="2" fillId="4" borderId="0" xfId="7" applyFont="1" applyFill="1" applyAlignment="1">
      <alignment horizontal="left" indent="2"/>
    </xf>
    <xf numFmtId="0" fontId="32" fillId="4" borderId="0" xfId="7" applyFont="1" applyFill="1" applyAlignment="1">
      <alignment horizontal="left" indent="2"/>
    </xf>
    <xf numFmtId="0" fontId="79" fillId="4" borderId="0" xfId="65" applyFont="1" applyFill="1" applyAlignment="1">
      <alignment horizontal="left"/>
    </xf>
    <xf numFmtId="0" fontId="80" fillId="4" borderId="0" xfId="65" applyFont="1" applyFill="1" applyAlignment="1">
      <alignment horizontal="left"/>
    </xf>
    <xf numFmtId="0" fontId="69" fillId="4" borderId="0" xfId="65" applyFont="1" applyFill="1" applyAlignment="1">
      <alignment horizontal="left"/>
    </xf>
    <xf numFmtId="0" fontId="31" fillId="4" borderId="0" xfId="65" applyFont="1" applyFill="1" applyAlignment="1">
      <alignment horizontal="left"/>
    </xf>
    <xf numFmtId="3" fontId="68" fillId="4" borderId="0" xfId="7" applyNumberFormat="1" applyFont="1" applyFill="1"/>
    <xf numFmtId="3" fontId="85" fillId="4" borderId="0" xfId="7" applyNumberFormat="1" applyFont="1" applyFill="1"/>
    <xf numFmtId="3" fontId="2" fillId="4" borderId="0" xfId="7" applyNumberFormat="1" applyFont="1" applyFill="1" applyAlignment="1">
      <alignment horizontal="left" indent="3"/>
    </xf>
    <xf numFmtId="3" fontId="32" fillId="4" borderId="0" xfId="7" applyNumberFormat="1" applyFont="1" applyFill="1" applyAlignment="1">
      <alignment horizontal="left" indent="3"/>
    </xf>
    <xf numFmtId="166" fontId="0" fillId="9" borderId="0" xfId="64" applyNumberFormat="1" applyFont="1" applyFill="1"/>
    <xf numFmtId="1" fontId="86" fillId="25" borderId="0" xfId="7" applyNumberFormat="1" applyFont="1" applyFill="1" applyBorder="1" applyAlignment="1"/>
    <xf numFmtId="166" fontId="16" fillId="9" borderId="0" xfId="64" applyNumberFormat="1" applyFont="1" applyFill="1"/>
    <xf numFmtId="168" fontId="87" fillId="4" borderId="0" xfId="6" applyNumberFormat="1" applyFont="1" applyFill="1" applyBorder="1" applyAlignment="1"/>
    <xf numFmtId="166" fontId="88" fillId="4" borderId="0" xfId="64" applyNumberFormat="1" applyFont="1" applyFill="1"/>
    <xf numFmtId="166" fontId="89" fillId="4" borderId="0" xfId="64" applyNumberFormat="1" applyFont="1" applyFill="1"/>
    <xf numFmtId="166" fontId="89" fillId="9" borderId="0" xfId="64" applyNumberFormat="1" applyFont="1" applyFill="1"/>
    <xf numFmtId="0" fontId="89" fillId="4" borderId="0" xfId="0" applyFont="1" applyFill="1"/>
    <xf numFmtId="3" fontId="69" fillId="4" borderId="0" xfId="0" applyNumberFormat="1" applyFont="1" applyFill="1"/>
    <xf numFmtId="0" fontId="67" fillId="9" borderId="0" xfId="0" applyFont="1" applyFill="1"/>
    <xf numFmtId="168" fontId="69" fillId="4" borderId="0" xfId="0" applyNumberFormat="1" applyFont="1" applyFill="1"/>
    <xf numFmtId="168" fontId="69" fillId="4" borderId="0" xfId="6" applyNumberFormat="1" applyFont="1" applyFill="1" applyBorder="1" applyAlignment="1"/>
    <xf numFmtId="168" fontId="70" fillId="9" borderId="0" xfId="6" applyNumberFormat="1" applyFont="1" applyFill="1" applyBorder="1"/>
    <xf numFmtId="168" fontId="70" fillId="4" borderId="0" xfId="6" applyNumberFormat="1" applyFont="1" applyFill="1" applyBorder="1"/>
    <xf numFmtId="3" fontId="69" fillId="4" borderId="0" xfId="7" applyNumberFormat="1" applyFont="1" applyFill="1" applyBorder="1"/>
    <xf numFmtId="0" fontId="18" fillId="0" borderId="0" xfId="0" applyFont="1" applyFill="1"/>
    <xf numFmtId="168" fontId="18" fillId="0" borderId="0" xfId="0" applyNumberFormat="1" applyFont="1" applyFill="1"/>
    <xf numFmtId="3" fontId="69" fillId="4" borderId="0" xfId="15" applyNumberFormat="1" applyFont="1" applyFill="1" applyBorder="1"/>
    <xf numFmtId="168" fontId="69" fillId="9" borderId="0" xfId="6" applyNumberFormat="1" applyFont="1" applyFill="1" applyBorder="1" applyAlignment="1"/>
    <xf numFmtId="168" fontId="69" fillId="4" borderId="0" xfId="6" applyNumberFormat="1" applyFont="1" applyFill="1" applyBorder="1"/>
    <xf numFmtId="168" fontId="69" fillId="4" borderId="0" xfId="6" applyNumberFormat="1" applyFont="1" applyFill="1"/>
    <xf numFmtId="168" fontId="69" fillId="9" borderId="0" xfId="6" applyNumberFormat="1" applyFont="1" applyFill="1"/>
    <xf numFmtId="0" fontId="7" fillId="0" borderId="0" xfId="0" applyFont="1" applyFill="1"/>
    <xf numFmtId="3" fontId="69" fillId="4" borderId="0" xfId="7" applyNumberFormat="1" applyFont="1" applyFill="1" applyBorder="1" applyAlignment="1">
      <alignment horizontal="left"/>
    </xf>
    <xf numFmtId="168" fontId="69" fillId="9" borderId="0" xfId="0" applyNumberFormat="1" applyFont="1" applyFill="1"/>
    <xf numFmtId="3" fontId="69" fillId="4" borderId="0" xfId="7" applyNumberFormat="1" applyFont="1" applyFill="1" applyBorder="1" applyAlignment="1">
      <alignment horizontal="left" indent="1"/>
    </xf>
    <xf numFmtId="168" fontId="67" fillId="4" borderId="0" xfId="6" applyNumberFormat="1" applyFont="1" applyFill="1"/>
    <xf numFmtId="3" fontId="2" fillId="4" borderId="0" xfId="7" applyNumberFormat="1" applyFont="1" applyFill="1" applyBorder="1" applyAlignment="1">
      <alignment horizontal="left" indent="1"/>
    </xf>
    <xf numFmtId="168" fontId="67" fillId="9" borderId="0" xfId="6" applyNumberFormat="1" applyFont="1" applyFill="1"/>
    <xf numFmtId="168" fontId="67" fillId="4" borderId="0" xfId="6" quotePrefix="1" applyNumberFormat="1" applyFont="1" applyFill="1"/>
    <xf numFmtId="3" fontId="2" fillId="4" borderId="0" xfId="7" applyNumberFormat="1" applyFill="1" applyBorder="1" applyAlignment="1">
      <alignment horizontal="left" indent="1"/>
    </xf>
    <xf numFmtId="168" fontId="2" fillId="4" borderId="0" xfId="6" applyNumberFormat="1" applyFont="1" applyFill="1"/>
    <xf numFmtId="168" fontId="2" fillId="9" borderId="0" xfId="6" applyNumberFormat="1" applyFont="1" applyFill="1"/>
    <xf numFmtId="168" fontId="90" fillId="4" borderId="0" xfId="0" applyNumberFormat="1" applyFont="1" applyFill="1"/>
    <xf numFmtId="168" fontId="90" fillId="9" borderId="0" xfId="0" applyNumberFormat="1" applyFont="1" applyFill="1"/>
    <xf numFmtId="168" fontId="91" fillId="4" borderId="0" xfId="0" applyNumberFormat="1" applyFont="1" applyFill="1"/>
    <xf numFmtId="168" fontId="2" fillId="4" borderId="0" xfId="6" quotePrefix="1" applyNumberFormat="1" applyFont="1" applyFill="1"/>
    <xf numFmtId="3" fontId="81" fillId="4" borderId="0" xfId="7" applyNumberFormat="1" applyFont="1" applyFill="1" applyBorder="1" applyAlignment="1">
      <alignment horizontal="left" indent="2"/>
    </xf>
    <xf numFmtId="168" fontId="92" fillId="4" borderId="0" xfId="6" applyNumberFormat="1" applyFont="1" applyFill="1"/>
    <xf numFmtId="168" fontId="70" fillId="9" borderId="0" xfId="6" applyNumberFormat="1" applyFont="1" applyFill="1"/>
    <xf numFmtId="3" fontId="68" fillId="4" borderId="0" xfId="7" applyNumberFormat="1" applyFont="1" applyFill="1" applyBorder="1" applyAlignment="1">
      <alignment horizontal="left" indent="3"/>
    </xf>
    <xf numFmtId="3" fontId="2" fillId="4" borderId="0" xfId="7" applyNumberFormat="1" applyFill="1" applyBorder="1" applyAlignment="1">
      <alignment horizontal="left" indent="3"/>
    </xf>
    <xf numFmtId="3" fontId="2" fillId="4" borderId="0" xfId="7" applyNumberFormat="1" applyFont="1" applyFill="1" applyBorder="1" applyAlignment="1">
      <alignment horizontal="left" indent="3"/>
    </xf>
    <xf numFmtId="3" fontId="2" fillId="4" borderId="0" xfId="7" applyNumberFormat="1" applyFont="1" applyFill="1" applyBorder="1" applyAlignment="1">
      <alignment horizontal="left" indent="2"/>
    </xf>
    <xf numFmtId="4" fontId="2" fillId="4" borderId="0" xfId="7" applyNumberFormat="1" applyFont="1" applyFill="1" applyBorder="1" applyAlignment="1">
      <alignment horizontal="left" indent="2"/>
    </xf>
    <xf numFmtId="168" fontId="2" fillId="4" borderId="0" xfId="0" applyNumberFormat="1" applyFont="1" applyFill="1"/>
    <xf numFmtId="168" fontId="2" fillId="9" borderId="0" xfId="0" applyNumberFormat="1" applyFont="1" applyFill="1"/>
    <xf numFmtId="0" fontId="15" fillId="0" borderId="0" xfId="0" applyFont="1" applyFill="1"/>
    <xf numFmtId="3" fontId="68" fillId="4" borderId="0" xfId="7" applyNumberFormat="1" applyFont="1" applyFill="1" applyBorder="1" applyAlignment="1">
      <alignment horizontal="left" indent="1"/>
    </xf>
    <xf numFmtId="168" fontId="68" fillId="9" borderId="0" xfId="6" applyNumberFormat="1" applyFont="1" applyFill="1"/>
    <xf numFmtId="168" fontId="68" fillId="4" borderId="0" xfId="6" applyNumberFormat="1" applyFont="1" applyFill="1"/>
    <xf numFmtId="168" fontId="68" fillId="4" borderId="0" xfId="6" quotePrefix="1" applyNumberFormat="1" applyFont="1" applyFill="1"/>
    <xf numFmtId="168" fontId="67" fillId="5" borderId="0" xfId="6" applyNumberFormat="1" applyFont="1" applyFill="1"/>
    <xf numFmtId="0" fontId="2" fillId="4" borderId="0" xfId="7" applyFill="1" applyAlignment="1">
      <alignment horizontal="left" indent="2"/>
    </xf>
    <xf numFmtId="168" fontId="93" fillId="4" borderId="0" xfId="0" applyNumberFormat="1" applyFont="1" applyFill="1"/>
    <xf numFmtId="3" fontId="2" fillId="4" borderId="0" xfId="7" applyNumberFormat="1" applyFill="1" applyBorder="1" applyAlignment="1">
      <alignment horizontal="left" indent="2"/>
    </xf>
    <xf numFmtId="1" fontId="94" fillId="25" borderId="0" xfId="7" applyNumberFormat="1" applyFont="1" applyFill="1" applyBorder="1" applyAlignment="1"/>
    <xf numFmtId="1" fontId="86" fillId="25" borderId="0" xfId="7" applyNumberFormat="1" applyFont="1" applyFill="1" applyBorder="1" applyAlignment="1">
      <alignment horizontal="center"/>
    </xf>
    <xf numFmtId="0" fontId="2" fillId="4" borderId="0" xfId="0" applyFont="1" applyFill="1"/>
    <xf numFmtId="0" fontId="18" fillId="4" borderId="0" xfId="0" applyFont="1" applyFill="1"/>
    <xf numFmtId="0" fontId="2" fillId="0" borderId="0" xfId="0" applyFont="1"/>
    <xf numFmtId="4" fontId="18" fillId="0" borderId="0" xfId="0" applyNumberFormat="1" applyFont="1"/>
    <xf numFmtId="168" fontId="0" fillId="0" borderId="0" xfId="0" applyNumberFormat="1" applyFill="1"/>
    <xf numFmtId="168" fontId="92" fillId="4" borderId="0" xfId="6" quotePrefix="1" applyNumberFormat="1" applyFont="1" applyFill="1"/>
    <xf numFmtId="0" fontId="67" fillId="4" borderId="4" xfId="0" applyFont="1" applyFill="1" applyBorder="1" applyAlignment="1">
      <alignment horizontal="left" indent="2"/>
    </xf>
    <xf numFmtId="168" fontId="2" fillId="7" borderId="0" xfId="0" applyNumberFormat="1" applyFont="1" applyFill="1"/>
    <xf numFmtId="0" fontId="68" fillId="4" borderId="4" xfId="0" applyFont="1" applyFill="1" applyBorder="1" applyAlignment="1">
      <alignment horizontal="left" indent="2"/>
    </xf>
    <xf numFmtId="168" fontId="68" fillId="7" borderId="0" xfId="0" applyNumberFormat="1" applyFont="1" applyFill="1"/>
    <xf numFmtId="168" fontId="68" fillId="7" borderId="0" xfId="0" applyNumberFormat="1" applyFont="1" applyFill="1" applyAlignment="1">
      <alignment horizontal="right"/>
    </xf>
    <xf numFmtId="168" fontId="92" fillId="7" borderId="0" xfId="0" applyNumberFormat="1" applyFont="1" applyFill="1"/>
    <xf numFmtId="3" fontId="71" fillId="7" borderId="0" xfId="7" applyNumberFormat="1" applyFont="1" applyFill="1" applyBorder="1" applyAlignment="1">
      <alignment horizontal="center" wrapText="1"/>
    </xf>
    <xf numFmtId="168" fontId="92" fillId="4" borderId="0" xfId="0" applyNumberFormat="1" applyFont="1" applyFill="1"/>
    <xf numFmtId="0" fontId="2" fillId="4" borderId="4" xfId="0" applyFont="1" applyFill="1" applyBorder="1" applyAlignment="1">
      <alignment horizontal="left" indent="3"/>
    </xf>
    <xf numFmtId="0" fontId="18" fillId="0" borderId="0" xfId="0" applyFont="1" applyAlignment="1">
      <alignment horizontal="left" indent="2"/>
    </xf>
    <xf numFmtId="0" fontId="2" fillId="4" borderId="4" xfId="0" applyFont="1" applyFill="1" applyBorder="1" applyAlignment="1">
      <alignment horizontal="left" indent="1"/>
    </xf>
    <xf numFmtId="3" fontId="2" fillId="4" borderId="0" xfId="7" applyNumberFormat="1" applyFont="1" applyFill="1" applyBorder="1" applyAlignment="1">
      <alignment horizontal="left"/>
    </xf>
    <xf numFmtId="3" fontId="68" fillId="4" borderId="0" xfId="7" applyNumberFormat="1" applyFont="1" applyFill="1" applyBorder="1" applyAlignment="1">
      <alignment horizontal="left"/>
    </xf>
    <xf numFmtId="168" fontId="68" fillId="4" borderId="0" xfId="0" applyNumberFormat="1" applyFont="1" applyFill="1"/>
    <xf numFmtId="168" fontId="67" fillId="4" borderId="0" xfId="0" applyNumberFormat="1" applyFont="1" applyFill="1"/>
    <xf numFmtId="0" fontId="96" fillId="4" borderId="0" xfId="0" applyFont="1" applyFill="1"/>
    <xf numFmtId="3" fontId="67" fillId="4" borderId="0" xfId="0" applyNumberFormat="1" applyFont="1" applyFill="1"/>
    <xf numFmtId="168" fontId="67" fillId="5" borderId="0" xfId="0" applyNumberFormat="1" applyFont="1" applyFill="1"/>
    <xf numFmtId="168" fontId="67" fillId="21" borderId="0" xfId="0" applyNumberFormat="1" applyFont="1" applyFill="1"/>
    <xf numFmtId="168" fontId="67" fillId="0" borderId="0" xfId="0" applyNumberFormat="1" applyFont="1"/>
    <xf numFmtId="3" fontId="0" fillId="2" borderId="12" xfId="0" applyNumberFormat="1" applyFill="1" applyBorder="1"/>
    <xf numFmtId="3" fontId="0" fillId="2" borderId="13" xfId="0" applyNumberFormat="1" applyFill="1" applyBorder="1"/>
    <xf numFmtId="3" fontId="0" fillId="2" borderId="14" xfId="0" applyNumberFormat="1" applyFill="1" applyBorder="1"/>
    <xf numFmtId="0" fontId="0" fillId="0" borderId="4" xfId="0" applyBorder="1"/>
    <xf numFmtId="0" fontId="0" fillId="0" borderId="0" xfId="0" applyBorder="1"/>
    <xf numFmtId="0" fontId="0" fillId="0" borderId="8" xfId="0" applyBorder="1"/>
    <xf numFmtId="165" fontId="9" fillId="2" borderId="1" xfId="1" applyNumberFormat="1" applyFont="1" applyFill="1" applyBorder="1"/>
    <xf numFmtId="165" fontId="9" fillId="2" borderId="0" xfId="1" applyNumberFormat="1" applyFont="1" applyFill="1" applyBorder="1"/>
    <xf numFmtId="165" fontId="17" fillId="4" borderId="3" xfId="1" applyNumberFormat="1" applyFont="1" applyFill="1" applyBorder="1"/>
    <xf numFmtId="165" fontId="17" fillId="4" borderId="0" xfId="1" applyNumberFormat="1" applyFont="1" applyFill="1" applyBorder="1"/>
    <xf numFmtId="165" fontId="17" fillId="4" borderId="4" xfId="1" applyNumberFormat="1" applyFont="1" applyFill="1" applyBorder="1"/>
    <xf numFmtId="165" fontId="10" fillId="4" borderId="3" xfId="1" applyNumberFormat="1" applyFont="1" applyFill="1" applyBorder="1"/>
    <xf numFmtId="165" fontId="10" fillId="4" borderId="0" xfId="1" applyNumberFormat="1" applyFont="1" applyFill="1" applyBorder="1"/>
    <xf numFmtId="165" fontId="9" fillId="2" borderId="3" xfId="1" applyNumberFormat="1" applyFont="1" applyFill="1" applyBorder="1"/>
    <xf numFmtId="165" fontId="9" fillId="2" borderId="4" xfId="1" applyNumberFormat="1" applyFont="1" applyFill="1" applyBorder="1"/>
    <xf numFmtId="165" fontId="9" fillId="2" borderId="2" xfId="1" applyNumberFormat="1" applyFont="1" applyFill="1" applyBorder="1"/>
    <xf numFmtId="165" fontId="17" fillId="2" borderId="3" xfId="1" applyNumberFormat="1" applyFont="1" applyFill="1" applyBorder="1"/>
    <xf numFmtId="165" fontId="9" fillId="2" borderId="10" xfId="1" applyNumberFormat="1" applyFont="1" applyFill="1" applyBorder="1"/>
    <xf numFmtId="165" fontId="9" fillId="4" borderId="3" xfId="1" applyNumberFormat="1" applyFont="1" applyFill="1" applyBorder="1"/>
    <xf numFmtId="165" fontId="9" fillId="4" borderId="0" xfId="1" applyNumberFormat="1" applyFont="1" applyFill="1" applyBorder="1"/>
    <xf numFmtId="165" fontId="9" fillId="4" borderId="4" xfId="1" applyNumberFormat="1" applyFont="1" applyFill="1" applyBorder="1"/>
    <xf numFmtId="165" fontId="97" fillId="4" borderId="2" xfId="1" applyNumberFormat="1" applyFont="1" applyFill="1" applyBorder="1"/>
    <xf numFmtId="165" fontId="97" fillId="4" borderId="3" xfId="1" applyNumberFormat="1" applyFont="1" applyFill="1" applyBorder="1"/>
    <xf numFmtId="165" fontId="98" fillId="4" borderId="3" xfId="1" applyNumberFormat="1" applyFont="1" applyFill="1" applyBorder="1"/>
    <xf numFmtId="165" fontId="9" fillId="4" borderId="2" xfId="1" applyNumberFormat="1" applyFont="1" applyFill="1" applyBorder="1"/>
    <xf numFmtId="0" fontId="9" fillId="2" borderId="15" xfId="0" applyFont="1" applyFill="1" applyBorder="1" applyAlignment="1">
      <alignment horizontal="center"/>
    </xf>
    <xf numFmtId="0" fontId="10" fillId="0" borderId="0" xfId="0" applyFont="1"/>
    <xf numFmtId="0" fontId="10" fillId="4" borderId="0" xfId="0" applyFont="1" applyFill="1"/>
    <xf numFmtId="0" fontId="28" fillId="4" borderId="15" xfId="0" applyFont="1" applyFill="1" applyBorder="1" applyAlignment="1">
      <alignment horizontal="center"/>
    </xf>
    <xf numFmtId="0" fontId="28" fillId="4" borderId="15" xfId="0" applyFont="1" applyFill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9" fillId="0" borderId="15" xfId="0" applyFont="1" applyBorder="1" applyAlignment="1">
      <alignment horizontal="center"/>
    </xf>
    <xf numFmtId="0" fontId="28" fillId="4" borderId="2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2" borderId="1" xfId="0" applyFont="1" applyFill="1" applyBorder="1"/>
    <xf numFmtId="0" fontId="28" fillId="2" borderId="0" xfId="0" applyFont="1" applyFill="1"/>
    <xf numFmtId="167" fontId="10" fillId="4" borderId="5" xfId="2" applyNumberFormat="1" applyFont="1" applyFill="1" applyBorder="1"/>
    <xf numFmtId="167" fontId="10" fillId="4" borderId="5" xfId="0" applyNumberFormat="1" applyFont="1" applyFill="1" applyBorder="1"/>
    <xf numFmtId="0" fontId="17" fillId="4" borderId="3" xfId="0" applyFont="1" applyFill="1" applyBorder="1"/>
    <xf numFmtId="167" fontId="10" fillId="4" borderId="4" xfId="2" applyNumberFormat="1" applyFont="1" applyFill="1" applyBorder="1"/>
    <xf numFmtId="167" fontId="10" fillId="4" borderId="0" xfId="2" applyNumberFormat="1" applyFont="1" applyFill="1" applyBorder="1"/>
    <xf numFmtId="167" fontId="10" fillId="4" borderId="8" xfId="2" applyNumberFormat="1" applyFont="1" applyFill="1" applyBorder="1"/>
    <xf numFmtId="167" fontId="10" fillId="4" borderId="4" xfId="0" applyNumberFormat="1" applyFont="1" applyFill="1" applyBorder="1"/>
    <xf numFmtId="0" fontId="10" fillId="4" borderId="3" xfId="0" applyFont="1" applyFill="1" applyBorder="1"/>
    <xf numFmtId="0" fontId="17" fillId="4" borderId="3" xfId="0" applyFont="1" applyFill="1" applyBorder="1" applyAlignment="1">
      <alignment wrapText="1"/>
    </xf>
    <xf numFmtId="0" fontId="10" fillId="0" borderId="3" xfId="0" applyFont="1" applyBorder="1"/>
    <xf numFmtId="0" fontId="9" fillId="2" borderId="3" xfId="0" applyFont="1" applyFill="1" applyBorder="1"/>
    <xf numFmtId="0" fontId="9" fillId="4" borderId="3" xfId="0" applyFont="1" applyFill="1" applyBorder="1"/>
    <xf numFmtId="165" fontId="10" fillId="0" borderId="0" xfId="0" applyNumberFormat="1" applyFont="1"/>
    <xf numFmtId="0" fontId="28" fillId="4" borderId="0" xfId="0" applyFont="1" applyFill="1"/>
    <xf numFmtId="0" fontId="97" fillId="4" borderId="3" xfId="0" applyFont="1" applyFill="1" applyBorder="1"/>
    <xf numFmtId="0" fontId="28" fillId="4" borderId="2" xfId="0" applyFont="1" applyFill="1" applyBorder="1"/>
    <xf numFmtId="0" fontId="98" fillId="4" borderId="0" xfId="0" applyFont="1" applyFill="1"/>
    <xf numFmtId="165" fontId="98" fillId="0" borderId="0" xfId="0" applyNumberFormat="1" applyFont="1"/>
    <xf numFmtId="0" fontId="98" fillId="0" borderId="0" xfId="0" applyFont="1"/>
    <xf numFmtId="0" fontId="9" fillId="0" borderId="3" xfId="0" applyFont="1" applyBorder="1"/>
    <xf numFmtId="0" fontId="9" fillId="4" borderId="2" xfId="0" applyFont="1" applyFill="1" applyBorder="1" applyAlignment="1">
      <alignment wrapText="1"/>
    </xf>
    <xf numFmtId="165" fontId="10" fillId="21" borderId="0" xfId="0" applyNumberFormat="1" applyFont="1" applyFill="1"/>
    <xf numFmtId="165" fontId="10" fillId="2" borderId="0" xfId="0" applyNumberFormat="1" applyFont="1" applyFill="1"/>
    <xf numFmtId="165" fontId="9" fillId="4" borderId="1" xfId="1" applyNumberFormat="1" applyFont="1" applyFill="1" applyBorder="1"/>
    <xf numFmtId="167" fontId="9" fillId="2" borderId="10" xfId="2" applyNumberFormat="1" applyFont="1" applyFill="1" applyBorder="1"/>
    <xf numFmtId="167" fontId="9" fillId="2" borderId="13" xfId="2" applyNumberFormat="1" applyFont="1" applyFill="1" applyBorder="1"/>
    <xf numFmtId="167" fontId="9" fillId="2" borderId="12" xfId="2" applyNumberFormat="1" applyFont="1" applyFill="1" applyBorder="1"/>
    <xf numFmtId="167" fontId="9" fillId="2" borderId="14" xfId="2" applyNumberFormat="1" applyFont="1" applyFill="1" applyBorder="1"/>
    <xf numFmtId="167" fontId="9" fillId="2" borderId="9" xfId="2" applyNumberFormat="1" applyFont="1" applyFill="1" applyBorder="1"/>
    <xf numFmtId="167" fontId="9" fillId="2" borderId="11" xfId="2" applyNumberFormat="1" applyFont="1" applyFill="1" applyBorder="1"/>
    <xf numFmtId="167" fontId="17" fillId="4" borderId="4" xfId="2" applyNumberFormat="1" applyFont="1" applyFill="1" applyBorder="1"/>
    <xf numFmtId="167" fontId="17" fillId="4" borderId="0" xfId="2" applyNumberFormat="1" applyFont="1" applyFill="1" applyBorder="1"/>
    <xf numFmtId="167" fontId="17" fillId="4" borderId="8" xfId="2" applyNumberFormat="1" applyFont="1" applyFill="1" applyBorder="1"/>
    <xf numFmtId="167" fontId="9" fillId="2" borderId="5" xfId="2" applyNumberFormat="1" applyFont="1" applyFill="1" applyBorder="1"/>
    <xf numFmtId="167" fontId="9" fillId="2" borderId="1" xfId="2" applyNumberFormat="1" applyFont="1" applyFill="1" applyBorder="1"/>
    <xf numFmtId="167" fontId="9" fillId="2" borderId="4" xfId="2" applyNumberFormat="1" applyFont="1" applyFill="1" applyBorder="1"/>
    <xf numFmtId="167" fontId="9" fillId="2" borderId="0" xfId="2" applyNumberFormat="1" applyFont="1" applyFill="1" applyBorder="1"/>
    <xf numFmtId="167" fontId="9" fillId="2" borderId="8" xfId="2" applyNumberFormat="1" applyFont="1" applyFill="1" applyBorder="1"/>
    <xf numFmtId="165" fontId="9" fillId="2" borderId="8" xfId="1" applyNumberFormat="1" applyFont="1" applyFill="1" applyBorder="1"/>
    <xf numFmtId="0" fontId="9" fillId="2" borderId="0" xfId="0" applyFont="1" applyFill="1" applyBorder="1"/>
    <xf numFmtId="0" fontId="9" fillId="4" borderId="0" xfId="0" applyFont="1" applyFill="1" applyBorder="1" applyAlignment="1">
      <alignment horizontal="center"/>
    </xf>
    <xf numFmtId="165" fontId="21" fillId="4" borderId="3" xfId="6" applyNumberFormat="1" applyFont="1" applyFill="1" applyBorder="1"/>
    <xf numFmtId="165" fontId="21" fillId="4" borderId="0" xfId="6" applyNumberFormat="1" applyFont="1" applyFill="1" applyBorder="1"/>
    <xf numFmtId="165" fontId="45" fillId="4" borderId="15" xfId="6" applyNumberFormat="1" applyFont="1" applyFill="1" applyBorder="1" applyAlignment="1">
      <alignment horizontal="center"/>
    </xf>
    <xf numFmtId="165" fontId="45" fillId="4" borderId="15" xfId="6" applyNumberFormat="1" applyFont="1" applyFill="1" applyBorder="1"/>
    <xf numFmtId="165" fontId="0" fillId="4" borderId="3" xfId="0" applyNumberFormat="1" applyFont="1" applyFill="1" applyBorder="1"/>
    <xf numFmtId="165" fontId="0" fillId="4" borderId="0" xfId="0" applyNumberFormat="1" applyFont="1" applyFill="1" applyBorder="1"/>
    <xf numFmtId="165" fontId="99" fillId="0" borderId="0" xfId="0" applyNumberFormat="1" applyFont="1"/>
    <xf numFmtId="165" fontId="10" fillId="26" borderId="3" xfId="1" applyNumberFormat="1" applyFont="1" applyFill="1" applyBorder="1"/>
    <xf numFmtId="165" fontId="99" fillId="4" borderId="3" xfId="1" applyNumberFormat="1" applyFont="1" applyFill="1" applyBorder="1"/>
    <xf numFmtId="166" fontId="70" fillId="23" borderId="0" xfId="64" applyNumberFormat="1" applyFont="1" applyFill="1"/>
    <xf numFmtId="1" fontId="86" fillId="25" borderId="0" xfId="7" applyNumberFormat="1" applyFont="1" applyFill="1" applyBorder="1" applyAlignment="1">
      <alignment horizontal="center"/>
    </xf>
    <xf numFmtId="166" fontId="67" fillId="24" borderId="0" xfId="64" applyNumberFormat="1" applyFont="1" applyFill="1"/>
    <xf numFmtId="168" fontId="69" fillId="24" borderId="0" xfId="0" applyNumberFormat="1" applyFont="1" applyFill="1"/>
    <xf numFmtId="165" fontId="97" fillId="4" borderId="0" xfId="1" applyNumberFormat="1" applyFont="1" applyFill="1" applyBorder="1"/>
    <xf numFmtId="0" fontId="10" fillId="0" borderId="0" xfId="0" applyFont="1" applyBorder="1"/>
    <xf numFmtId="165" fontId="10" fillId="7" borderId="3" xfId="1" applyNumberFormat="1" applyFont="1" applyFill="1" applyBorder="1"/>
    <xf numFmtId="0" fontId="0" fillId="4" borderId="0" xfId="0" applyFont="1" applyFill="1" applyBorder="1"/>
    <xf numFmtId="168" fontId="92" fillId="2" borderId="0" xfId="6" quotePrefix="1" applyNumberFormat="1" applyFont="1" applyFill="1"/>
    <xf numFmtId="168" fontId="67" fillId="2" borderId="0" xfId="6" quotePrefix="1" applyNumberFormat="1" applyFont="1" applyFill="1"/>
    <xf numFmtId="168" fontId="69" fillId="2" borderId="0" xfId="0" applyNumberFormat="1" applyFont="1" applyFill="1"/>
    <xf numFmtId="168" fontId="2" fillId="2" borderId="0" xfId="0" applyNumberFormat="1" applyFont="1" applyFill="1"/>
    <xf numFmtId="1" fontId="67" fillId="0" borderId="0" xfId="0" applyNumberFormat="1" applyFont="1"/>
    <xf numFmtId="1" fontId="86" fillId="25" borderId="0" xfId="7" applyNumberFormat="1" applyFont="1" applyFill="1" applyBorder="1" applyAlignment="1">
      <alignment horizontal="center"/>
    </xf>
    <xf numFmtId="168" fontId="70" fillId="3" borderId="0" xfId="6" applyNumberFormat="1" applyFont="1" applyFill="1" applyBorder="1"/>
    <xf numFmtId="165" fontId="9" fillId="4" borderId="1" xfId="6" applyNumberFormat="1" applyFont="1" applyFill="1" applyBorder="1" applyAlignment="1">
      <alignment horizontal="center"/>
    </xf>
    <xf numFmtId="3" fontId="87" fillId="4" borderId="0" xfId="7" applyNumberFormat="1" applyFont="1" applyFill="1" applyBorder="1"/>
    <xf numFmtId="3" fontId="101" fillId="4" borderId="0" xfId="7" applyNumberFormat="1" applyFont="1" applyFill="1" applyBorder="1"/>
    <xf numFmtId="168" fontId="70" fillId="28" borderId="0" xfId="6" applyNumberFormat="1" applyFont="1" applyFill="1" applyBorder="1"/>
    <xf numFmtId="168" fontId="69" fillId="28" borderId="0" xfId="0" applyNumberFormat="1" applyFont="1" applyFill="1"/>
    <xf numFmtId="168" fontId="69" fillId="7" borderId="0" xfId="0" applyNumberFormat="1" applyFont="1" applyFill="1"/>
    <xf numFmtId="168" fontId="69" fillId="0" borderId="0" xfId="0" applyNumberFormat="1" applyFont="1"/>
    <xf numFmtId="165" fontId="15" fillId="0" borderId="0" xfId="6" applyNumberFormat="1" applyFont="1"/>
    <xf numFmtId="0" fontId="70" fillId="0" borderId="0" xfId="0" applyFont="1"/>
    <xf numFmtId="169" fontId="0" fillId="0" borderId="0" xfId="0" applyNumberFormat="1"/>
    <xf numFmtId="1" fontId="70" fillId="0" borderId="0" xfId="0" applyNumberFormat="1" applyFont="1"/>
    <xf numFmtId="9" fontId="0" fillId="0" borderId="0" xfId="0" applyNumberFormat="1"/>
    <xf numFmtId="1" fontId="0" fillId="0" borderId="0" xfId="0" applyNumberFormat="1"/>
    <xf numFmtId="3" fontId="2" fillId="4" borderId="0" xfId="7" applyNumberFormat="1" applyFill="1" applyBorder="1"/>
    <xf numFmtId="168" fontId="67" fillId="4" borderId="0" xfId="6" applyNumberFormat="1" applyFont="1" applyFill="1" applyBorder="1"/>
    <xf numFmtId="168" fontId="67" fillId="5" borderId="0" xfId="6" applyNumberFormat="1" applyFont="1" applyFill="1" applyBorder="1"/>
    <xf numFmtId="168" fontId="102" fillId="5" borderId="0" xfId="6" applyNumberFormat="1" applyFont="1" applyFill="1" applyBorder="1" applyAlignment="1">
      <alignment horizontal="right"/>
    </xf>
    <xf numFmtId="168" fontId="67" fillId="4" borderId="0" xfId="6" applyNumberFormat="1" applyFont="1" applyFill="1" applyBorder="1" applyAlignment="1">
      <alignment horizontal="right"/>
    </xf>
    <xf numFmtId="168" fontId="68" fillId="5" borderId="0" xfId="6" applyNumberFormat="1" applyFont="1" applyFill="1" applyBorder="1" applyAlignment="1">
      <alignment horizontal="right"/>
    </xf>
    <xf numFmtId="168" fontId="70" fillId="4" borderId="0" xfId="6" applyNumberFormat="1" applyFont="1" applyFill="1" applyBorder="1" applyAlignment="1">
      <alignment horizontal="right"/>
    </xf>
    <xf numFmtId="3" fontId="70" fillId="4" borderId="0" xfId="6" applyNumberFormat="1" applyFont="1" applyFill="1" applyBorder="1"/>
    <xf numFmtId="3" fontId="70" fillId="21" borderId="0" xfId="6" applyNumberFormat="1" applyFont="1" applyFill="1" applyBorder="1"/>
    <xf numFmtId="43" fontId="103" fillId="0" borderId="0" xfId="64" applyFont="1" applyFill="1" applyBorder="1"/>
    <xf numFmtId="168" fontId="2" fillId="4" borderId="0" xfId="0" applyNumberFormat="1" applyFont="1" applyFill="1" applyAlignment="1">
      <alignment horizontal="right"/>
    </xf>
    <xf numFmtId="168" fontId="2" fillId="9" borderId="0" xfId="0" applyNumberFormat="1" applyFont="1" applyFill="1" applyAlignment="1">
      <alignment horizontal="left" indent="1"/>
    </xf>
    <xf numFmtId="166" fontId="33" fillId="6" borderId="0" xfId="64" applyNumberFormat="1" applyFont="1" applyFill="1"/>
    <xf numFmtId="0" fontId="34" fillId="4" borderId="0" xfId="0" applyFont="1" applyFill="1" applyAlignment="1">
      <alignment horizontal="left"/>
    </xf>
    <xf numFmtId="0" fontId="34" fillId="4" borderId="0" xfId="0" applyFont="1" applyFill="1" applyAlignment="1">
      <alignment horizontal="left" indent="1"/>
    </xf>
    <xf numFmtId="0" fontId="104" fillId="4" borderId="0" xfId="0" applyFont="1" applyFill="1" applyAlignment="1">
      <alignment horizontal="left" indent="2"/>
    </xf>
    <xf numFmtId="0" fontId="34" fillId="4" borderId="0" xfId="0" applyFont="1" applyFill="1" applyAlignment="1">
      <alignment horizontal="left" indent="2"/>
    </xf>
    <xf numFmtId="166" fontId="67" fillId="3" borderId="0" xfId="64" applyNumberFormat="1" applyFont="1" applyFill="1"/>
    <xf numFmtId="165" fontId="9" fillId="4" borderId="0" xfId="6" applyNumberFormat="1" applyFont="1" applyFill="1" applyBorder="1" applyAlignment="1">
      <alignment horizontal="center"/>
    </xf>
    <xf numFmtId="165" fontId="7" fillId="4" borderId="0" xfId="6" applyNumberFormat="1" applyFont="1" applyFill="1" applyBorder="1" applyAlignment="1">
      <alignment horizontal="center"/>
    </xf>
    <xf numFmtId="166" fontId="105" fillId="4" borderId="0" xfId="64" applyNumberFormat="1" applyFont="1" applyFill="1"/>
    <xf numFmtId="166" fontId="106" fillId="4" borderId="0" xfId="64" applyNumberFormat="1" applyFont="1" applyFill="1"/>
    <xf numFmtId="166" fontId="67" fillId="2" borderId="0" xfId="64" applyNumberFormat="1" applyFont="1" applyFill="1"/>
    <xf numFmtId="166" fontId="67" fillId="0" borderId="0" xfId="0" applyNumberFormat="1" applyFont="1"/>
    <xf numFmtId="166" fontId="16" fillId="2" borderId="0" xfId="64" applyNumberFormat="1" applyFont="1" applyFill="1"/>
    <xf numFmtId="166" fontId="70" fillId="2" borderId="0" xfId="64" applyNumberFormat="1" applyFont="1" applyFill="1"/>
    <xf numFmtId="166" fontId="0" fillId="2" borderId="0" xfId="64" applyNumberFormat="1" applyFont="1" applyFill="1"/>
    <xf numFmtId="172" fontId="105" fillId="4" borderId="0" xfId="64" applyNumberFormat="1" applyFont="1" applyFill="1"/>
    <xf numFmtId="166" fontId="68" fillId="2" borderId="0" xfId="64" applyNumberFormat="1" applyFont="1" applyFill="1"/>
    <xf numFmtId="166" fontId="15" fillId="4" borderId="0" xfId="64" applyNumberFormat="1" applyFont="1" applyFill="1"/>
    <xf numFmtId="166" fontId="0" fillId="5" borderId="0" xfId="64" applyNumberFormat="1" applyFont="1" applyFill="1"/>
    <xf numFmtId="43" fontId="15" fillId="2" borderId="0" xfId="64" applyNumberFormat="1" applyFont="1" applyFill="1"/>
    <xf numFmtId="166" fontId="15" fillId="2" borderId="0" xfId="64" applyNumberFormat="1" applyFont="1" applyFill="1"/>
    <xf numFmtId="168" fontId="70" fillId="2" borderId="0" xfId="6" applyNumberFormat="1" applyFont="1" applyFill="1" applyBorder="1"/>
    <xf numFmtId="0" fontId="15" fillId="4" borderId="0" xfId="0" applyFont="1" applyFill="1"/>
    <xf numFmtId="171" fontId="67" fillId="4" borderId="0" xfId="64" applyNumberFormat="1" applyFont="1" applyFill="1"/>
    <xf numFmtId="43" fontId="16" fillId="4" borderId="0" xfId="64" applyNumberFormat="1" applyFont="1" applyFill="1"/>
    <xf numFmtId="168" fontId="2" fillId="2" borderId="0" xfId="6" quotePrefix="1" applyNumberFormat="1" applyFont="1" applyFill="1"/>
    <xf numFmtId="168" fontId="2" fillId="2" borderId="0" xfId="6" applyNumberFormat="1" applyFont="1" applyFill="1"/>
    <xf numFmtId="3" fontId="2" fillId="2" borderId="0" xfId="7" applyNumberFormat="1" applyFill="1" applyBorder="1" applyAlignment="1">
      <alignment horizontal="left" indent="1"/>
    </xf>
    <xf numFmtId="166" fontId="6" fillId="4" borderId="15" xfId="0" applyNumberFormat="1" applyFont="1" applyFill="1" applyBorder="1"/>
    <xf numFmtId="171" fontId="0" fillId="0" borderId="0" xfId="0" applyNumberFormat="1"/>
    <xf numFmtId="179" fontId="5" fillId="4" borderId="10" xfId="68" applyNumberFormat="1" applyFont="1" applyFill="1" applyBorder="1"/>
    <xf numFmtId="179" fontId="64" fillId="4" borderId="5" xfId="68" applyNumberFormat="1" applyFont="1" applyFill="1" applyBorder="1"/>
    <xf numFmtId="179" fontId="107" fillId="4" borderId="0" xfId="68" applyNumberFormat="1" applyFont="1" applyFill="1" applyBorder="1"/>
    <xf numFmtId="179" fontId="107" fillId="4" borderId="8" xfId="68" applyNumberFormat="1" applyFont="1" applyFill="1" applyBorder="1"/>
    <xf numFmtId="179" fontId="64" fillId="4" borderId="0" xfId="68" applyNumberFormat="1" applyFont="1" applyFill="1" applyBorder="1"/>
    <xf numFmtId="179" fontId="64" fillId="4" borderId="8" xfId="68" applyNumberFormat="1" applyFont="1" applyFill="1" applyBorder="1"/>
    <xf numFmtId="179" fontId="107" fillId="27" borderId="0" xfId="68" applyNumberFormat="1" applyFont="1" applyFill="1" applyBorder="1"/>
    <xf numFmtId="179" fontId="107" fillId="27" borderId="8" xfId="68" applyNumberFormat="1" applyFont="1" applyFill="1" applyBorder="1"/>
    <xf numFmtId="179" fontId="108" fillId="4" borderId="0" xfId="68" applyNumberFormat="1" applyFont="1" applyFill="1" applyBorder="1"/>
    <xf numFmtId="179" fontId="108" fillId="4" borderId="8" xfId="68" applyNumberFormat="1" applyFont="1" applyFill="1" applyBorder="1"/>
    <xf numFmtId="179" fontId="107" fillId="23" borderId="0" xfId="68" applyNumberFormat="1" applyFont="1" applyFill="1" applyBorder="1"/>
    <xf numFmtId="179" fontId="107" fillId="23" borderId="8" xfId="68" applyNumberFormat="1" applyFont="1" applyFill="1" applyBorder="1"/>
    <xf numFmtId="179" fontId="108" fillId="23" borderId="0" xfId="68" applyNumberFormat="1" applyFont="1" applyFill="1" applyBorder="1"/>
    <xf numFmtId="179" fontId="108" fillId="23" borderId="8" xfId="68" applyNumberFormat="1" applyFont="1" applyFill="1" applyBorder="1"/>
    <xf numFmtId="179" fontId="108" fillId="0" borderId="0" xfId="68" applyNumberFormat="1" applyFont="1" applyFill="1" applyBorder="1" applyAlignment="1"/>
    <xf numFmtId="179" fontId="108" fillId="0" borderId="8" xfId="68" applyNumberFormat="1" applyFont="1" applyFill="1" applyBorder="1" applyAlignment="1"/>
    <xf numFmtId="179" fontId="107" fillId="4" borderId="0" xfId="0" applyNumberFormat="1" applyFont="1" applyFill="1"/>
    <xf numFmtId="179" fontId="16" fillId="4" borderId="0" xfId="0" applyNumberFormat="1" applyFont="1" applyFill="1"/>
    <xf numFmtId="179" fontId="16" fillId="23" borderId="0" xfId="0" applyNumberFormat="1" applyFont="1" applyFill="1" applyBorder="1"/>
    <xf numFmtId="179" fontId="16" fillId="23" borderId="8" xfId="0" applyNumberFormat="1" applyFont="1" applyFill="1" applyBorder="1"/>
    <xf numFmtId="179" fontId="16" fillId="24" borderId="36" xfId="0" applyNumberFormat="1" applyFont="1" applyFill="1" applyBorder="1"/>
    <xf numFmtId="0" fontId="16" fillId="27" borderId="9" xfId="0" applyFont="1" applyFill="1" applyBorder="1" applyAlignment="1">
      <alignment horizontal="right"/>
    </xf>
    <xf numFmtId="0" fontId="16" fillId="27" borderId="10" xfId="0" applyFont="1" applyFill="1" applyBorder="1" applyAlignment="1">
      <alignment horizontal="right"/>
    </xf>
    <xf numFmtId="0" fontId="16" fillId="27" borderId="11" xfId="0" applyFont="1" applyFill="1" applyBorder="1" applyAlignment="1">
      <alignment horizontal="right"/>
    </xf>
    <xf numFmtId="0" fontId="16" fillId="27" borderId="38" xfId="0" applyFont="1" applyFill="1" applyBorder="1" applyAlignment="1">
      <alignment horizontal="right"/>
    </xf>
    <xf numFmtId="0" fontId="0" fillId="4" borderId="19" xfId="0" applyFont="1" applyFill="1" applyBorder="1"/>
    <xf numFmtId="0" fontId="0" fillId="4" borderId="35" xfId="0" applyFont="1" applyFill="1" applyBorder="1"/>
    <xf numFmtId="179" fontId="5" fillId="4" borderId="9" xfId="68" applyNumberFormat="1" applyFont="1" applyFill="1" applyBorder="1"/>
    <xf numFmtId="179" fontId="64" fillId="4" borderId="7" xfId="68" applyNumberFormat="1" applyFont="1" applyFill="1" applyBorder="1"/>
    <xf numFmtId="179" fontId="5" fillId="4" borderId="11" xfId="68" applyNumberFormat="1" applyFont="1" applyFill="1" applyBorder="1"/>
    <xf numFmtId="179" fontId="108" fillId="4" borderId="4" xfId="68" applyNumberFormat="1" applyFont="1" applyFill="1" applyBorder="1"/>
    <xf numFmtId="179" fontId="64" fillId="4" borderId="4" xfId="68" applyNumberFormat="1" applyFont="1" applyFill="1" applyBorder="1"/>
    <xf numFmtId="179" fontId="64" fillId="4" borderId="6" xfId="68" applyNumberFormat="1" applyFont="1" applyFill="1" applyBorder="1"/>
    <xf numFmtId="178" fontId="107" fillId="4" borderId="0" xfId="0" applyNumberFormat="1" applyFont="1" applyFill="1"/>
    <xf numFmtId="3" fontId="108" fillId="27" borderId="32" xfId="3" applyNumberFormat="1" applyFont="1" applyFill="1" applyBorder="1"/>
    <xf numFmtId="3" fontId="108" fillId="23" borderId="32" xfId="3" applyNumberFormat="1" applyFont="1" applyFill="1" applyBorder="1" applyAlignment="1">
      <alignment horizontal="left" indent="1"/>
    </xf>
    <xf numFmtId="3" fontId="108" fillId="4" borderId="32" xfId="3" applyNumberFormat="1" applyFont="1" applyFill="1" applyBorder="1" applyAlignment="1">
      <alignment horizontal="left" indent="2"/>
    </xf>
    <xf numFmtId="3" fontId="50" fillId="4" borderId="32" xfId="3" applyNumberFormat="1" applyFont="1" applyFill="1" applyBorder="1" applyAlignment="1">
      <alignment horizontal="left" indent="3"/>
    </xf>
    <xf numFmtId="3" fontId="18" fillId="4" borderId="32" xfId="3" applyNumberFormat="1" applyFont="1" applyFill="1" applyBorder="1" applyAlignment="1">
      <alignment horizontal="left" indent="3"/>
    </xf>
    <xf numFmtId="3" fontId="7" fillId="27" borderId="32" xfId="3" applyNumberFormat="1" applyFont="1" applyFill="1" applyBorder="1" applyAlignment="1">
      <alignment horizontal="left" indent="1"/>
    </xf>
    <xf numFmtId="3" fontId="18" fillId="4" borderId="32" xfId="3" applyNumberFormat="1" applyFont="1" applyFill="1" applyBorder="1" applyAlignment="1">
      <alignment horizontal="left" indent="2"/>
    </xf>
    <xf numFmtId="3" fontId="7" fillId="4" borderId="32" xfId="3" applyNumberFormat="1" applyFont="1" applyFill="1" applyBorder="1" applyAlignment="1">
      <alignment horizontal="left" indent="1"/>
    </xf>
    <xf numFmtId="165" fontId="5" fillId="4" borderId="32" xfId="112" applyNumberFormat="1" applyFont="1" applyFill="1" applyBorder="1"/>
    <xf numFmtId="165" fontId="107" fillId="4" borderId="32" xfId="112" applyNumberFormat="1" applyFont="1" applyFill="1" applyBorder="1"/>
    <xf numFmtId="170" fontId="109" fillId="27" borderId="33" xfId="112" applyNumberFormat="1" applyFont="1" applyFill="1" applyBorder="1" applyAlignment="1">
      <alignment horizontal="left" vertical="center"/>
    </xf>
    <xf numFmtId="3" fontId="7" fillId="23" borderId="32" xfId="3" applyNumberFormat="1" applyFont="1" applyFill="1" applyBorder="1"/>
    <xf numFmtId="0" fontId="0" fillId="4" borderId="34" xfId="0" applyFont="1" applyFill="1" applyBorder="1" applyAlignment="1">
      <alignment horizontal="left" indent="2"/>
    </xf>
    <xf numFmtId="179" fontId="0" fillId="0" borderId="0" xfId="0" applyNumberFormat="1"/>
    <xf numFmtId="179" fontId="107" fillId="23" borderId="5" xfId="68" applyNumberFormat="1" applyFont="1" applyFill="1" applyBorder="1"/>
    <xf numFmtId="179" fontId="107" fillId="23" borderId="6" xfId="68" applyNumberFormat="1" applyFont="1" applyFill="1" applyBorder="1"/>
    <xf numFmtId="179" fontId="107" fillId="23" borderId="7" xfId="68" applyNumberFormat="1" applyFont="1" applyFill="1" applyBorder="1"/>
    <xf numFmtId="179" fontId="107" fillId="4" borderId="4" xfId="68" applyNumberFormat="1" applyFont="1" applyFill="1" applyBorder="1"/>
    <xf numFmtId="179" fontId="107" fillId="27" borderId="4" xfId="68" applyNumberFormat="1" applyFont="1" applyFill="1" applyBorder="1"/>
    <xf numFmtId="179" fontId="107" fillId="23" borderId="4" xfId="68" applyNumberFormat="1" applyFont="1" applyFill="1" applyBorder="1"/>
    <xf numFmtId="179" fontId="108" fillId="23" borderId="4" xfId="68" applyNumberFormat="1" applyFont="1" applyFill="1" applyBorder="1"/>
    <xf numFmtId="0" fontId="0" fillId="4" borderId="4" xfId="0" applyFont="1" applyFill="1" applyBorder="1"/>
    <xf numFmtId="0" fontId="0" fillId="4" borderId="8" xfId="0" applyFont="1" applyFill="1" applyBorder="1"/>
    <xf numFmtId="179" fontId="107" fillId="27" borderId="5" xfId="68" applyNumberFormat="1" applyFont="1" applyFill="1" applyBorder="1"/>
    <xf numFmtId="179" fontId="107" fillId="27" borderId="6" xfId="68" applyNumberFormat="1" applyFont="1" applyFill="1" applyBorder="1"/>
    <xf numFmtId="179" fontId="107" fillId="27" borderId="7" xfId="68" applyNumberFormat="1" applyFont="1" applyFill="1" applyBorder="1"/>
    <xf numFmtId="170" fontId="109" fillId="0" borderId="33" xfId="112" applyNumberFormat="1" applyFont="1" applyFill="1" applyBorder="1" applyAlignment="1">
      <alignment horizontal="left" vertical="center"/>
    </xf>
    <xf numFmtId="179" fontId="16" fillId="0" borderId="21" xfId="0" applyNumberFormat="1" applyFont="1" applyFill="1" applyBorder="1"/>
    <xf numFmtId="179" fontId="16" fillId="0" borderId="9" xfId="0" applyNumberFormat="1" applyFont="1" applyFill="1" applyBorder="1"/>
    <xf numFmtId="179" fontId="108" fillId="0" borderId="4" xfId="68" applyNumberFormat="1" applyFont="1" applyFill="1" applyBorder="1" applyAlignment="1"/>
    <xf numFmtId="179" fontId="107" fillId="4" borderId="9" xfId="68" applyNumberFormat="1" applyFont="1" applyFill="1" applyBorder="1"/>
    <xf numFmtId="179" fontId="107" fillId="4" borderId="10" xfId="68" applyNumberFormat="1" applyFont="1" applyFill="1" applyBorder="1"/>
    <xf numFmtId="179" fontId="107" fillId="4" borderId="11" xfId="68" applyNumberFormat="1" applyFont="1" applyFill="1" applyBorder="1"/>
    <xf numFmtId="179" fontId="109" fillId="27" borderId="12" xfId="68" applyNumberFormat="1" applyFont="1" applyFill="1" applyBorder="1" applyAlignment="1">
      <alignment horizontal="right" vertical="center"/>
    </xf>
    <xf numFmtId="179" fontId="109" fillId="27" borderId="13" xfId="68" applyNumberFormat="1" applyFont="1" applyFill="1" applyBorder="1" applyAlignment="1">
      <alignment horizontal="right" vertical="center"/>
    </xf>
    <xf numFmtId="179" fontId="109" fillId="27" borderId="14" xfId="68" applyNumberFormat="1" applyFont="1" applyFill="1" applyBorder="1" applyAlignment="1">
      <alignment horizontal="right" vertical="center"/>
    </xf>
    <xf numFmtId="179" fontId="64" fillId="12" borderId="8" xfId="68" applyNumberFormat="1" applyFont="1" applyFill="1" applyBorder="1"/>
    <xf numFmtId="179" fontId="107" fillId="23" borderId="4" xfId="0" applyNumberFormat="1" applyFont="1" applyFill="1" applyBorder="1"/>
    <xf numFmtId="179" fontId="16" fillId="23" borderId="4" xfId="0" applyNumberFormat="1" applyFont="1" applyFill="1" applyBorder="1"/>
    <xf numFmtId="179" fontId="16" fillId="23" borderId="9" xfId="0" applyNumberFormat="1" applyFont="1" applyFill="1" applyBorder="1"/>
    <xf numFmtId="179" fontId="16" fillId="23" borderId="10" xfId="0" applyNumberFormat="1" applyFont="1" applyFill="1" applyBorder="1"/>
    <xf numFmtId="179" fontId="16" fillId="23" borderId="11" xfId="0" applyNumberFormat="1" applyFont="1" applyFill="1" applyBorder="1"/>
    <xf numFmtId="0" fontId="107" fillId="23" borderId="16" xfId="0" applyFont="1" applyFill="1" applyBorder="1" applyAlignment="1">
      <alignment horizontal="left" indent="2"/>
    </xf>
    <xf numFmtId="0" fontId="16" fillId="23" borderId="16" xfId="0" applyFont="1" applyFill="1" applyBorder="1" applyAlignment="1">
      <alignment horizontal="left" indent="2"/>
    </xf>
    <xf numFmtId="0" fontId="16" fillId="23" borderId="16" xfId="0" applyFont="1" applyFill="1" applyBorder="1" applyAlignment="1">
      <alignment horizontal="left" indent="4"/>
    </xf>
    <xf numFmtId="0" fontId="107" fillId="23" borderId="12" xfId="0" applyFont="1" applyFill="1" applyBorder="1"/>
    <xf numFmtId="179" fontId="107" fillId="23" borderId="12" xfId="68" applyNumberFormat="1" applyFont="1" applyFill="1" applyBorder="1"/>
    <xf numFmtId="179" fontId="107" fillId="23" borderId="13" xfId="68" applyNumberFormat="1" applyFont="1" applyFill="1" applyBorder="1"/>
    <xf numFmtId="179" fontId="107" fillId="23" borderId="14" xfId="68" applyNumberFormat="1" applyFont="1" applyFill="1" applyBorder="1"/>
    <xf numFmtId="179" fontId="107" fillId="23" borderId="15" xfId="68" applyNumberFormat="1" applyFont="1" applyFill="1" applyBorder="1"/>
    <xf numFmtId="179" fontId="16" fillId="24" borderId="4" xfId="0" applyNumberFormat="1" applyFont="1" applyFill="1" applyBorder="1"/>
    <xf numFmtId="179" fontId="16" fillId="24" borderId="0" xfId="0" applyNumberFormat="1" applyFont="1" applyFill="1" applyBorder="1"/>
    <xf numFmtId="179" fontId="16" fillId="24" borderId="8" xfId="0" applyNumberFormat="1" applyFont="1" applyFill="1" applyBorder="1"/>
    <xf numFmtId="165" fontId="45" fillId="4" borderId="0" xfId="6" applyNumberFormat="1" applyFont="1" applyFill="1" applyBorder="1"/>
    <xf numFmtId="165" fontId="7" fillId="4" borderId="0" xfId="6" applyNumberFormat="1" applyFont="1" applyFill="1" applyBorder="1" applyAlignment="1">
      <alignment horizontal="left"/>
    </xf>
    <xf numFmtId="0" fontId="110" fillId="4" borderId="0" xfId="3" applyFont="1" applyFill="1"/>
    <xf numFmtId="0" fontId="111" fillId="4" borderId="15" xfId="0" applyFont="1" applyFill="1" applyBorder="1" applyAlignment="1">
      <alignment horizontal="left"/>
    </xf>
    <xf numFmtId="0" fontId="110" fillId="4" borderId="15" xfId="7" applyFont="1" applyFill="1" applyBorder="1" applyAlignment="1">
      <alignment horizontal="left"/>
    </xf>
    <xf numFmtId="0" fontId="112" fillId="4" borderId="3" xfId="0" applyFont="1" applyFill="1" applyBorder="1" applyAlignment="1">
      <alignment horizontal="left" indent="1"/>
    </xf>
    <xf numFmtId="0" fontId="110" fillId="4" borderId="15" xfId="0" applyFont="1" applyFill="1" applyBorder="1" applyAlignment="1">
      <alignment horizontal="left"/>
    </xf>
    <xf numFmtId="0" fontId="113" fillId="4" borderId="3" xfId="7" applyFont="1" applyFill="1" applyBorder="1" applyAlignment="1">
      <alignment horizontal="left" indent="1"/>
    </xf>
    <xf numFmtId="0" fontId="113" fillId="4" borderId="3" xfId="0" applyFont="1" applyFill="1" applyBorder="1" applyAlignment="1">
      <alignment horizontal="left" indent="1"/>
    </xf>
    <xf numFmtId="0" fontId="111" fillId="4" borderId="15" xfId="0" applyFont="1" applyFill="1" applyBorder="1" applyAlignment="1">
      <alignment horizontal="left" wrapText="1"/>
    </xf>
    <xf numFmtId="0" fontId="112" fillId="4" borderId="3" xfId="0" applyFont="1" applyFill="1" applyBorder="1" applyAlignment="1">
      <alignment horizontal="left" indent="2"/>
    </xf>
    <xf numFmtId="0" fontId="112" fillId="4" borderId="3" xfId="0" applyFont="1" applyFill="1" applyBorder="1" applyAlignment="1">
      <alignment horizontal="left" indent="3"/>
    </xf>
    <xf numFmtId="0" fontId="112" fillId="4" borderId="3" xfId="7" applyFont="1" applyFill="1" applyBorder="1" applyAlignment="1">
      <alignment horizontal="left" indent="4"/>
    </xf>
    <xf numFmtId="0" fontId="112" fillId="4" borderId="3" xfId="7" applyFont="1" applyFill="1" applyBorder="1" applyAlignment="1">
      <alignment horizontal="left" indent="5"/>
    </xf>
    <xf numFmtId="0" fontId="113" fillId="4" borderId="3" xfId="7" applyFont="1" applyFill="1" applyBorder="1" applyAlignment="1">
      <alignment horizontal="left" indent="2"/>
    </xf>
    <xf numFmtId="165" fontId="21" fillId="4" borderId="0" xfId="6" applyNumberFormat="1" applyFont="1" applyFill="1" applyBorder="1" applyAlignment="1">
      <alignment horizontal="center"/>
    </xf>
    <xf numFmtId="0" fontId="21" fillId="4" borderId="0" xfId="7" applyFont="1" applyFill="1" applyBorder="1" applyAlignment="1">
      <alignment horizontal="left" indent="2"/>
    </xf>
    <xf numFmtId="0" fontId="9" fillId="4" borderId="3" xfId="0" applyFont="1" applyFill="1" applyBorder="1" applyAlignment="1">
      <alignment horizontal="center"/>
    </xf>
    <xf numFmtId="43" fontId="21" fillId="4" borderId="3" xfId="1" applyFont="1" applyFill="1" applyBorder="1" applyAlignment="1">
      <alignment horizontal="left" indent="2"/>
    </xf>
    <xf numFmtId="0" fontId="115" fillId="4" borderId="0" xfId="0" applyFont="1" applyFill="1" applyBorder="1" applyAlignment="1">
      <alignment horizontal="center"/>
    </xf>
    <xf numFmtId="165" fontId="45" fillId="4" borderId="0" xfId="6" applyNumberFormat="1" applyFont="1" applyFill="1" applyBorder="1" applyAlignment="1">
      <alignment horizontal="center"/>
    </xf>
    <xf numFmtId="43" fontId="21" fillId="4" borderId="0" xfId="1" applyFont="1" applyFill="1" applyBorder="1" applyAlignment="1">
      <alignment horizontal="left" indent="2"/>
    </xf>
    <xf numFmtId="0" fontId="110" fillId="4" borderId="0" xfId="3" applyFont="1" applyFill="1" applyAlignment="1">
      <alignment horizontal="right" indent="2"/>
    </xf>
    <xf numFmtId="0" fontId="113" fillId="4" borderId="3" xfId="0" applyFont="1" applyFill="1" applyBorder="1" applyAlignment="1">
      <alignment horizontal="left" indent="3"/>
    </xf>
    <xf numFmtId="165" fontId="0" fillId="4" borderId="0" xfId="0" applyNumberFormat="1" applyFill="1"/>
    <xf numFmtId="165" fontId="21" fillId="4" borderId="3" xfId="1" applyNumberFormat="1" applyFont="1" applyFill="1" applyBorder="1"/>
    <xf numFmtId="165" fontId="21" fillId="4" borderId="3" xfId="1" applyNumberFormat="1" applyFont="1" applyFill="1" applyBorder="1" applyAlignment="1">
      <alignment horizontal="left" indent="2"/>
    </xf>
    <xf numFmtId="165" fontId="18" fillId="4" borderId="3" xfId="1" applyNumberFormat="1" applyFont="1" applyFill="1" applyBorder="1"/>
    <xf numFmtId="166" fontId="21" fillId="4" borderId="3" xfId="1" applyNumberFormat="1" applyFont="1" applyFill="1" applyBorder="1" applyAlignment="1">
      <alignment horizontal="left" indent="2"/>
    </xf>
    <xf numFmtId="0" fontId="117" fillId="4" borderId="0" xfId="117" applyFill="1"/>
    <xf numFmtId="0" fontId="120" fillId="4" borderId="0" xfId="0" applyFont="1" applyFill="1"/>
    <xf numFmtId="0" fontId="121" fillId="4" borderId="0" xfId="0" applyFont="1" applyFill="1"/>
    <xf numFmtId="0" fontId="122" fillId="0" borderId="0" xfId="117" applyFont="1" applyFill="1"/>
    <xf numFmtId="0" fontId="123" fillId="4" borderId="0" xfId="0" applyFont="1" applyFill="1" applyAlignment="1">
      <alignment vertical="center"/>
    </xf>
    <xf numFmtId="0" fontId="124" fillId="4" borderId="0" xfId="0" applyFont="1" applyFill="1" applyAlignment="1">
      <alignment vertical="center"/>
    </xf>
    <xf numFmtId="0" fontId="125" fillId="4" borderId="0" xfId="0" applyFont="1" applyFill="1" applyAlignment="1">
      <alignment vertical="center"/>
    </xf>
    <xf numFmtId="0" fontId="126" fillId="4" borderId="0" xfId="0" applyFont="1" applyFill="1" applyAlignment="1"/>
    <xf numFmtId="0" fontId="127" fillId="4" borderId="0" xfId="0" applyFont="1" applyFill="1" applyAlignment="1"/>
    <xf numFmtId="0" fontId="120" fillId="4" borderId="0" xfId="0" applyFont="1" applyFill="1" applyAlignment="1">
      <alignment vertical="center" wrapText="1"/>
    </xf>
    <xf numFmtId="0" fontId="121" fillId="4" borderId="0" xfId="0" applyFont="1" applyFill="1" applyAlignment="1">
      <alignment vertical="center" wrapText="1"/>
    </xf>
    <xf numFmtId="0" fontId="128" fillId="4" borderId="0" xfId="0" applyFont="1" applyFill="1"/>
    <xf numFmtId="0" fontId="132" fillId="0" borderId="42" xfId="0" applyFont="1" applyBorder="1" applyAlignment="1">
      <alignment horizontal="center" vertical="center" wrapText="1"/>
    </xf>
    <xf numFmtId="0" fontId="118" fillId="0" borderId="52" xfId="0" applyFont="1" applyBorder="1" applyAlignment="1">
      <alignment horizontal="center" vertical="center" wrapText="1"/>
    </xf>
    <xf numFmtId="0" fontId="118" fillId="0" borderId="53" xfId="0" applyFont="1" applyBorder="1" applyAlignment="1">
      <alignment horizontal="center" vertical="center" wrapText="1"/>
    </xf>
    <xf numFmtId="0" fontId="118" fillId="0" borderId="54" xfId="0" applyFont="1" applyBorder="1" applyAlignment="1">
      <alignment horizontal="center" vertical="center" wrapText="1"/>
    </xf>
    <xf numFmtId="0" fontId="118" fillId="0" borderId="49" xfId="0" applyFont="1" applyBorder="1" applyAlignment="1">
      <alignment horizontal="center" vertical="center" wrapText="1"/>
    </xf>
    <xf numFmtId="0" fontId="134" fillId="0" borderId="53" xfId="0" applyFont="1" applyBorder="1" applyAlignment="1">
      <alignment horizontal="center" vertical="center" wrapText="1"/>
    </xf>
    <xf numFmtId="0" fontId="134" fillId="0" borderId="52" xfId="0" applyFont="1" applyBorder="1" applyAlignment="1">
      <alignment horizontal="center" vertical="center" wrapText="1"/>
    </xf>
    <xf numFmtId="0" fontId="120" fillId="4" borderId="0" xfId="0" applyFont="1" applyFill="1" applyAlignment="1">
      <alignment vertical="center"/>
    </xf>
    <xf numFmtId="0" fontId="121" fillId="4" borderId="0" xfId="0" applyFont="1" applyFill="1" applyAlignment="1">
      <alignment vertical="center"/>
    </xf>
    <xf numFmtId="0" fontId="133" fillId="4" borderId="0" xfId="0" applyFont="1" applyFill="1" applyAlignment="1">
      <alignment horizontal="left" vertical="center" wrapText="1"/>
    </xf>
    <xf numFmtId="0" fontId="132" fillId="4" borderId="0" xfId="0" applyFont="1" applyFill="1" applyAlignment="1">
      <alignment vertical="center" wrapText="1"/>
    </xf>
    <xf numFmtId="0" fontId="119" fillId="4" borderId="0" xfId="117" applyFont="1" applyFill="1"/>
    <xf numFmtId="164" fontId="18" fillId="4" borderId="3" xfId="6" applyNumberFormat="1" applyFont="1" applyFill="1" applyBorder="1"/>
    <xf numFmtId="43" fontId="0" fillId="4" borderId="0" xfId="0" applyNumberFormat="1" applyFill="1"/>
    <xf numFmtId="0" fontId="134" fillId="0" borderId="44" xfId="0" applyFont="1" applyBorder="1" applyAlignment="1">
      <alignment horizontal="center" vertical="center" wrapText="1"/>
    </xf>
    <xf numFmtId="0" fontId="134" fillId="0" borderId="56" xfId="0" applyFont="1" applyBorder="1" applyAlignment="1">
      <alignment horizontal="center" vertical="center" wrapText="1"/>
    </xf>
    <xf numFmtId="0" fontId="135" fillId="4" borderId="49" xfId="0" applyFont="1" applyFill="1" applyBorder="1" applyAlignment="1">
      <alignment horizontal="center" vertical="center" wrapText="1"/>
    </xf>
    <xf numFmtId="0" fontId="135" fillId="4" borderId="50" xfId="0" applyFont="1" applyFill="1" applyBorder="1" applyAlignment="1">
      <alignment horizontal="center" vertical="center" wrapText="1"/>
    </xf>
    <xf numFmtId="0" fontId="135" fillId="4" borderId="51" xfId="0" applyFont="1" applyFill="1" applyBorder="1" applyAlignment="1">
      <alignment horizontal="center" vertical="center" wrapText="1"/>
    </xf>
    <xf numFmtId="0" fontId="134" fillId="4" borderId="19" xfId="0" applyFont="1" applyFill="1" applyBorder="1" applyAlignment="1">
      <alignment horizontal="left" vertical="center" wrapText="1"/>
    </xf>
    <xf numFmtId="0" fontId="134" fillId="4" borderId="0" xfId="0" applyFont="1" applyFill="1" applyBorder="1" applyAlignment="1">
      <alignment horizontal="left" vertical="center" wrapText="1"/>
    </xf>
    <xf numFmtId="0" fontId="121" fillId="4" borderId="0" xfId="0" applyFont="1" applyFill="1" applyAlignment="1">
      <alignment horizontal="left" vertical="center" wrapText="1"/>
    </xf>
    <xf numFmtId="0" fontId="132" fillId="4" borderId="0" xfId="0" applyFont="1" applyFill="1" applyAlignment="1">
      <alignment horizontal="center" vertical="center" wrapText="1"/>
    </xf>
    <xf numFmtId="0" fontId="126" fillId="8" borderId="34" xfId="0" applyFont="1" applyFill="1" applyBorder="1" applyAlignment="1">
      <alignment horizontal="center" vertical="center" wrapText="1"/>
    </xf>
    <xf numFmtId="0" fontId="126" fillId="8" borderId="43" xfId="0" applyFont="1" applyFill="1" applyBorder="1" applyAlignment="1">
      <alignment horizontal="center" vertical="center" wrapText="1"/>
    </xf>
    <xf numFmtId="0" fontId="126" fillId="8" borderId="44" xfId="0" applyFont="1" applyFill="1" applyBorder="1" applyAlignment="1">
      <alignment horizontal="center" vertical="center" wrapText="1"/>
    </xf>
    <xf numFmtId="0" fontId="132" fillId="0" borderId="45" xfId="0" applyFont="1" applyBorder="1" applyAlignment="1">
      <alignment horizontal="center" vertical="center" wrapText="1"/>
    </xf>
    <xf numFmtId="0" fontId="132" fillId="0" borderId="43" xfId="0" applyFont="1" applyBorder="1" applyAlignment="1">
      <alignment horizontal="center" vertical="center" wrapText="1"/>
    </xf>
    <xf numFmtId="0" fontId="132" fillId="0" borderId="46" xfId="0" applyFont="1" applyBorder="1" applyAlignment="1">
      <alignment horizontal="center" vertical="center" wrapText="1"/>
    </xf>
    <xf numFmtId="0" fontId="133" fillId="0" borderId="47" xfId="0" applyFont="1" applyBorder="1" applyAlignment="1">
      <alignment horizontal="center" vertical="center" wrapText="1"/>
    </xf>
    <xf numFmtId="0" fontId="133" fillId="0" borderId="48" xfId="0" applyFont="1" applyBorder="1" applyAlignment="1">
      <alignment horizontal="center" vertical="center" wrapText="1"/>
    </xf>
    <xf numFmtId="0" fontId="134" fillId="0" borderId="43" xfId="0" applyFont="1" applyBorder="1" applyAlignment="1">
      <alignment horizontal="center" vertical="center" wrapText="1"/>
    </xf>
    <xf numFmtId="0" fontId="134" fillId="0" borderId="52" xfId="0" applyFont="1" applyBorder="1" applyAlignment="1">
      <alignment horizontal="center" vertical="center" wrapText="1"/>
    </xf>
    <xf numFmtId="0" fontId="134" fillId="0" borderId="40" xfId="0" applyFont="1" applyBorder="1" applyAlignment="1">
      <alignment horizontal="center" vertical="center" wrapText="1"/>
    </xf>
    <xf numFmtId="0" fontId="134" fillId="0" borderId="55" xfId="0" applyFont="1" applyBorder="1" applyAlignment="1">
      <alignment horizontal="center" vertical="center" wrapText="1"/>
    </xf>
    <xf numFmtId="0" fontId="130" fillId="30" borderId="42" xfId="0" applyFont="1" applyFill="1" applyBorder="1" applyAlignment="1">
      <alignment horizontal="center" vertical="center" wrapText="1"/>
    </xf>
    <xf numFmtId="0" fontId="130" fillId="30" borderId="19" xfId="0" applyFont="1" applyFill="1" applyBorder="1" applyAlignment="1">
      <alignment horizontal="center" vertical="center" wrapText="1"/>
    </xf>
    <xf numFmtId="0" fontId="130" fillId="30" borderId="18" xfId="0" applyFont="1" applyFill="1" applyBorder="1" applyAlignment="1">
      <alignment horizontal="center" vertical="center" wrapText="1"/>
    </xf>
    <xf numFmtId="0" fontId="131" fillId="0" borderId="42" xfId="0" applyFont="1" applyBorder="1" applyAlignment="1">
      <alignment horizontal="center" vertical="center" wrapText="1"/>
    </xf>
    <xf numFmtId="0" fontId="131" fillId="0" borderId="19" xfId="0" applyFont="1" applyBorder="1" applyAlignment="1">
      <alignment horizontal="center" vertical="center" wrapText="1"/>
    </xf>
    <xf numFmtId="0" fontId="131" fillId="0" borderId="18" xfId="0" applyFont="1" applyBorder="1" applyAlignment="1">
      <alignment horizontal="center" vertical="center" wrapText="1"/>
    </xf>
    <xf numFmtId="0" fontId="123" fillId="4" borderId="0" xfId="0" applyFont="1" applyFill="1" applyAlignment="1">
      <alignment horizontal="center" vertical="center"/>
    </xf>
    <xf numFmtId="0" fontId="125" fillId="4" borderId="0" xfId="0" applyFont="1" applyFill="1" applyAlignment="1">
      <alignment horizontal="center" vertical="center"/>
    </xf>
    <xf numFmtId="0" fontId="126" fillId="4" borderId="0" xfId="0" applyFont="1" applyFill="1" applyAlignment="1">
      <alignment horizontal="center"/>
    </xf>
    <xf numFmtId="0" fontId="121" fillId="4" borderId="0" xfId="0" applyFont="1" applyFill="1" applyAlignment="1">
      <alignment horizontal="center" vertical="center" wrapText="1"/>
    </xf>
    <xf numFmtId="0" fontId="129" fillId="29" borderId="34" xfId="0" applyFont="1" applyFill="1" applyBorder="1" applyAlignment="1">
      <alignment horizontal="center" vertical="center" wrapText="1"/>
    </xf>
    <xf numFmtId="0" fontId="129" fillId="29" borderId="40" xfId="0" applyFont="1" applyFill="1" applyBorder="1" applyAlignment="1">
      <alignment horizontal="center" vertical="center" wrapText="1"/>
    </xf>
    <xf numFmtId="0" fontId="129" fillId="29" borderId="41" xfId="0" applyFont="1" applyFill="1" applyBorder="1" applyAlignment="1">
      <alignment horizontal="center" vertical="center" wrapText="1"/>
    </xf>
    <xf numFmtId="0" fontId="115" fillId="4" borderId="20" xfId="0" applyFont="1" applyFill="1" applyBorder="1" applyAlignment="1">
      <alignment horizontal="center"/>
    </xf>
    <xf numFmtId="0" fontId="115" fillId="4" borderId="39" xfId="0" applyFont="1" applyFill="1" applyBorder="1" applyAlignment="1">
      <alignment horizontal="center"/>
    </xf>
    <xf numFmtId="0" fontId="115" fillId="4" borderId="30" xfId="0" applyFont="1" applyFill="1" applyBorder="1" applyAlignment="1">
      <alignment horizontal="center"/>
    </xf>
    <xf numFmtId="17" fontId="25" fillId="2" borderId="10" xfId="9" applyNumberFormat="1" applyFont="1" applyFill="1" applyBorder="1" applyAlignment="1">
      <alignment horizontal="center"/>
    </xf>
    <xf numFmtId="0" fontId="25" fillId="2" borderId="10" xfId="9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166" fontId="6" fillId="3" borderId="12" xfId="0" applyNumberFormat="1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166" fontId="6" fillId="3" borderId="13" xfId="0" applyNumberFormat="1" applyFont="1" applyFill="1" applyBorder="1" applyAlignment="1">
      <alignment horizontal="center"/>
    </xf>
    <xf numFmtId="166" fontId="6" fillId="3" borderId="14" xfId="0" applyNumberFormat="1" applyFont="1" applyFill="1" applyBorder="1" applyAlignment="1">
      <alignment horizontal="center"/>
    </xf>
    <xf numFmtId="1" fontId="86" fillId="25" borderId="0" xfId="7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100" fillId="2" borderId="12" xfId="0" applyFont="1" applyFill="1" applyBorder="1" applyAlignment="1">
      <alignment horizontal="center"/>
    </xf>
    <xf numFmtId="0" fontId="100" fillId="2" borderId="13" xfId="0" applyFont="1" applyFill="1" applyBorder="1" applyAlignment="1">
      <alignment horizontal="center"/>
    </xf>
    <xf numFmtId="0" fontId="100" fillId="2" borderId="14" xfId="0" applyFon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9" fillId="4" borderId="1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 wrapText="1"/>
    </xf>
    <xf numFmtId="1" fontId="87" fillId="25" borderId="0" xfId="7" applyNumberFormat="1" applyFont="1" applyFill="1" applyBorder="1" applyAlignment="1">
      <alignment horizontal="center"/>
    </xf>
    <xf numFmtId="3" fontId="95" fillId="7" borderId="0" xfId="7" applyNumberFormat="1" applyFont="1" applyFill="1" applyBorder="1" applyAlignment="1">
      <alignment horizontal="center" wrapText="1"/>
    </xf>
    <xf numFmtId="0" fontId="16" fillId="27" borderId="19" xfId="0" applyFont="1" applyFill="1" applyBorder="1" applyAlignment="1">
      <alignment horizontal="center"/>
    </xf>
    <xf numFmtId="0" fontId="16" fillId="27" borderId="18" xfId="0" applyFont="1" applyFill="1" applyBorder="1" applyAlignment="1">
      <alignment horizontal="center"/>
    </xf>
    <xf numFmtId="0" fontId="16" fillId="27" borderId="37" xfId="0" applyFont="1" applyFill="1" applyBorder="1" applyAlignment="1">
      <alignment horizontal="center"/>
    </xf>
    <xf numFmtId="0" fontId="16" fillId="27" borderId="35" xfId="0" applyFont="1" applyFill="1" applyBorder="1" applyAlignment="1">
      <alignment horizontal="center"/>
    </xf>
    <xf numFmtId="0" fontId="65" fillId="0" borderId="0" xfId="0" applyFont="1" applyAlignment="1">
      <alignment vertical="center"/>
    </xf>
    <xf numFmtId="0" fontId="12" fillId="16" borderId="0" xfId="61" applyFont="1" applyFill="1" applyBorder="1" applyAlignment="1">
      <alignment horizontal="center" vertical="center"/>
    </xf>
    <xf numFmtId="0" fontId="50" fillId="0" borderId="0" xfId="61" applyFont="1" applyBorder="1"/>
    <xf numFmtId="0" fontId="49" fillId="16" borderId="0" xfId="6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18">
    <cellStyle name="ANCLAS,REZONES Y SUS PARTES,DE FUNDICION,DE HIERRO O DE ACERO" xfId="3" xr:uid="{00000000-0005-0000-0000-000000000000}"/>
    <cellStyle name="ANCLAS,REZONES Y SUS PARTES,DE FUNDICION,DE HIERRO O DE ACERO 10 4" xfId="7" xr:uid="{00000000-0005-0000-0000-000001000000}"/>
    <cellStyle name="ANCLAS,REZONES Y SUS PARTES,DE FUNDICION,DE HIERRO O DE ACERO 15" xfId="15" xr:uid="{00000000-0005-0000-0000-000002000000}"/>
    <cellStyle name="ANCLAS,REZONES Y SUS PARTES,DE FUNDICION,DE HIERRO O DE ACERO 3" xfId="31" xr:uid="{00000000-0005-0000-0000-000003000000}"/>
    <cellStyle name="Comma 100" xfId="64" xr:uid="{00000000-0005-0000-0000-000004000000}"/>
    <cellStyle name="Comma 100 2" xfId="116" xr:uid="{00000000-0005-0000-0000-000004000000}"/>
    <cellStyle name="Comma 2" xfId="16" xr:uid="{00000000-0005-0000-0000-000005000000}"/>
    <cellStyle name="Comma 2 2" xfId="76" xr:uid="{00000000-0005-0000-0000-000005000000}"/>
    <cellStyle name="Hipervínculo" xfId="117" builtinId="8"/>
    <cellStyle name="Millares" xfId="1" builtinId="3"/>
    <cellStyle name="Millares [0] 2" xfId="4" xr:uid="{00000000-0005-0000-0000-000007000000}"/>
    <cellStyle name="Millares [0] 2 2" xfId="29" xr:uid="{00000000-0005-0000-0000-000008000000}"/>
    <cellStyle name="Millares [0] 2 2 2" xfId="89" xr:uid="{00000000-0005-0000-0000-000008000000}"/>
    <cellStyle name="Millares [0] 2 3" xfId="69" xr:uid="{00000000-0005-0000-0000-000007000000}"/>
    <cellStyle name="Millares 10" xfId="24" xr:uid="{00000000-0005-0000-0000-000009000000}"/>
    <cellStyle name="Millares 10 2" xfId="84" xr:uid="{00000000-0005-0000-0000-000009000000}"/>
    <cellStyle name="Millares 11" xfId="27" xr:uid="{00000000-0005-0000-0000-00000A000000}"/>
    <cellStyle name="Millares 11 2" xfId="87" xr:uid="{00000000-0005-0000-0000-00000A000000}"/>
    <cellStyle name="Millares 12" xfId="23" xr:uid="{00000000-0005-0000-0000-00000B000000}"/>
    <cellStyle name="Millares 12 2" xfId="83" xr:uid="{00000000-0005-0000-0000-00000B000000}"/>
    <cellStyle name="Millares 13" xfId="28" xr:uid="{00000000-0005-0000-0000-00000C000000}"/>
    <cellStyle name="Millares 13 2" xfId="88" xr:uid="{00000000-0005-0000-0000-00000C000000}"/>
    <cellStyle name="Millares 14" xfId="37" xr:uid="{00000000-0005-0000-0000-00000D000000}"/>
    <cellStyle name="Millares 14 2" xfId="93" xr:uid="{00000000-0005-0000-0000-00000D000000}"/>
    <cellStyle name="Millares 15" xfId="38" xr:uid="{00000000-0005-0000-0000-00000E000000}"/>
    <cellStyle name="Millares 15 2" xfId="94" xr:uid="{00000000-0005-0000-0000-00000E000000}"/>
    <cellStyle name="Millares 16" xfId="36" xr:uid="{00000000-0005-0000-0000-00000F000000}"/>
    <cellStyle name="Millares 16 2" xfId="92" xr:uid="{00000000-0005-0000-0000-00000F000000}"/>
    <cellStyle name="Millares 17" xfId="25" xr:uid="{00000000-0005-0000-0000-000010000000}"/>
    <cellStyle name="Millares 17 2" xfId="85" xr:uid="{00000000-0005-0000-0000-000010000000}"/>
    <cellStyle name="Millares 18" xfId="39" xr:uid="{00000000-0005-0000-0000-000011000000}"/>
    <cellStyle name="Millares 18 2" xfId="95" xr:uid="{00000000-0005-0000-0000-000011000000}"/>
    <cellStyle name="Millares 19" xfId="35" xr:uid="{00000000-0005-0000-0000-000012000000}"/>
    <cellStyle name="Millares 19 2" xfId="91" xr:uid="{00000000-0005-0000-0000-000012000000}"/>
    <cellStyle name="Millares 2" xfId="6" xr:uid="{00000000-0005-0000-0000-000013000000}"/>
    <cellStyle name="Millares 2 2" xfId="14" xr:uid="{00000000-0005-0000-0000-000014000000}"/>
    <cellStyle name="Millares 2 2 2" xfId="57" xr:uid="{00000000-0005-0000-0000-000015000000}"/>
    <cellStyle name="Millares 2 2 2 2" xfId="113" xr:uid="{00000000-0005-0000-0000-000015000000}"/>
    <cellStyle name="Millares 2 2 3" xfId="75" xr:uid="{00000000-0005-0000-0000-000014000000}"/>
    <cellStyle name="Millares 2 3" xfId="12" xr:uid="{00000000-0005-0000-0000-000016000000}"/>
    <cellStyle name="Millares 2 3 2" xfId="30" xr:uid="{00000000-0005-0000-0000-000017000000}"/>
    <cellStyle name="Millares 2 3 2 2" xfId="90" xr:uid="{00000000-0005-0000-0000-000017000000}"/>
    <cellStyle name="Millares 2 3 3" xfId="73" xr:uid="{00000000-0005-0000-0000-000016000000}"/>
    <cellStyle name="Millares 2 4" xfId="32" xr:uid="{00000000-0005-0000-0000-000018000000}"/>
    <cellStyle name="Millares 20" xfId="40" xr:uid="{00000000-0005-0000-0000-000019000000}"/>
    <cellStyle name="Millares 20 2" xfId="96" xr:uid="{00000000-0005-0000-0000-000019000000}"/>
    <cellStyle name="Millares 21" xfId="41" xr:uid="{00000000-0005-0000-0000-00001A000000}"/>
    <cellStyle name="Millares 21 2" xfId="97" xr:uid="{00000000-0005-0000-0000-00001A000000}"/>
    <cellStyle name="Millares 22" xfId="42" xr:uid="{00000000-0005-0000-0000-00001B000000}"/>
    <cellStyle name="Millares 22 2" xfId="98" xr:uid="{00000000-0005-0000-0000-00001B000000}"/>
    <cellStyle name="Millares 23" xfId="43" xr:uid="{00000000-0005-0000-0000-00001C000000}"/>
    <cellStyle name="Millares 23 2" xfId="99" xr:uid="{00000000-0005-0000-0000-00001C000000}"/>
    <cellStyle name="Millares 24" xfId="44" xr:uid="{00000000-0005-0000-0000-00001D000000}"/>
    <cellStyle name="Millares 24 2" xfId="100" xr:uid="{00000000-0005-0000-0000-00001D000000}"/>
    <cellStyle name="Millares 25" xfId="45" xr:uid="{00000000-0005-0000-0000-00001E000000}"/>
    <cellStyle name="Millares 25 2" xfId="101" xr:uid="{00000000-0005-0000-0000-00001E000000}"/>
    <cellStyle name="Millares 26" xfId="46" xr:uid="{00000000-0005-0000-0000-00001F000000}"/>
    <cellStyle name="Millares 26 2" xfId="102" xr:uid="{00000000-0005-0000-0000-00001F000000}"/>
    <cellStyle name="Millares 27" xfId="47" xr:uid="{00000000-0005-0000-0000-000020000000}"/>
    <cellStyle name="Millares 27 2" xfId="103" xr:uid="{00000000-0005-0000-0000-000020000000}"/>
    <cellStyle name="Millares 28" xfId="48" xr:uid="{00000000-0005-0000-0000-000021000000}"/>
    <cellStyle name="Millares 28 2" xfId="104" xr:uid="{00000000-0005-0000-0000-000021000000}"/>
    <cellStyle name="Millares 29" xfId="49" xr:uid="{00000000-0005-0000-0000-000022000000}"/>
    <cellStyle name="Millares 29 2" xfId="105" xr:uid="{00000000-0005-0000-0000-000022000000}"/>
    <cellStyle name="Millares 3" xfId="5" xr:uid="{00000000-0005-0000-0000-000023000000}"/>
    <cellStyle name="Millares 3 2" xfId="13" xr:uid="{00000000-0005-0000-0000-000024000000}"/>
    <cellStyle name="Millares 3 2 2" xfId="74" xr:uid="{00000000-0005-0000-0000-000024000000}"/>
    <cellStyle name="Millares 3 3" xfId="70" xr:uid="{00000000-0005-0000-0000-000023000000}"/>
    <cellStyle name="Millares 30" xfId="50" xr:uid="{00000000-0005-0000-0000-000025000000}"/>
    <cellStyle name="Millares 30 2" xfId="106" xr:uid="{00000000-0005-0000-0000-000025000000}"/>
    <cellStyle name="Millares 31" xfId="51" xr:uid="{00000000-0005-0000-0000-000026000000}"/>
    <cellStyle name="Millares 31 2" xfId="107" xr:uid="{00000000-0005-0000-0000-000026000000}"/>
    <cellStyle name="Millares 32" xfId="52" xr:uid="{00000000-0005-0000-0000-000027000000}"/>
    <cellStyle name="Millares 32 2" xfId="108" xr:uid="{00000000-0005-0000-0000-000027000000}"/>
    <cellStyle name="Millares 33" xfId="53" xr:uid="{00000000-0005-0000-0000-000028000000}"/>
    <cellStyle name="Millares 33 2" xfId="109" xr:uid="{00000000-0005-0000-0000-000028000000}"/>
    <cellStyle name="Millares 34" xfId="54" xr:uid="{00000000-0005-0000-0000-000029000000}"/>
    <cellStyle name="Millares 34 2" xfId="110" xr:uid="{00000000-0005-0000-0000-000029000000}"/>
    <cellStyle name="Millares 35" xfId="55" xr:uid="{00000000-0005-0000-0000-00002A000000}"/>
    <cellStyle name="Millares 35 2" xfId="111" xr:uid="{00000000-0005-0000-0000-00002A000000}"/>
    <cellStyle name="Millares 36" xfId="62" xr:uid="{00000000-0005-0000-0000-00002B000000}"/>
    <cellStyle name="Millares 36 2" xfId="115" xr:uid="{00000000-0005-0000-0000-00002B000000}"/>
    <cellStyle name="Millares 37" xfId="66" xr:uid="{00000000-0005-0000-0000-000070000000}"/>
    <cellStyle name="Millares 38" xfId="67" xr:uid="{00000000-0005-0000-0000-000071000000}"/>
    <cellStyle name="Millares 39" xfId="68" xr:uid="{00000000-0005-0000-0000-000074000000}"/>
    <cellStyle name="Millares 4" xfId="10" xr:uid="{00000000-0005-0000-0000-00002C000000}"/>
    <cellStyle name="Millares 4 2" xfId="11" xr:uid="{00000000-0005-0000-0000-00002D000000}"/>
    <cellStyle name="Millares 4 2 2" xfId="72" xr:uid="{00000000-0005-0000-0000-00002D000000}"/>
    <cellStyle name="Millares 4 3" xfId="71" xr:uid="{00000000-0005-0000-0000-00002C000000}"/>
    <cellStyle name="Millares 40" xfId="112" xr:uid="{00000000-0005-0000-0000-0000A2000000}"/>
    <cellStyle name="Millares 5" xfId="19" xr:uid="{00000000-0005-0000-0000-00002E000000}"/>
    <cellStyle name="Millares 5 2" xfId="79" xr:uid="{00000000-0005-0000-0000-00002E000000}"/>
    <cellStyle name="Millares 6" xfId="17" xr:uid="{00000000-0005-0000-0000-00002F000000}"/>
    <cellStyle name="Millares 6 2" xfId="77" xr:uid="{00000000-0005-0000-0000-00002F000000}"/>
    <cellStyle name="Millares 7" xfId="22" xr:uid="{00000000-0005-0000-0000-000030000000}"/>
    <cellStyle name="Millares 7 2" xfId="82" xr:uid="{00000000-0005-0000-0000-000030000000}"/>
    <cellStyle name="Millares 8" xfId="21" xr:uid="{00000000-0005-0000-0000-000031000000}"/>
    <cellStyle name="Millares 8 2" xfId="81" xr:uid="{00000000-0005-0000-0000-000031000000}"/>
    <cellStyle name="Millares 9" xfId="26" xr:uid="{00000000-0005-0000-0000-000032000000}"/>
    <cellStyle name="Millares 9 2" xfId="86" xr:uid="{00000000-0005-0000-0000-000032000000}"/>
    <cellStyle name="Millones" xfId="59" xr:uid="{00000000-0005-0000-0000-000033000000}"/>
    <cellStyle name="Moneda 2" xfId="60" xr:uid="{00000000-0005-0000-0000-000034000000}"/>
    <cellStyle name="Normal" xfId="0" builtinId="0"/>
    <cellStyle name="Normal 2" xfId="8" xr:uid="{00000000-0005-0000-0000-000036000000}"/>
    <cellStyle name="Normal 2 2" xfId="18" xr:uid="{00000000-0005-0000-0000-000037000000}"/>
    <cellStyle name="Normal 2 2 2" xfId="33" xr:uid="{00000000-0005-0000-0000-000038000000}"/>
    <cellStyle name="Normal 2 2 3" xfId="78" xr:uid="{00000000-0005-0000-0000-000037000000}"/>
    <cellStyle name="Normal 2 3" xfId="58" xr:uid="{00000000-0005-0000-0000-000039000000}"/>
    <cellStyle name="Normal 20" xfId="56" xr:uid="{00000000-0005-0000-0000-00003A000000}"/>
    <cellStyle name="Normal 3" xfId="9" xr:uid="{00000000-0005-0000-0000-00003B000000}"/>
    <cellStyle name="Normal 3 2" xfId="20" xr:uid="{00000000-0005-0000-0000-00003C000000}"/>
    <cellStyle name="Normal 3 2 2" xfId="80" xr:uid="{00000000-0005-0000-0000-00003C000000}"/>
    <cellStyle name="Normal 4" xfId="61" xr:uid="{00000000-0005-0000-0000-00003D000000}"/>
    <cellStyle name="Normal 4 2" xfId="114" xr:uid="{00000000-0005-0000-0000-00003D000000}"/>
    <cellStyle name="Normal 5" xfId="63" xr:uid="{00000000-0005-0000-0000-00003E000000}"/>
    <cellStyle name="Normal 7" xfId="34" xr:uid="{00000000-0005-0000-0000-00003F000000}"/>
    <cellStyle name="Normal_ECU_Fis_mt_new 2" xfId="65" xr:uid="{00000000-0005-0000-0000-000040000000}"/>
    <cellStyle name="Porcentaje" xfId="2" builtinId="5"/>
  </cellStyles>
  <dxfs count="0"/>
  <tableStyles count="0" defaultTableStyle="TableStyleMedium2" defaultPivotStyle="PivotStyleLight16"/>
  <colors>
    <mruColors>
      <color rgb="FF9999FF"/>
      <color rgb="FFFFCCFF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18.xml"/><Relationship Id="rId47" Type="http://schemas.openxmlformats.org/officeDocument/2006/relationships/externalLink" Target="externalLinks/externalLink23.xml"/><Relationship Id="rId63" Type="http://schemas.openxmlformats.org/officeDocument/2006/relationships/externalLink" Target="externalLinks/externalLink39.xml"/><Relationship Id="rId68" Type="http://schemas.openxmlformats.org/officeDocument/2006/relationships/externalLink" Target="externalLinks/externalLink44.xml"/><Relationship Id="rId84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8.xml"/><Relationship Id="rId37" Type="http://schemas.openxmlformats.org/officeDocument/2006/relationships/externalLink" Target="externalLinks/externalLink13.xml"/><Relationship Id="rId53" Type="http://schemas.openxmlformats.org/officeDocument/2006/relationships/externalLink" Target="externalLinks/externalLink29.xml"/><Relationship Id="rId58" Type="http://schemas.openxmlformats.org/officeDocument/2006/relationships/externalLink" Target="externalLinks/externalLink34.xml"/><Relationship Id="rId74" Type="http://schemas.openxmlformats.org/officeDocument/2006/relationships/externalLink" Target="externalLinks/externalLink50.xml"/><Relationship Id="rId79" Type="http://schemas.openxmlformats.org/officeDocument/2006/relationships/externalLink" Target="externalLinks/externalLink55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externalLink" Target="externalLinks/externalLink11.xml"/><Relationship Id="rId43" Type="http://schemas.openxmlformats.org/officeDocument/2006/relationships/externalLink" Target="externalLinks/externalLink19.xml"/><Relationship Id="rId48" Type="http://schemas.openxmlformats.org/officeDocument/2006/relationships/externalLink" Target="externalLinks/externalLink24.xml"/><Relationship Id="rId56" Type="http://schemas.openxmlformats.org/officeDocument/2006/relationships/externalLink" Target="externalLinks/externalLink32.xml"/><Relationship Id="rId64" Type="http://schemas.openxmlformats.org/officeDocument/2006/relationships/externalLink" Target="externalLinks/externalLink40.xml"/><Relationship Id="rId69" Type="http://schemas.openxmlformats.org/officeDocument/2006/relationships/externalLink" Target="externalLinks/externalLink45.xml"/><Relationship Id="rId77" Type="http://schemas.openxmlformats.org/officeDocument/2006/relationships/externalLink" Target="externalLinks/externalLink53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7.xml"/><Relationship Id="rId72" Type="http://schemas.openxmlformats.org/officeDocument/2006/relationships/externalLink" Target="externalLinks/externalLink48.xml"/><Relationship Id="rId80" Type="http://schemas.openxmlformats.org/officeDocument/2006/relationships/externalLink" Target="externalLinks/externalLink56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externalLink" Target="externalLinks/externalLink9.xml"/><Relationship Id="rId38" Type="http://schemas.openxmlformats.org/officeDocument/2006/relationships/externalLink" Target="externalLinks/externalLink14.xml"/><Relationship Id="rId46" Type="http://schemas.openxmlformats.org/officeDocument/2006/relationships/externalLink" Target="externalLinks/externalLink22.xml"/><Relationship Id="rId59" Type="http://schemas.openxmlformats.org/officeDocument/2006/relationships/externalLink" Target="externalLinks/externalLink35.xml"/><Relationship Id="rId67" Type="http://schemas.openxmlformats.org/officeDocument/2006/relationships/externalLink" Target="externalLinks/externalLink43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7.xml"/><Relationship Id="rId54" Type="http://schemas.openxmlformats.org/officeDocument/2006/relationships/externalLink" Target="externalLinks/externalLink30.xml"/><Relationship Id="rId62" Type="http://schemas.openxmlformats.org/officeDocument/2006/relationships/externalLink" Target="externalLinks/externalLink38.xml"/><Relationship Id="rId70" Type="http://schemas.openxmlformats.org/officeDocument/2006/relationships/externalLink" Target="externalLinks/externalLink46.xml"/><Relationship Id="rId75" Type="http://schemas.openxmlformats.org/officeDocument/2006/relationships/externalLink" Target="externalLinks/externalLink51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36" Type="http://schemas.openxmlformats.org/officeDocument/2006/relationships/externalLink" Target="externalLinks/externalLink12.xml"/><Relationship Id="rId49" Type="http://schemas.openxmlformats.org/officeDocument/2006/relationships/externalLink" Target="externalLinks/externalLink25.xml"/><Relationship Id="rId57" Type="http://schemas.openxmlformats.org/officeDocument/2006/relationships/externalLink" Target="externalLinks/externalLink33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7.xml"/><Relationship Id="rId44" Type="http://schemas.openxmlformats.org/officeDocument/2006/relationships/externalLink" Target="externalLinks/externalLink20.xml"/><Relationship Id="rId52" Type="http://schemas.openxmlformats.org/officeDocument/2006/relationships/externalLink" Target="externalLinks/externalLink28.xml"/><Relationship Id="rId60" Type="http://schemas.openxmlformats.org/officeDocument/2006/relationships/externalLink" Target="externalLinks/externalLink36.xml"/><Relationship Id="rId65" Type="http://schemas.openxmlformats.org/officeDocument/2006/relationships/externalLink" Target="externalLinks/externalLink41.xml"/><Relationship Id="rId73" Type="http://schemas.openxmlformats.org/officeDocument/2006/relationships/externalLink" Target="externalLinks/externalLink49.xml"/><Relationship Id="rId78" Type="http://schemas.openxmlformats.org/officeDocument/2006/relationships/externalLink" Target="externalLinks/externalLink54.xml"/><Relationship Id="rId81" Type="http://schemas.openxmlformats.org/officeDocument/2006/relationships/externalLink" Target="externalLinks/externalLink5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10.xml"/><Relationship Id="rId50" Type="http://schemas.openxmlformats.org/officeDocument/2006/relationships/externalLink" Target="externalLinks/externalLink26.xml"/><Relationship Id="rId55" Type="http://schemas.openxmlformats.org/officeDocument/2006/relationships/externalLink" Target="externalLinks/externalLink31.xml"/><Relationship Id="rId76" Type="http://schemas.openxmlformats.org/officeDocument/2006/relationships/externalLink" Target="externalLinks/externalLink52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47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5.xml"/><Relationship Id="rId24" Type="http://schemas.openxmlformats.org/officeDocument/2006/relationships/worksheet" Target="worksheets/sheet24.xml"/><Relationship Id="rId40" Type="http://schemas.openxmlformats.org/officeDocument/2006/relationships/externalLink" Target="externalLinks/externalLink16.xml"/><Relationship Id="rId45" Type="http://schemas.openxmlformats.org/officeDocument/2006/relationships/externalLink" Target="externalLinks/externalLink21.xml"/><Relationship Id="rId66" Type="http://schemas.openxmlformats.org/officeDocument/2006/relationships/externalLink" Target="externalLinks/externalLink42.xml"/><Relationship Id="rId61" Type="http://schemas.openxmlformats.org/officeDocument/2006/relationships/externalLink" Target="externalLinks/externalLink37.xml"/><Relationship Id="rId8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38100</xdr:rowOff>
    </xdr:from>
    <xdr:to>
      <xdr:col>1</xdr:col>
      <xdr:colOff>1314450</xdr:colOff>
      <xdr:row>4</xdr:row>
      <xdr:rowOff>161924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27E6CD-C68B-49C4-872F-78F7401A887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4" t="3038" r="71583" b="88295"/>
        <a:stretch/>
      </xdr:blipFill>
      <xdr:spPr>
        <a:xfrm>
          <a:off x="514350" y="38100"/>
          <a:ext cx="1562100" cy="923924"/>
        </a:xfrm>
        <a:prstGeom prst="rect">
          <a:avLst/>
        </a:prstGeom>
      </xdr:spPr>
    </xdr:pic>
    <xdr:clientData/>
  </xdr:twoCellAnchor>
  <xdr:twoCellAnchor editAs="oneCell">
    <xdr:from>
      <xdr:col>1</xdr:col>
      <xdr:colOff>4105275</xdr:colOff>
      <xdr:row>1</xdr:row>
      <xdr:rowOff>9525</xdr:rowOff>
    </xdr:from>
    <xdr:to>
      <xdr:col>4</xdr:col>
      <xdr:colOff>228600</xdr:colOff>
      <xdr:row>3</xdr:row>
      <xdr:rowOff>85725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40A9297-C1AF-4BA6-AD67-E56AC3541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67275" y="209550"/>
          <a:ext cx="3095625" cy="476250"/>
        </a:xfrm>
        <a:prstGeom prst="rect">
          <a:avLst/>
        </a:prstGeom>
      </xdr:spPr>
    </xdr:pic>
    <xdr:clientData/>
  </xdr:twoCellAnchor>
  <xdr:twoCellAnchor editAs="oneCell">
    <xdr:from>
      <xdr:col>1</xdr:col>
      <xdr:colOff>2876550</xdr:colOff>
      <xdr:row>13</xdr:row>
      <xdr:rowOff>85725</xdr:rowOff>
    </xdr:from>
    <xdr:to>
      <xdr:col>4</xdr:col>
      <xdr:colOff>247650</xdr:colOff>
      <xdr:row>17</xdr:row>
      <xdr:rowOff>174167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FE63BEC-F472-4247-8BC0-455118675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38550" y="2686050"/>
          <a:ext cx="4343400" cy="8885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333377</xdr:colOff>
      <xdr:row>0</xdr:row>
      <xdr:rowOff>47619</xdr:rowOff>
    </xdr:from>
    <xdr:to>
      <xdr:col>12</xdr:col>
      <xdr:colOff>691819</xdr:colOff>
      <xdr:row>0</xdr:row>
      <xdr:rowOff>154781</xdr:rowOff>
    </xdr:to>
    <xdr:pic>
      <xdr:nvPicPr>
        <xdr:cNvPr id="2" name="Imagen 11" descr="so:Users:cacalle:Desktop:1.png">
          <a:extLst>
            <a:ext uri="{FF2B5EF4-FFF2-40B4-BE49-F238E27FC236}">
              <a16:creationId xmlns:a16="http://schemas.microsoft.com/office/drawing/2014/main" id="{6227BC5D-7FF0-4958-AD58-F79EE65966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" r="42731" b="56386"/>
        <a:stretch/>
      </xdr:blipFill>
      <xdr:spPr bwMode="auto">
        <a:xfrm flipV="1">
          <a:off x="333377" y="47619"/>
          <a:ext cx="13922042" cy="107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333374</xdr:colOff>
      <xdr:row>0</xdr:row>
      <xdr:rowOff>190499</xdr:rowOff>
    </xdr:from>
    <xdr:to>
      <xdr:col>3</xdr:col>
      <xdr:colOff>166687</xdr:colOff>
      <xdr:row>3</xdr:row>
      <xdr:rowOff>238125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2FFD36-E6E3-4E47-8832-D74BBD5CF4A1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51" t="4670" r="71268" b="88832"/>
        <a:stretch/>
      </xdr:blipFill>
      <xdr:spPr>
        <a:xfrm>
          <a:off x="333374" y="190499"/>
          <a:ext cx="2119313" cy="933451"/>
        </a:xfrm>
        <a:prstGeom prst="rect">
          <a:avLst/>
        </a:prstGeom>
      </xdr:spPr>
    </xdr:pic>
    <xdr:clientData/>
  </xdr:twoCellAnchor>
  <xdr:twoCellAnchor editAs="oneCell">
    <xdr:from>
      <xdr:col>2</xdr:col>
      <xdr:colOff>357187</xdr:colOff>
      <xdr:row>3</xdr:row>
      <xdr:rowOff>35718</xdr:rowOff>
    </xdr:from>
    <xdr:to>
      <xdr:col>4</xdr:col>
      <xdr:colOff>1131094</xdr:colOff>
      <xdr:row>5</xdr:row>
      <xdr:rowOff>59531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27E9DE1-BFDA-4F87-83BB-24D8DC9ED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52625" y="928687"/>
          <a:ext cx="3095625" cy="476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E59ACF-63D5-4B01-89A5-C2617E9F753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2751666</xdr:colOff>
      <xdr:row>1</xdr:row>
      <xdr:rowOff>21167</xdr:rowOff>
    </xdr:from>
    <xdr:to>
      <xdr:col>1</xdr:col>
      <xdr:colOff>4675985</xdr:colOff>
      <xdr:row>1</xdr:row>
      <xdr:rowOff>402220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E3E6994-FF2F-46A2-B950-8E348E3BE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13666" y="211667"/>
          <a:ext cx="1924319" cy="3810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0DFE26-5F29-44AA-B98B-B0F9A47C491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2676525</xdr:colOff>
      <xdr:row>0</xdr:row>
      <xdr:rowOff>133350</xdr:rowOff>
    </xdr:from>
    <xdr:to>
      <xdr:col>1</xdr:col>
      <xdr:colOff>4600844</xdr:colOff>
      <xdr:row>1</xdr:row>
      <xdr:rowOff>323903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81B35B4-D954-45F5-9F85-CABB14694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38525" y="133350"/>
          <a:ext cx="1924319" cy="3810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E8124A-36C0-4121-9F50-70A08A006E4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2733675</xdr:colOff>
      <xdr:row>1</xdr:row>
      <xdr:rowOff>57150</xdr:rowOff>
    </xdr:from>
    <xdr:to>
      <xdr:col>1</xdr:col>
      <xdr:colOff>4657994</xdr:colOff>
      <xdr:row>1</xdr:row>
      <xdr:rowOff>438203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27EFDE7-5AC6-4EB1-BE49-35674F6E1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95675" y="247650"/>
          <a:ext cx="1924319" cy="3810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19FE69-BDB6-43F6-B67B-9F64ABB27F9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2743200</xdr:colOff>
      <xdr:row>1</xdr:row>
      <xdr:rowOff>114300</xdr:rowOff>
    </xdr:from>
    <xdr:to>
      <xdr:col>1</xdr:col>
      <xdr:colOff>4667519</xdr:colOff>
      <xdr:row>1</xdr:row>
      <xdr:rowOff>495353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4A23076-0DFD-4090-A097-7BA6F6495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05200" y="304800"/>
          <a:ext cx="1924319" cy="38105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0DC19E-002D-4712-A641-5F85E60AA3C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2762250</xdr:colOff>
      <xdr:row>1</xdr:row>
      <xdr:rowOff>28575</xdr:rowOff>
    </xdr:from>
    <xdr:to>
      <xdr:col>1</xdr:col>
      <xdr:colOff>4686569</xdr:colOff>
      <xdr:row>1</xdr:row>
      <xdr:rowOff>409628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A928A62-8ACB-483E-A80D-75CF34A20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24250" y="219075"/>
          <a:ext cx="1924319" cy="38105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173</xdr:col>
      <xdr:colOff>627942</xdr:colOff>
      <xdr:row>0</xdr:row>
      <xdr:rowOff>0</xdr:rowOff>
    </xdr:from>
    <xdr:to>
      <xdr:col>182</xdr:col>
      <xdr:colOff>627942</xdr:colOff>
      <xdr:row>32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43D76B-D268-43D4-AA05-4BEBC023D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90220" y="0"/>
          <a:ext cx="5969000" cy="59845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ATA\ANUARIO%202002\ANUARIO_TRADUCCION\ANUARIO_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\TEMP\weo%20extra%20vulnerabilty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BGR\REAL\DATA\O1\BGR\MON\PROJ\MONwork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AZE\AZE_RED20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GeoBop-July6(July11)-circulated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Startup" Target="Bgr/GEN/BG%20SINAW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S\BGR\1MIS9805\FIELD\MAC98EFF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S\MDA\MON\eff990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4\Users\MPecho\Library\Caches\TemporaryItems\Outlook%20Temp\Hv2kp-47212\FISCAL\Cuadros%20Comparativos\CUADROS%20FISC.COMPARA902001-1er%20trimestr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eo07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PYRAMI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ADROS%20FISC.COMPARA9699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NGCPI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d_Fiscal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TR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IM1211pre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ocuments%20and%20Settings\u03478\Temporary%20Internet%20Files\OLK2C0\Ju&#382;iv\bankyFSR04\koncentr_konkurenc\Ju&#382;iv\Bul2001\Bdoh98.xls\BDOHxl-19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pr\Lds510$\valent\bdoh98-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ArmRed02_Tables_new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LB\Escritorio\Estudios%20Economicos\Presentaciones%20Especiales\aq\EDEGE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Startup" Target="PER/MFLOWS/MFLOWS/MFLOW9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TEMP\prod%20levels%20manufacturing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UZB%20SA%20tables%20English%20--%20Final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Cuentas%20Monetarias%20octubre%20observado.xlsm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DATA\AT\PAN\workxls\MONEY\Pan_money%20JP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WEO\DomFULLWeo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Producci&#243;n%20electrica%20noviembre%2008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SLV\Fiscal%20Sector\Output\Output%202003\Working%20files%202003\SLV-Fiscal-March%2012%202003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lly\Boletin\Mensual\Cuadros\Bol_0898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Pan%20fiscal%20data%20template%20v2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IEIM1600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ARM\MONREV98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Thai%20Option%20Vol%20Analysi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oomberg06\DEMF\Freddylee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TOS%20BLOOMBERG\Documents%20and%20Settings\Administrator\My%20Documents\DEMF\Daily%20Report\RATE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PRECIO%20PETROLEO%20CRUDO%20WTI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1\Documents%20and%20Settings\csaizar\Local%20Settings\Temporary%20Internet%20Files\OLK46\wrs218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uments%20and%20Settings\sreichold\Local%20Settings\Temporary%20Internet%20Files\OLK26\WEO\GEEColombiaOct20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microsoft.com/office/2006/relationships/xlExternalLinkPath/xlPathMissing" Target="Qafisc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corrts99-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LC\PAN\Missions\2008%20Article%20IV\chart%203%20and%204%20inflation%20box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IA\VOL1\agutierr\Dia28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Zimbabwe\BOP\ZW_RSV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Oscar\2002\Atlantic%20Division\Panama\External%20Sector\BOP\New%20BOP%20structure\BPTrimestral%202000-20022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F%20Pacocha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Dbase\Dinput\CRI-INPUT-ABOP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IA\VOL1\msema\LIMA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es%20Trimestrales-alma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SSWN06P\Documents\DATA\CA\CRI\EXTERNAL\Output\CRI-BOP-0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enise1\Doc%20Ayuda%20Mem\exportaciones\EXP%202002%20PROY%209%20FORM3(denise)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4\users4\rfenochietto\My%20Documents\Centro%20America\Honduras\Mision%202016%20HND\Estadisticas\HND%20Table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es%20Nuevo%20PIB\Marzo%2003\Nuevo%20PIB94-2003%20(20-02-03)_1%20(Part%20IA-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uadros%20de%20presentaci&#243;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\UB\EST\98VISIT.MAY\SR\BOPMI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B\LVA\REP\SR99JUN\LVchart699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_ECON"/>
      <sheetName val="PANOROMA_ECONO."/>
      <sheetName val="PBI_%"/>
      <sheetName val="COSTOS"/>
      <sheetName val="FINO_METALICA"/>
      <sheetName val="FINO_METALURG"/>
      <sheetName val="PROD_METALUR"/>
      <sheetName val="UBICACION"/>
      <sheetName val="NO_METALICA"/>
      <sheetName val="RESERVAS"/>
      <sheetName val="CONSUMO"/>
      <sheetName val="VALOR_MAT"/>
      <sheetName val=" EXPLOSIVOS"/>
      <sheetName val="EXPORT."/>
      <sheetName val="EXPORTAC_FOB"/>
      <sheetName val="COTIZAC"/>
      <sheetName val="PROYECTOS"/>
      <sheetName val="PROD_AU"/>
      <sheetName val="EST_AU"/>
      <sheetName val="DPTO_AU"/>
      <sheetName val="MUND_AU"/>
      <sheetName val="PROD_CU"/>
      <sheetName val="EST_CU"/>
      <sheetName val="DPTO_CU"/>
      <sheetName val="MUND_CU"/>
      <sheetName val="PROD_ZN"/>
      <sheetName val="EST_ZN"/>
      <sheetName val="DPTO_ZN"/>
      <sheetName val="MUND_ZN"/>
      <sheetName val="PROD_PB"/>
      <sheetName val="EST_PB"/>
      <sheetName val="DPTO_PB"/>
      <sheetName val="MUND_PB"/>
      <sheetName val="PROD_AG"/>
      <sheetName val="EST_AG"/>
      <sheetName val="DPTO_AG"/>
      <sheetName val="MUND_AG"/>
      <sheetName val="HIERRO"/>
      <sheetName val="ESTAÑO"/>
      <sheetName val="DERECHOS MINEROS"/>
      <sheetName val="INDIC_LAB"/>
      <sheetName val="GRAF_ACCID"/>
      <sheetName val="DIRECTORIO_CONTRATISTAS_2001"/>
      <sheetName val="DIRECTORIO_CONTRATISTAS_2002"/>
      <sheetName val="DIRECTORIO_PERITOS_MINEROS"/>
      <sheetName val="DIRECTORIO_COM_2002"/>
      <sheetName val="DIRECTORIO_AUDITORIA_E_INSPECT"/>
      <sheetName val="PROYECTO"/>
      <sheetName val="OPERATIVA"/>
      <sheetName val="PARALIZADA"/>
      <sheetName val="A4"/>
      <sheetName val="SUPUE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CONSUMO LOCAL DE PRODUCTOS MINEROS 1992 - 2001 /  LOCAL CONSUPTION OF  MINING PRODUCTS 1992 - 2001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2">
          <cell r="A2" t="str">
            <v>PRODUCCION MINERA DE COBRE A NIVEL CONCENTRADOS, SEGUN ESTRATOS 1992 - 2001 / COPPER MINING PRODUCTION BY CONCENTRATED ACCORDING TO LAYERS 1992 - 2001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">
          <cell r="A1" t="str">
            <v>PRODUCCION MINERA DE PLOMO A NIVEL CONCENTRADOS, SEGUN ESTRATOS  1992  -  2001 / LEAD MINING PRODUCTION BY CONCENTRATED ACCORDING TO LAYERS 1992 - 2001</v>
          </cell>
        </row>
        <row r="18">
          <cell r="B18">
            <v>118103</v>
          </cell>
          <cell r="C18">
            <v>118131</v>
          </cell>
          <cell r="D18">
            <v>133258</v>
          </cell>
        </row>
        <row r="19">
          <cell r="B19">
            <v>16743</v>
          </cell>
          <cell r="C19">
            <v>18324</v>
          </cell>
          <cell r="D19">
            <v>12203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A"/>
      <sheetName val="AQ"/>
      <sheetName val="DQ"/>
      <sheetName val="ControlSheet"/>
      <sheetName val="FS"/>
      <sheetName val="Monthly"/>
      <sheetName val="MEI, SEI and EFV"/>
      <sheetName val="pensions (pr2000)"/>
      <sheetName val="Interest"/>
      <sheetName val="Sheet3"/>
      <sheetName val="daily"/>
      <sheetName val="ex r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AQ"/>
      <sheetName val="Ext_debt"/>
      <sheetName val="GeoBop0900_BseLine"/>
      <sheetName val="Read Me"/>
      <sheetName val="Table3"/>
      <sheetName val="FOREX-DAILY"/>
      <sheetName val="Base de Datos Proyecciones"/>
      <sheetName val="COP FED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work"/>
      <sheetName val="Roadmap"/>
      <sheetName val="monimp"/>
      <sheetName val="interv"/>
      <sheetName val="Montabs"/>
      <sheetName val="fiscout"/>
      <sheetName val="corresp"/>
      <sheetName val="junk"/>
      <sheetName val="real"/>
      <sheetName val="INFlevel"/>
      <sheetName val="TableM"/>
      <sheetName val="WB"/>
      <sheetName val="BoP"/>
      <sheetName val="#REF"/>
      <sheetName val="GSA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Chartdata"/>
      <sheetName val="WB"/>
      <sheetName val="BoP"/>
      <sheetName val="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"/>
      <sheetName val="WB"/>
      <sheetName val="DOC"/>
      <sheetName val="Input"/>
      <sheetName val="BoP_Sum"/>
      <sheetName val="BoP"/>
      <sheetName val="DS_after2001 (2)"/>
      <sheetName val="Chart1 DS"/>
      <sheetName val="Sheet1"/>
      <sheetName val="RED_Tble36"/>
      <sheetName val="Prog"/>
      <sheetName val="End-94"/>
      <sheetName val="End-94 (2)"/>
      <sheetName val="Gas"/>
      <sheetName val="UFC_TBL"/>
      <sheetName val="IMF"/>
      <sheetName val="DS_after2001"/>
      <sheetName val="Projects"/>
      <sheetName val="EBRD"/>
      <sheetName val="CPFs"/>
      <sheetName val="ControlSheet"/>
      <sheetName val="Debt"/>
      <sheetName val="DSA-2000"/>
      <sheetName val="DSA"/>
      <sheetName val="WEO"/>
      <sheetName val="EDSSBAT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  <sheetName val="ER"/>
      <sheetName val="WB"/>
      <sheetName val="T_liquidity"/>
      <sheetName val="T_CB position"/>
      <sheetName val="monimp"/>
      <sheetName val="interv"/>
      <sheetName val="fiscout"/>
      <sheetName val="Nat_Acc"/>
      <sheetName val="GDP_ORIGIN_EXPEND"/>
      <sheetName val="Current_price_GDP"/>
      <sheetName val="Base_year_price_GDP"/>
      <sheetName val="Real_GDP_grow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nnual"/>
      <sheetName val="Quarterly"/>
      <sheetName val="Monthly"/>
      <sheetName val="Interest"/>
      <sheetName val="INFlevel"/>
      <sheetName val="INFrate"/>
      <sheetName val="GDPQ"/>
      <sheetName val="GDPM"/>
      <sheetName val="AQ"/>
      <sheetName val="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Liquid-Reserve time line "/>
      <sheetName val="Monetary Program"/>
      <sheetName val="Figures"/>
      <sheetName val="NBM Balance Sheet"/>
      <sheetName val="Monetary Survey"/>
      <sheetName val="Interest Rates"/>
      <sheetName val="CPI"/>
      <sheetName val="Wages"/>
      <sheetName val="Fiscal Accts"/>
      <sheetName val="Old FisAccts"/>
      <sheetName val="BOP-qtrly"/>
      <sheetName val="BOP-M-T"/>
      <sheetName val="National Accounts"/>
      <sheetName val="Indicators"/>
      <sheetName val="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hart-growth rates"/>
      <sheetName val="indicators"/>
      <sheetName val="mterm"/>
      <sheetName val="GDP Const"/>
      <sheetName val="GDP Current"/>
      <sheetName val="BOP"/>
      <sheetName val="Fisc"/>
      <sheetName val="ControlSheet"/>
      <sheetName val="Potential"/>
      <sheetName val="Labor"/>
      <sheetName val="q_datainput"/>
      <sheetName val="quarterly data"/>
      <sheetName val="WEOq"/>
      <sheetName val="WEOa"/>
      <sheetName val="New Q6"/>
      <sheetName val="New Q7"/>
      <sheetName val="Summary BOP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YRAMID"/>
      <sheetName val="GRAPH3"/>
      <sheetName val="GRAPH2"/>
      <sheetName val="GRAPH1"/>
    </sheetNames>
    <sheetDataSet>
      <sheetData sheetId="0" refreshError="1">
        <row r="1">
          <cell r="A1" t="str">
            <v>Table</v>
          </cell>
        </row>
        <row r="184">
          <cell r="A184" t="str">
            <v>0-4</v>
          </cell>
          <cell r="B184">
            <v>15.564337483590073</v>
          </cell>
          <cell r="C184">
            <v>14.944044267261317</v>
          </cell>
          <cell r="D184">
            <v>7.4453595975015752</v>
          </cell>
        </row>
        <row r="185">
          <cell r="A185" t="str">
            <v>5-9</v>
          </cell>
          <cell r="B185">
            <v>15.785675600616088</v>
          </cell>
          <cell r="C185">
            <v>13.125198863104645</v>
          </cell>
          <cell r="D185">
            <v>7.5512389435148597</v>
          </cell>
        </row>
        <row r="186">
          <cell r="A186" t="str">
            <v>10-14</v>
          </cell>
          <cell r="B186">
            <v>12.676992134168875</v>
          </cell>
          <cell r="C186">
            <v>9.1270477886422761</v>
          </cell>
          <cell r="D186">
            <v>6.0641684975733003</v>
          </cell>
        </row>
        <row r="187">
          <cell r="A187" t="str">
            <v>15-19</v>
          </cell>
          <cell r="B187">
            <v>7.3529229533422313</v>
          </cell>
          <cell r="C187">
            <v>6.4082047908962814</v>
          </cell>
          <cell r="D187">
            <v>3.5173456973723161</v>
          </cell>
        </row>
        <row r="188">
          <cell r="A188" t="str">
            <v>20-24</v>
          </cell>
          <cell r="B188">
            <v>7.6951897501463318</v>
          </cell>
          <cell r="C188">
            <v>8.1590690933981467</v>
          </cell>
          <cell r="D188">
            <v>3.6810725108764744</v>
          </cell>
        </row>
        <row r="189">
          <cell r="A189" t="str">
            <v>25-29</v>
          </cell>
          <cell r="B189">
            <v>8.0759437940407448</v>
          </cell>
          <cell r="C189">
            <v>9.0895144665388603</v>
          </cell>
          <cell r="D189">
            <v>3.8632100916110015</v>
          </cell>
        </row>
        <row r="190">
          <cell r="A190" t="str">
            <v>30-34</v>
          </cell>
          <cell r="B190">
            <v>7.255174092834447</v>
          </cell>
          <cell r="C190">
            <v>9.0593674883222235</v>
          </cell>
          <cell r="D190">
            <v>3.4705865328724599</v>
          </cell>
        </row>
        <row r="191">
          <cell r="A191" t="str">
            <v>35-39</v>
          </cell>
          <cell r="B191">
            <v>7.3227818990394953</v>
          </cell>
          <cell r="C191">
            <v>7.933936005518702</v>
          </cell>
          <cell r="D191">
            <v>3.5029274165962607</v>
          </cell>
        </row>
        <row r="192">
          <cell r="A192" t="str">
            <v>40-44</v>
          </cell>
          <cell r="B192">
            <v>5.8394192507670111</v>
          </cell>
          <cell r="C192">
            <v>6.467863722289513</v>
          </cell>
          <cell r="D192">
            <v>2.7933457629258056</v>
          </cell>
        </row>
        <row r="193">
          <cell r="A193" t="str">
            <v>45-49</v>
          </cell>
          <cell r="B193">
            <v>4.6776219254848996</v>
          </cell>
          <cell r="C193">
            <v>4.6615851294515256</v>
          </cell>
          <cell r="D193">
            <v>2.2375881615977198</v>
          </cell>
        </row>
        <row r="194">
          <cell r="A194" t="str">
            <v>50-54</v>
          </cell>
          <cell r="B194">
            <v>2.3282597714236566</v>
          </cell>
          <cell r="C194">
            <v>2.9852192908575113</v>
          </cell>
          <cell r="D194">
            <v>1.1137468108053072</v>
          </cell>
        </row>
        <row r="195">
          <cell r="A195" t="str">
            <v>55-59</v>
          </cell>
          <cell r="B195">
            <v>1.457522252262037</v>
          </cell>
          <cell r="C195">
            <v>2.1074475736695892</v>
          </cell>
          <cell r="D195">
            <v>0.69722063665688361</v>
          </cell>
        </row>
        <row r="196">
          <cell r="A196" t="str">
            <v>60-64</v>
          </cell>
          <cell r="B196">
            <v>1.6949696147557773</v>
          </cell>
          <cell r="C196">
            <v>2.8871914780976522</v>
          </cell>
          <cell r="D196">
            <v>0.81080600456015173</v>
          </cell>
        </row>
        <row r="197">
          <cell r="A197" t="str">
            <v>65-69</v>
          </cell>
          <cell r="B197">
            <v>1.2014872988439975</v>
          </cell>
          <cell r="C197">
            <v>1.5100561228445912</v>
          </cell>
          <cell r="D197">
            <v>0.57474370503440342</v>
          </cell>
        </row>
        <row r="198">
          <cell r="A198" t="str">
            <v>70-74</v>
          </cell>
          <cell r="B198">
            <v>0.6235954523818722</v>
          </cell>
          <cell r="C198">
            <v>0.85798567383509672</v>
          </cell>
          <cell r="D198">
            <v>0.29830324556023302</v>
          </cell>
        </row>
        <row r="199">
          <cell r="A199" t="str">
            <v>75-79</v>
          </cell>
          <cell r="B199">
            <v>0.24309653228445866</v>
          </cell>
          <cell r="C199">
            <v>0.36293352156812414</v>
          </cell>
          <cell r="D199">
            <v>0.11628770589636203</v>
          </cell>
        </row>
        <row r="200">
          <cell r="A200" t="str">
            <v>80-84</v>
          </cell>
          <cell r="B200">
            <v>0.10933877014293493</v>
          </cell>
          <cell r="C200">
            <v>0.16711185264210524</v>
          </cell>
          <cell r="D200">
            <v>5.2303315995365231E-2</v>
          </cell>
        </row>
        <row r="201">
          <cell r="A201" t="str">
            <v>85-89</v>
          </cell>
          <cell r="B201">
            <v>5.4669385071467465E-2</v>
          </cell>
          <cell r="C201">
            <v>8.3555926321052618E-2</v>
          </cell>
          <cell r="D201">
            <v>2.6151657997682615E-2</v>
          </cell>
        </row>
        <row r="202">
          <cell r="A202" t="str">
            <v>90-94</v>
          </cell>
          <cell r="B202">
            <v>2.7334692535733732E-2</v>
          </cell>
          <cell r="C202">
            <v>4.1777963160526309E-2</v>
          </cell>
          <cell r="D202">
            <v>1.3075828998841308E-2</v>
          </cell>
        </row>
        <row r="203">
          <cell r="A203" t="str">
            <v>95+</v>
          </cell>
          <cell r="B203">
            <v>1.3667346267866866E-2</v>
          </cell>
          <cell r="C203">
            <v>2.0888981580263154E-2</v>
          </cell>
          <cell r="D203">
            <v>6.5379144994206538E-3</v>
          </cell>
        </row>
      </sheetData>
      <sheetData sheetId="1"/>
      <sheetData sheetId="2"/>
      <sheetData sheetId="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MIENTO"/>
      <sheetName val="FLUJO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INDEX"/>
      <sheetName val="CPICOMP"/>
      <sheetName val="INSINDEX"/>
      <sheetName val="INSPERCHG"/>
    </sheetNames>
    <sheetDataSet>
      <sheetData sheetId="0" refreshError="1">
        <row r="203">
          <cell r="B203">
            <v>1987</v>
          </cell>
          <cell r="K203">
            <v>0.55710306406684396</v>
          </cell>
          <cell r="O203">
            <v>15.680410168767377</v>
          </cell>
        </row>
        <row r="204">
          <cell r="K204">
            <v>-0.14773776546630479</v>
          </cell>
          <cell r="O204">
            <v>13.069845253032231</v>
          </cell>
        </row>
        <row r="205">
          <cell r="K205">
            <v>0.25892361753281357</v>
          </cell>
          <cell r="O205">
            <v>14.560439560439576</v>
          </cell>
        </row>
        <row r="206">
          <cell r="K206">
            <v>0.14757424829365817</v>
          </cell>
          <cell r="O206">
            <v>14.006719865602669</v>
          </cell>
        </row>
        <row r="207">
          <cell r="K207">
            <v>1.1235955056179803</v>
          </cell>
          <cell r="O207">
            <v>10.307414104882451</v>
          </cell>
        </row>
        <row r="208">
          <cell r="K208">
            <v>0.60109289617484851</v>
          </cell>
          <cell r="O208">
            <v>9.0209238057638697</v>
          </cell>
        </row>
        <row r="209">
          <cell r="K209">
            <v>1.9373528879232493</v>
          </cell>
          <cell r="O209">
            <v>7.5248281130633643</v>
          </cell>
        </row>
        <row r="210">
          <cell r="K210">
            <v>0.74600355239786698</v>
          </cell>
          <cell r="O210">
            <v>5.1538746755653841</v>
          </cell>
        </row>
        <row r="211">
          <cell r="K211">
            <v>1.6748942172073233</v>
          </cell>
          <cell r="O211">
            <v>6.4022140221401402</v>
          </cell>
        </row>
        <row r="212">
          <cell r="K212">
            <v>1.0750823651811903</v>
          </cell>
          <cell r="O212">
            <v>8.9940164547493531</v>
          </cell>
        </row>
        <row r="213">
          <cell r="K213">
            <v>1.2523588951792952</v>
          </cell>
          <cell r="O213">
            <v>9.84552391587561</v>
          </cell>
        </row>
        <row r="214">
          <cell r="K214">
            <v>0.10166045408335211</v>
          </cell>
          <cell r="O214">
            <v>9.7121634168986901</v>
          </cell>
        </row>
        <row r="215">
          <cell r="B215">
            <v>1988</v>
          </cell>
          <cell r="K215">
            <v>3.4867975626269532</v>
          </cell>
          <cell r="O215">
            <v>12.908587257617654</v>
          </cell>
        </row>
        <row r="216">
          <cell r="K216">
            <v>6.2031356509884228</v>
          </cell>
          <cell r="O216">
            <v>20.089878189410548</v>
          </cell>
        </row>
        <row r="217">
          <cell r="K217">
            <v>2.9525032092426073</v>
          </cell>
          <cell r="O217">
            <v>23.316240825178426</v>
          </cell>
        </row>
        <row r="218">
          <cell r="K218">
            <v>7.2942643391521234</v>
          </cell>
          <cell r="O218">
            <v>32.116283791393684</v>
          </cell>
        </row>
        <row r="219">
          <cell r="K219">
            <v>4.9970947123765264</v>
          </cell>
          <cell r="O219">
            <v>37.176945627111515</v>
          </cell>
        </row>
        <row r="220">
          <cell r="K220">
            <v>2.6009961261759917</v>
          </cell>
          <cell r="O220">
            <v>39.903959904426436</v>
          </cell>
        </row>
        <row r="221">
          <cell r="K221">
            <v>4.6925566343041902</v>
          </cell>
          <cell r="O221">
            <v>43.685340365482858</v>
          </cell>
        </row>
        <row r="222">
          <cell r="K222">
            <v>1.2879958784131951</v>
          </cell>
          <cell r="O222">
            <v>44.458337299286676</v>
          </cell>
        </row>
        <row r="223">
          <cell r="K223">
            <v>0.55951169888097674</v>
          </cell>
          <cell r="O223">
            <v>42.87361665324498</v>
          </cell>
        </row>
        <row r="224">
          <cell r="K224">
            <v>-2.9337379868487501</v>
          </cell>
          <cell r="O224">
            <v>37.206990925072844</v>
          </cell>
        </row>
        <row r="225">
          <cell r="K225">
            <v>2.3970818134444905</v>
          </cell>
          <cell r="O225">
            <v>38.758204040223454</v>
          </cell>
        </row>
        <row r="226">
          <cell r="K226">
            <v>0.25445292620864812</v>
          </cell>
          <cell r="O226">
            <v>38.970000816888287</v>
          </cell>
        </row>
        <row r="227">
          <cell r="B227">
            <v>1989</v>
          </cell>
          <cell r="K227">
            <v>11.827411167512691</v>
          </cell>
          <cell r="O227">
            <v>50.170415814587614</v>
          </cell>
        </row>
        <row r="228">
          <cell r="K228">
            <v>5.7648660916931327</v>
          </cell>
          <cell r="O228">
            <v>49.550706033376102</v>
          </cell>
        </row>
        <row r="229">
          <cell r="K229">
            <v>7.8969957081545195</v>
          </cell>
          <cell r="O229">
            <v>56.733167082294258</v>
          </cell>
        </row>
        <row r="230">
          <cell r="K230">
            <v>7.6372315035799554</v>
          </cell>
          <cell r="O230">
            <v>57.234166182452071</v>
          </cell>
        </row>
        <row r="231">
          <cell r="K231">
            <v>3.9911308203991025</v>
          </cell>
          <cell r="O231">
            <v>55.727725511898171</v>
          </cell>
        </row>
        <row r="232">
          <cell r="K232">
            <v>5.6503198294243218</v>
          </cell>
          <cell r="O232">
            <v>60.355987055016193</v>
          </cell>
        </row>
        <row r="233">
          <cell r="K233">
            <v>-2.4217961654893982</v>
          </cell>
          <cell r="O233">
            <v>49.459041731066478</v>
          </cell>
        </row>
        <row r="234">
          <cell r="K234">
            <v>-0.79283005860049105</v>
          </cell>
          <cell r="O234">
            <v>46.388606307222787</v>
          </cell>
        </row>
        <row r="235">
          <cell r="K235">
            <v>-0.41695621959694229</v>
          </cell>
          <cell r="O235">
            <v>44.967121901871529</v>
          </cell>
        </row>
        <row r="236">
          <cell r="K236">
            <v>-0.5233775296580645</v>
          </cell>
          <cell r="O236">
            <v>48.56696195935384</v>
          </cell>
        </row>
        <row r="237">
          <cell r="K237">
            <v>-0.42090494563312708</v>
          </cell>
          <cell r="O237">
            <v>44.47837150127225</v>
          </cell>
        </row>
        <row r="238">
          <cell r="K238">
            <v>0.3874603733709181</v>
          </cell>
          <cell r="O238">
            <v>44.670050761421322</v>
          </cell>
        </row>
        <row r="239">
          <cell r="B239" t="str">
            <v>1990</v>
          </cell>
          <cell r="K239">
            <v>-1.0175438596491171</v>
          </cell>
          <cell r="O239">
            <v>28.052655469813903</v>
          </cell>
        </row>
        <row r="240">
          <cell r="K240">
            <v>1.0280042538106882</v>
          </cell>
          <cell r="O240">
            <v>22.317596566523612</v>
          </cell>
        </row>
        <row r="241">
          <cell r="K241">
            <v>0.59649122807017285</v>
          </cell>
          <cell r="O241">
            <v>14.041368337311045</v>
          </cell>
        </row>
        <row r="242">
          <cell r="K242">
            <v>1.6393442622950838</v>
          </cell>
          <cell r="O242">
            <v>7.6866223207686435</v>
          </cell>
        </row>
        <row r="243">
          <cell r="K243">
            <v>1.7158544955387711</v>
          </cell>
          <cell r="O243">
            <v>5.3304904051172608</v>
          </cell>
        </row>
        <row r="244">
          <cell r="B244" t="str">
            <v xml:space="preserve"> </v>
          </cell>
          <cell r="K244">
            <v>0.57354925775980892</v>
          </cell>
          <cell r="O244">
            <v>0.26908846283215659</v>
          </cell>
        </row>
        <row r="245">
          <cell r="K245">
            <v>0.63737001006372029</v>
          </cell>
          <cell r="O245">
            <v>3.4126163391933639</v>
          </cell>
        </row>
        <row r="246">
          <cell r="K246">
            <v>0.10000000000001119</v>
          </cell>
          <cell r="O246">
            <v>4.3432939541348192</v>
          </cell>
        </row>
        <row r="247">
          <cell r="K247">
            <v>-2.0313020313020402</v>
          </cell>
          <cell r="O247">
            <v>2.6517794836008246</v>
          </cell>
        </row>
        <row r="248">
          <cell r="K248">
            <v>-0.67980965329708098</v>
          </cell>
          <cell r="O248">
            <v>2.4903542616625529</v>
          </cell>
        </row>
        <row r="249">
          <cell r="K249">
            <v>-6.8446269678301697E-2</v>
          </cell>
          <cell r="O249">
            <v>2.8531172948221384</v>
          </cell>
        </row>
        <row r="250">
          <cell r="K250">
            <v>1.0616438356164437</v>
          </cell>
          <cell r="O250">
            <v>3.5438596491228047</v>
          </cell>
        </row>
        <row r="251">
          <cell r="B251" t="str">
            <v>1991</v>
          </cell>
          <cell r="K251">
            <v>-0.57607590647239526</v>
          </cell>
          <cell r="O251">
            <v>4.0056717476072201</v>
          </cell>
        </row>
        <row r="252">
          <cell r="K252">
            <v>4.1581458759373024</v>
          </cell>
          <cell r="O252">
            <v>7.2280701754386056</v>
          </cell>
        </row>
        <row r="253">
          <cell r="K253">
            <v>0.45811518324605505</v>
          </cell>
          <cell r="O253">
            <v>7.0805720265085581</v>
          </cell>
        </row>
        <row r="254">
          <cell r="K254">
            <v>3.1596091205211785</v>
          </cell>
          <cell r="O254">
            <v>8.6822237474262209</v>
          </cell>
        </row>
        <row r="255">
          <cell r="K255">
            <v>4.0101041995579401</v>
          </cell>
          <cell r="O255">
            <v>11.133603238866407</v>
          </cell>
        </row>
        <row r="256">
          <cell r="B256" t="str">
            <v xml:space="preserve"> </v>
          </cell>
          <cell r="K256">
            <v>2.0947176684881663</v>
          </cell>
          <cell r="O256">
            <v>12.814491781281445</v>
          </cell>
        </row>
        <row r="257">
          <cell r="K257">
            <v>0.71364852809989721</v>
          </cell>
          <cell r="O257">
            <v>12.9</v>
          </cell>
        </row>
        <row r="258">
          <cell r="K258">
            <v>2.0076764098021949</v>
          </cell>
          <cell r="O258">
            <v>15.051615051615052</v>
          </cell>
        </row>
        <row r="259">
          <cell r="K259">
            <v>-1.157742402315487</v>
          </cell>
          <cell r="O259">
            <v>16.077498300475867</v>
          </cell>
        </row>
        <row r="260">
          <cell r="K260">
            <v>1.0541727672035206</v>
          </cell>
          <cell r="O260">
            <v>18.104038329911031</v>
          </cell>
        </row>
        <row r="261">
          <cell r="K261">
            <v>0.89829035062298779</v>
          </cell>
          <cell r="O261">
            <v>19.246575342465743</v>
          </cell>
        </row>
        <row r="262">
          <cell r="K262">
            <v>4.2791499138426392</v>
          </cell>
          <cell r="O262">
            <v>23.043036258895278</v>
          </cell>
        </row>
        <row r="263">
          <cell r="B263" t="str">
            <v>1/92</v>
          </cell>
          <cell r="K263">
            <v>4.0484714954557965</v>
          </cell>
          <cell r="O263">
            <v>28.766189502385831</v>
          </cell>
          <cell r="S263">
            <v>15.039151157512487</v>
          </cell>
        </row>
        <row r="264">
          <cell r="K264">
            <v>2.1439915299100054</v>
          </cell>
          <cell r="O264">
            <v>26.276178010471195</v>
          </cell>
          <cell r="S264">
            <v>16.635640548316122</v>
          </cell>
        </row>
        <row r="265">
          <cell r="K265">
            <v>5.4159108577351844</v>
          </cell>
          <cell r="O265">
            <v>32.508143322475583</v>
          </cell>
          <cell r="S265">
            <v>18.770507894663059</v>
          </cell>
        </row>
        <row r="266">
          <cell r="K266">
            <v>7.4237954768928249</v>
          </cell>
          <cell r="O266">
            <v>37.985475213135466</v>
          </cell>
          <cell r="S266">
            <v>21.283764967975529</v>
          </cell>
        </row>
        <row r="267">
          <cell r="K267">
            <v>4.6681922196796233</v>
          </cell>
          <cell r="O267">
            <v>38.858530661809354</v>
          </cell>
          <cell r="S267">
            <v>23.711368653421651</v>
          </cell>
        </row>
        <row r="268">
          <cell r="B268" t="str">
            <v xml:space="preserve"> </v>
          </cell>
          <cell r="K268">
            <v>9.1604722343681786</v>
          </cell>
          <cell r="O268">
            <v>48.46862920011894</v>
          </cell>
          <cell r="S268">
            <v>26.871825678553908</v>
          </cell>
        </row>
        <row r="269">
          <cell r="B269" t="str">
            <v>7/92</v>
          </cell>
          <cell r="K269">
            <v>3.8654115762067009</v>
          </cell>
          <cell r="O269">
            <v>53.114850900501942</v>
          </cell>
          <cell r="S269">
            <v>30.406117430895186</v>
          </cell>
        </row>
        <row r="270">
          <cell r="K270">
            <v>2.4874662553027393</v>
          </cell>
          <cell r="O270">
            <v>53.835021707670052</v>
          </cell>
          <cell r="S270">
            <v>33.797816395718236</v>
          </cell>
        </row>
        <row r="271">
          <cell r="K271">
            <v>-0.48918156161806836</v>
          </cell>
          <cell r="O271">
            <v>54.875549048316245</v>
          </cell>
          <cell r="S271">
            <v>37.069647282121586</v>
          </cell>
        </row>
        <row r="272">
          <cell r="K272">
            <v>-0.43486481376441288</v>
          </cell>
          <cell r="O272">
            <v>52.59345117357288</v>
          </cell>
          <cell r="S272">
            <v>39.903283675220358</v>
          </cell>
        </row>
        <row r="273">
          <cell r="K273">
            <v>0.79756931257120023</v>
          </cell>
          <cell r="O273">
            <v>52.441125789775981</v>
          </cell>
          <cell r="S273">
            <v>42.567584881486241</v>
          </cell>
        </row>
        <row r="274">
          <cell r="K274">
            <v>1.7897513187641323</v>
          </cell>
          <cell r="O274">
            <v>48.801982924814084</v>
          </cell>
          <cell r="S274">
            <v>44.588842715023326</v>
          </cell>
        </row>
        <row r="275">
          <cell r="B275" t="str">
            <v>1993</v>
          </cell>
          <cell r="K275">
            <v>4.7936331667592258</v>
          </cell>
          <cell r="O275">
            <v>49.867654843832732</v>
          </cell>
          <cell r="S275">
            <v>46.225554267676159</v>
          </cell>
        </row>
        <row r="276">
          <cell r="K276">
            <v>5.2808194984104606</v>
          </cell>
          <cell r="O276">
            <v>54.470069966312536</v>
          </cell>
          <cell r="S276">
            <v>48.46923969820083</v>
          </cell>
        </row>
        <row r="277">
          <cell r="K277">
            <v>6.3579936252306624</v>
          </cell>
          <cell r="O277">
            <v>55.850540806293012</v>
          </cell>
          <cell r="S277">
            <v>50.335301062573798</v>
          </cell>
        </row>
        <row r="278">
          <cell r="K278">
            <v>6.7823343848580464</v>
          </cell>
          <cell r="O278">
            <v>54.919908466819223</v>
          </cell>
          <cell r="S278">
            <v>51.693339150001158</v>
          </cell>
        </row>
        <row r="279">
          <cell r="K279">
            <v>9.1875923190546605</v>
          </cell>
          <cell r="O279">
            <v>61.609094884127693</v>
          </cell>
          <cell r="S279">
            <v>53.647982512881121</v>
          </cell>
        </row>
        <row r="280">
          <cell r="B280" t="str">
            <v xml:space="preserve"> </v>
          </cell>
          <cell r="K280">
            <v>5.6006493506493449</v>
          </cell>
          <cell r="O280">
            <v>56.338874424193875</v>
          </cell>
          <cell r="S280">
            <v>54.312033230742699</v>
          </cell>
        </row>
        <row r="281">
          <cell r="B281" t="str">
            <v>7/93</v>
          </cell>
          <cell r="K281">
            <v>3.561363054060962</v>
          </cell>
          <cell r="O281">
            <v>55.881218665638244</v>
          </cell>
          <cell r="S281">
            <v>54.564667854626812</v>
          </cell>
        </row>
        <row r="282">
          <cell r="K282">
            <v>1.9544779811974333</v>
          </cell>
          <cell r="O282">
            <v>55.070555032925682</v>
          </cell>
          <cell r="S282">
            <v>54.668608595028111</v>
          </cell>
        </row>
        <row r="283">
          <cell r="K283">
            <v>1.6136859985440344</v>
          </cell>
          <cell r="O283">
            <v>58.347513707695221</v>
          </cell>
          <cell r="S283">
            <v>55.029233017924462</v>
          </cell>
        </row>
        <row r="284">
          <cell r="K284">
            <v>-0.16716417910447312</v>
          </cell>
          <cell r="O284">
            <v>58.773262438283311</v>
          </cell>
          <cell r="S284">
            <v>55.55183884335915</v>
          </cell>
        </row>
        <row r="285">
          <cell r="K285">
            <v>1.8538452338237033</v>
          </cell>
          <cell r="O285">
            <v>60.437076111529777</v>
          </cell>
          <cell r="S285">
            <v>56.21259233963012</v>
          </cell>
        </row>
        <row r="286">
          <cell r="K286">
            <v>2.3132926256458353</v>
          </cell>
          <cell r="O286">
            <v>61.262261706459384</v>
          </cell>
          <cell r="S286">
            <v>57.156543399118597</v>
          </cell>
        </row>
        <row r="287">
          <cell r="B287" t="str">
            <v>1994</v>
          </cell>
          <cell r="K287">
            <v>2.5134855962355207</v>
          </cell>
          <cell r="O287">
            <v>57.753444012716358</v>
          </cell>
          <cell r="S287">
            <v>57.677972104632921</v>
          </cell>
        </row>
        <row r="288">
          <cell r="K288">
            <v>5.6202418271383614</v>
          </cell>
          <cell r="O288">
            <v>58.262036571045115</v>
          </cell>
          <cell r="S288">
            <v>57.936314032087296</v>
          </cell>
        </row>
        <row r="289">
          <cell r="K289">
            <v>1.2825948696205236</v>
          </cell>
          <cell r="O289">
            <v>50.709779179810724</v>
          </cell>
          <cell r="S289">
            <v>57.349961518526094</v>
          </cell>
        </row>
        <row r="290">
          <cell r="K290">
            <v>6.7817896389325005</v>
          </cell>
          <cell r="O290">
            <v>50.709010339734121</v>
          </cell>
          <cell r="S290">
            <v>56.83018753689435</v>
          </cell>
        </row>
        <row r="291">
          <cell r="K291">
            <v>3.9890228364206637</v>
          </cell>
          <cell r="O291">
            <v>43.533549783549773</v>
          </cell>
          <cell r="S291">
            <v>55.086012920084194</v>
          </cell>
        </row>
        <row r="292">
          <cell r="B292" t="str">
            <v xml:space="preserve"> </v>
          </cell>
          <cell r="K292">
            <v>4.1564561734212857</v>
          </cell>
          <cell r="O292">
            <v>41.570586728157807</v>
          </cell>
          <cell r="S292">
            <v>53.527295043097432</v>
          </cell>
        </row>
        <row r="293">
          <cell r="B293" t="str">
            <v>7/94</v>
          </cell>
          <cell r="K293">
            <v>7.2663107411094163</v>
          </cell>
          <cell r="O293">
            <v>46.635329045027227</v>
          </cell>
          <cell r="S293">
            <v>52.616762292884324</v>
          </cell>
        </row>
        <row r="294">
          <cell r="K294">
            <v>8.6553062257465729</v>
          </cell>
          <cell r="O294">
            <v>56.272749332686224</v>
          </cell>
          <cell r="S294">
            <v>52.837222501709171</v>
          </cell>
        </row>
        <row r="295">
          <cell r="K295">
            <v>4.1537267080745233</v>
          </cell>
          <cell r="O295">
            <v>60.179104477611943</v>
          </cell>
          <cell r="S295">
            <v>53.238472130903467</v>
          </cell>
        </row>
        <row r="296">
          <cell r="K296">
            <v>2.50465896384644</v>
          </cell>
          <cell r="O296">
            <v>64.465972969740434</v>
          </cell>
          <cell r="S296">
            <v>54.01175571059926</v>
          </cell>
        </row>
        <row r="297">
          <cell r="K297">
            <v>6.1668242309650401</v>
          </cell>
          <cell r="O297">
            <v>71.430248943165807</v>
          </cell>
          <cell r="S297">
            <v>55.326076951399081</v>
          </cell>
        </row>
        <row r="298">
          <cell r="K298">
            <v>5.493526953900929</v>
          </cell>
          <cell r="O298">
            <v>76.758866062205897</v>
          </cell>
          <cell r="S298">
            <v>57.040411429584779</v>
          </cell>
        </row>
        <row r="299">
          <cell r="B299" t="str">
            <v>1995</v>
          </cell>
          <cell r="K299">
            <v>3.8374131549899548</v>
          </cell>
          <cell r="O299">
            <v>79.04164800716525</v>
          </cell>
          <cell r="S299">
            <v>59.099174260899325</v>
          </cell>
        </row>
        <row r="300">
          <cell r="K300">
            <v>4.5897948974487068</v>
          </cell>
          <cell r="O300">
            <v>77.29489082043672</v>
          </cell>
          <cell r="S300">
            <v>60.920950858557219</v>
          </cell>
        </row>
        <row r="301">
          <cell r="K301">
            <v>3.5692933157957629</v>
          </cell>
          <cell r="O301">
            <v>81.297749869178432</v>
          </cell>
          <cell r="S301">
            <v>63.510680774605689</v>
          </cell>
        </row>
        <row r="302">
          <cell r="K302">
            <v>8.9822778964382621</v>
          </cell>
          <cell r="O302">
            <v>85.033813584239937</v>
          </cell>
          <cell r="S302">
            <v>66.466563076061917</v>
          </cell>
        </row>
        <row r="303">
          <cell r="K303">
            <v>6.1602839133428677</v>
          </cell>
          <cell r="O303">
            <v>88.897266729500473</v>
          </cell>
          <cell r="S303">
            <v>70.281098183111652</v>
          </cell>
        </row>
        <row r="304">
          <cell r="B304" t="str">
            <v xml:space="preserve"> </v>
          </cell>
          <cell r="K304">
            <v>4.5254964574393819</v>
          </cell>
          <cell r="O304">
            <v>89.566555062890259</v>
          </cell>
          <cell r="S304">
            <v>74.253243213779569</v>
          </cell>
        </row>
        <row r="305">
          <cell r="B305" t="str">
            <v>7/95</v>
          </cell>
          <cell r="O305">
            <v>82.579719925763456</v>
          </cell>
          <cell r="S305">
            <v>77.081320380162694</v>
          </cell>
        </row>
        <row r="306">
          <cell r="O306">
            <v>73.959627329192543</v>
          </cell>
          <cell r="S306">
            <v>78.189460180277479</v>
          </cell>
        </row>
        <row r="307">
          <cell r="O307">
            <v>69.877003354453976</v>
          </cell>
          <cell r="S307">
            <v>78.507820342605498</v>
          </cell>
        </row>
        <row r="308">
          <cell r="O308">
            <v>61.631881317722346</v>
          </cell>
          <cell r="S308">
            <v>77.618412274849916</v>
          </cell>
        </row>
        <row r="309">
          <cell r="O309">
            <v>54.305089389684213</v>
          </cell>
          <cell r="S309">
            <v>75.487603428224332</v>
          </cell>
        </row>
        <row r="310">
          <cell r="O310">
            <v>51.587559249399398</v>
          </cell>
          <cell r="S310">
            <v>72.811518509369378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TablesList"/>
      <sheetName val="EDSS"/>
      <sheetName val="MT-input"/>
      <sheetName val="A"/>
      <sheetName val="MT-worksheet"/>
      <sheetName val="A(2)"/>
      <sheetName val="B"/>
      <sheetName val="B(2)"/>
      <sheetName val="C"/>
      <sheetName val="C(2)"/>
      <sheetName val="Suppl2007_08"/>
      <sheetName val="Suppl2008_09"/>
      <sheetName val="Elas-GDP"/>
      <sheetName val="Elas-Table"/>
      <sheetName val="Table1"/>
      <sheetName val="Center"/>
      <sheetName val="States"/>
      <sheetName val="Gen Govt"/>
      <sheetName val="BN MT fisc"/>
      <sheetName val="MT fisc Gen"/>
      <sheetName val="Debt-Input"/>
      <sheetName val="Debt"/>
      <sheetName val="MT-output"/>
      <sheetName val="growth"/>
      <sheetName val="Elasticity"/>
      <sheetName val="GBR"/>
      <sheetName val="PubSec"/>
      <sheetName val="MT-worksheet-ps"/>
      <sheetName val="Programs"/>
      <sheetName val="In_Data (Quarterly)"/>
      <sheetName val="CH-data"/>
      <sheetName val="ReadMe"/>
      <sheetName val="FiscStimulus2008_09"/>
      <sheetName val="FiscMeasures"/>
      <sheetName val="FiscMeasures (2)"/>
      <sheetName val="SR FiscMeasures2008_09"/>
      <sheetName val="Fig1-FRLPaper"/>
      <sheetName val="Table1-Center"/>
      <sheetName val="Table2-States"/>
      <sheetName val="Table2-States SIP"/>
      <sheetName val="Table5-Projection"/>
      <sheetName val="Table6-States financing"/>
      <sheetName val="AF1-DebtGraphs-ce"/>
      <sheetName val="AF2-Debt-Deficit-ce"/>
      <sheetName val="AT1-Rules-ce"/>
      <sheetName val="Debt Path-ce"/>
      <sheetName val="Subsidies"/>
      <sheetName val="spending"/>
      <sheetName val="Graph-Buoyancy"/>
      <sheetName val="budgets"/>
      <sheetName val="CH-CG+SG defs"/>
      <sheetName val="CH-Data-states"/>
      <sheetName val="2008 09 budget (2)"/>
      <sheetName val="2008 09 budget"/>
      <sheetName val="Structure Tax Revenue"/>
      <sheetName val="FDMD-Table2"/>
      <sheetName val="Charts"/>
      <sheetName val="ControlSheet"/>
      <sheetName val="Macros"/>
      <sheetName val="FiscMeasures2008_09"/>
      <sheetName val="Sheet1"/>
      <sheetName val="Center (2)"/>
      <sheetName val="Table_forJosh"/>
      <sheetName val="Debt-shortterm"/>
      <sheetName val="tax growth"/>
      <sheetName val="Projection"/>
      <sheetName val="States financing"/>
      <sheetName val="Fig1PanelA-FRBM"/>
      <sheetName val="Fig1PanelB-FRBM_debt"/>
      <sheetName val="DebtGraphs"/>
      <sheetName val="DebtGraphs-ce"/>
      <sheetName val="AppTable-Rules"/>
      <sheetName val="AppTable-Rules-ce"/>
      <sheetName val="Debt Path"/>
      <sheetName val="Sheet2"/>
      <sheetName val="CH-CG defs"/>
      <sheetName val="CH-States def (beaut.)"/>
      <sheetName val="07 Art IV TT"/>
      <sheetName val="Budgetnote"/>
      <sheetName val="central_outlay"/>
      <sheetName val="Suppl B"/>
      <sheetName val="States_SNData"/>
      <sheetName val="Expenditure"/>
      <sheetName val="Debt simulations"/>
      <sheetName val="Graph_projections"/>
      <sheetName val="Table Debt Simulations"/>
      <sheetName val="fan_chart_data"/>
      <sheetName val="line"/>
      <sheetName val="fan"/>
      <sheetName val="INFlev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/>
      <sheetData sheetId="39"/>
      <sheetData sheetId="40" refreshError="1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ase EEFF"/>
      <sheetName val="INTRT"/>
      <sheetName val="Sheet1"/>
      <sheetName val="Sheet2"/>
      <sheetName val="Base_EEFF"/>
      <sheetName val="tab17"/>
      <sheetName val="Guidance"/>
      <sheetName val="СМЕТА СМР"/>
      <sheetName val="Assumptions"/>
      <sheetName val="План пр-ва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 refreshError="1"/>
      <sheetData sheetId="3">
        <row r="5">
          <cell r="H5" t="str">
            <v>Grafikon 1: Relativna stabilnost deviznog kursa EURRSD je nova normalnost</v>
          </cell>
        </row>
      </sheetData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Ramo tdy SE"/>
      <sheetName val="Ramo tdy Ex"/>
      <sheetName val="Ramo tdy t"/>
      <sheetName val="C R mes"/>
      <sheetName val="C R mes Ex"/>
      <sheetName val="Cia Ramo M T"/>
      <sheetName val="Ramos mes "/>
      <sheetName val="Ramos mes e"/>
      <sheetName val="Ramo Mes 10 11 T"/>
      <sheetName val="Cia R Acum e"/>
      <sheetName val="R acum SE"/>
      <sheetName val="Cia R Acum T"/>
      <sheetName val="R acum "/>
      <sheetName val="Ramo Acum T"/>
      <sheetName val="Cia months"/>
      <sheetName val="Cia months ex"/>
      <sheetName val="Cia months T"/>
      <sheetName val="Cia months tdy"/>
      <sheetName val="Cia Ytdy"/>
      <sheetName val="Enox2010"/>
      <sheetName val="Exon2011"/>
      <sheetName val="Hoja1"/>
      <sheetName val="A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  <sheetName val="List1"/>
      <sheetName val="Ramo Mes 10 11 T"/>
      <sheetName val="Ramo tdy SE"/>
    </sheetNames>
    <sheetDataSet>
      <sheetData sheetId="0">
        <row r="7">
          <cell r="B7" t="e">
            <v>#REF!</v>
          </cell>
        </row>
        <row r="10">
          <cell r="B10" t="e">
            <v>#REF!</v>
          </cell>
          <cell r="C10">
            <v>404662.40299999999</v>
          </cell>
          <cell r="D10">
            <v>523806.38199999998</v>
          </cell>
          <cell r="E10">
            <v>537249.14500000002</v>
          </cell>
          <cell r="F10">
            <v>593010.723</v>
          </cell>
          <cell r="G10">
            <v>683804.59</v>
          </cell>
          <cell r="H10">
            <v>698977.86399999994</v>
          </cell>
        </row>
        <row r="11">
          <cell r="B11" t="e">
            <v>#REF!</v>
          </cell>
          <cell r="C11">
            <v>391739.31599999999</v>
          </cell>
          <cell r="D11">
            <v>518181.902</v>
          </cell>
          <cell r="E11">
            <v>445168.93199999997</v>
          </cell>
          <cell r="F11">
            <v>514211.179</v>
          </cell>
          <cell r="G11">
            <v>485224.16399999999</v>
          </cell>
          <cell r="H11">
            <v>509958.11800000002</v>
          </cell>
        </row>
        <row r="12">
          <cell r="B12" t="e">
            <v>#REF!</v>
          </cell>
          <cell r="C12">
            <v>27079.473000000002</v>
          </cell>
          <cell r="D12">
            <v>37403.345000000001</v>
          </cell>
          <cell r="E12">
            <v>43656.775999999998</v>
          </cell>
          <cell r="F12">
            <v>43717.538999999997</v>
          </cell>
          <cell r="G12">
            <v>44942.110999999997</v>
          </cell>
          <cell r="H12">
            <v>43431.339</v>
          </cell>
        </row>
        <row r="13">
          <cell r="B13" t="e">
            <v>#REF!</v>
          </cell>
          <cell r="C13">
            <v>935274.53399999999</v>
          </cell>
          <cell r="D13">
            <v>1004448.947</v>
          </cell>
          <cell r="E13">
            <v>981568.353</v>
          </cell>
          <cell r="F13">
            <v>986132.47100000002</v>
          </cell>
          <cell r="G13">
            <v>978984.554</v>
          </cell>
          <cell r="H13">
            <v>944072.07299999997</v>
          </cell>
        </row>
        <row r="17">
          <cell r="B17" t="e">
            <v>#REF!</v>
          </cell>
          <cell r="C17">
            <v>9.812437342413876</v>
          </cell>
          <cell r="D17">
            <v>9.5143848921884828</v>
          </cell>
          <cell r="E17">
            <v>9.9114597064374266</v>
          </cell>
          <cell r="F17">
            <v>11.114519792831596</v>
          </cell>
          <cell r="G17">
            <v>11.321916800307182</v>
          </cell>
          <cell r="H17">
            <v>11.953246412605342</v>
          </cell>
        </row>
      </sheetData>
      <sheetData sheetId="1"/>
      <sheetData sheetId="2">
        <row r="8">
          <cell r="I8">
            <v>42.401424068953844</v>
          </cell>
          <cell r="J8">
            <v>41.55336111056701</v>
          </cell>
          <cell r="K8">
            <v>40.759622760305589</v>
          </cell>
        </row>
        <row r="9">
          <cell r="I9">
            <v>23.881656714385873</v>
          </cell>
          <cell r="J9">
            <v>23.116758588976225</v>
          </cell>
          <cell r="K9">
            <v>22.589687540182592</v>
          </cell>
        </row>
        <row r="10">
          <cell r="I10">
            <v>33.716919216660287</v>
          </cell>
          <cell r="J10">
            <v>35.329880300456765</v>
          </cell>
          <cell r="K10">
            <v>36.650689699511823</v>
          </cell>
        </row>
        <row r="57">
          <cell r="A57" t="str">
            <v>zemědělství</v>
          </cell>
          <cell r="E57">
            <v>3.0115326949852656E-2</v>
          </cell>
        </row>
        <row r="58">
          <cell r="A58" t="str">
            <v>zprac. průmysl</v>
          </cell>
          <cell r="E58">
            <v>0.31022753406414738</v>
          </cell>
        </row>
        <row r="59">
          <cell r="A59" t="str">
            <v>stavebnictví</v>
          </cell>
          <cell r="E59">
            <v>3.0672440442339199E-2</v>
          </cell>
        </row>
        <row r="60">
          <cell r="A60" t="str">
            <v>peněž. a pojišťovnictví</v>
          </cell>
          <cell r="E60">
            <v>5.8209891839758117E-2</v>
          </cell>
        </row>
        <row r="61">
          <cell r="A61" t="str">
            <v>doprava a cest. ruch</v>
          </cell>
          <cell r="E61">
            <v>2.9588520431357377E-2</v>
          </cell>
        </row>
        <row r="62">
          <cell r="A62" t="str">
            <v>obchod a pohostinství</v>
          </cell>
          <cell r="E62">
            <v>0.22612389847520264</v>
          </cell>
        </row>
        <row r="63">
          <cell r="A63" t="str">
            <v>ostatní</v>
          </cell>
          <cell r="E63">
            <v>0.31506238779734264</v>
          </cell>
        </row>
      </sheetData>
      <sheetData sheetId="3">
        <row r="33">
          <cell r="E33">
            <v>4.9989868109212972E-2</v>
          </cell>
        </row>
        <row r="58">
          <cell r="A58" t="str">
            <v>zemědělství</v>
          </cell>
          <cell r="E58">
            <v>8.6887571253623248E-3</v>
          </cell>
        </row>
        <row r="59">
          <cell r="A59" t="str">
            <v>zprac. průmysl</v>
          </cell>
          <cell r="E59">
            <v>6.5130437080958212E-2</v>
          </cell>
        </row>
        <row r="60">
          <cell r="A60" t="str">
            <v>stavebnictví</v>
          </cell>
          <cell r="E60">
            <v>1.9203016660352588E-2</v>
          </cell>
        </row>
        <row r="61">
          <cell r="A61" t="str">
            <v>peněž. a pojišťovnictví</v>
          </cell>
          <cell r="E61">
            <v>6.3180708879941497E-2</v>
          </cell>
        </row>
        <row r="62">
          <cell r="A62" t="str">
            <v>doprava a cest. ruch</v>
          </cell>
          <cell r="E62">
            <v>1.0334528602768209E-2</v>
          </cell>
        </row>
        <row r="63">
          <cell r="A63" t="str">
            <v>obchod a pohostinství</v>
          </cell>
          <cell r="E63">
            <v>6.7299542743363611E-2</v>
          </cell>
        </row>
        <row r="64">
          <cell r="A64" t="str">
            <v>ostatní</v>
          </cell>
          <cell r="E64">
            <v>0.76616300890725353</v>
          </cell>
        </row>
        <row r="87">
          <cell r="C87">
            <v>0.37791725942079613</v>
          </cell>
          <cell r="E87">
            <v>0.33805009559218702</v>
          </cell>
        </row>
        <row r="88">
          <cell r="C88">
            <v>0.38140601463161455</v>
          </cell>
          <cell r="E88">
            <v>0.46427671515290347</v>
          </cell>
        </row>
        <row r="89">
          <cell r="C89">
            <v>0.17604219123800122</v>
          </cell>
          <cell r="E89">
            <v>0.11323136833387663</v>
          </cell>
        </row>
        <row r="90">
          <cell r="C90">
            <v>6.4634534709588132E-2</v>
          </cell>
          <cell r="E90">
            <v>8.4441820921032917E-2</v>
          </cell>
        </row>
        <row r="111">
          <cell r="B111">
            <v>38.075393398467952</v>
          </cell>
          <cell r="C111">
            <v>33.714458747795064</v>
          </cell>
          <cell r="D111">
            <v>30.65964782569333</v>
          </cell>
          <cell r="E111">
            <v>31.150645705708214</v>
          </cell>
          <cell r="F111">
            <v>29.748560193497386</v>
          </cell>
          <cell r="G111">
            <v>32.04306298810419</v>
          </cell>
        </row>
        <row r="112">
          <cell r="B112">
            <v>37.617926179728599</v>
          </cell>
          <cell r="C112">
            <v>46.452852147296333</v>
          </cell>
          <cell r="D112">
            <v>49.46698554485922</v>
          </cell>
          <cell r="E112">
            <v>49.572654889828769</v>
          </cell>
          <cell r="F112">
            <v>51.442432688663018</v>
          </cell>
          <cell r="G112">
            <v>49.135785880583668</v>
          </cell>
        </row>
        <row r="113">
          <cell r="B113">
            <v>17.533831568038913</v>
          </cell>
          <cell r="C113">
            <v>11.258917805695356</v>
          </cell>
          <cell r="D113">
            <v>10.710648218004044</v>
          </cell>
          <cell r="E113">
            <v>9.9539372006651252</v>
          </cell>
          <cell r="F113">
            <v>9.4759795892820087</v>
          </cell>
          <cell r="G113">
            <v>9.2918414087202645</v>
          </cell>
        </row>
        <row r="114">
          <cell r="B114">
            <v>6.7728488537645344</v>
          </cell>
          <cell r="C114">
            <v>8.5737712992132451</v>
          </cell>
          <cell r="D114">
            <v>9.1627184114434019</v>
          </cell>
          <cell r="E114">
            <v>9.3227622037978914</v>
          </cell>
          <cell r="F114">
            <v>9.3330275285575848</v>
          </cell>
          <cell r="G114">
            <v>9.5293097225918757</v>
          </cell>
        </row>
        <row r="154">
          <cell r="B154">
            <v>5.9870644659712235</v>
          </cell>
          <cell r="C154">
            <v>6.4634534709588127</v>
          </cell>
          <cell r="D154">
            <v>6.4587973273942101</v>
          </cell>
          <cell r="E154">
            <v>7.2302558398220249</v>
          </cell>
          <cell r="F154">
            <v>7.6502732240437163</v>
          </cell>
          <cell r="G154">
            <v>8.3850931677018643</v>
          </cell>
        </row>
        <row r="155">
          <cell r="B155">
            <v>22.070464107299717</v>
          </cell>
          <cell r="C155">
            <v>17.604219123800121</v>
          </cell>
          <cell r="D155">
            <v>16.146993318485521</v>
          </cell>
          <cell r="E155">
            <v>14.126807563959956</v>
          </cell>
          <cell r="F155">
            <v>13.442622950819672</v>
          </cell>
          <cell r="G155">
            <v>13.250517598343686</v>
          </cell>
        </row>
        <row r="156">
          <cell r="B156">
            <v>41.026764096836445</v>
          </cell>
          <cell r="C156">
            <v>37.791725942079616</v>
          </cell>
          <cell r="D156">
            <v>34.521158129175944</v>
          </cell>
          <cell r="E156">
            <v>30.923248053392662</v>
          </cell>
          <cell r="F156">
            <v>31.584699453551913</v>
          </cell>
          <cell r="G156">
            <v>32.50517598343685</v>
          </cell>
        </row>
        <row r="157">
          <cell r="B157">
            <v>30.915707329892616</v>
          </cell>
          <cell r="C157">
            <v>38.140601463161453</v>
          </cell>
          <cell r="D157">
            <v>42.873051224944319</v>
          </cell>
          <cell r="E157">
            <v>47.719688542825359</v>
          </cell>
          <cell r="F157">
            <v>47.322404371584696</v>
          </cell>
          <cell r="G157">
            <v>45.859213250517598</v>
          </cell>
        </row>
      </sheetData>
      <sheetData sheetId="4"/>
      <sheetData sheetId="5">
        <row r="18">
          <cell r="B18" t="e">
            <v>#REF!</v>
          </cell>
          <cell r="C18">
            <v>19.92057221983622</v>
          </cell>
          <cell r="D18">
            <v>15.353501022843522</v>
          </cell>
          <cell r="E18">
            <v>16.61522383201342</v>
          </cell>
          <cell r="F18">
            <v>17.629683026874304</v>
          </cell>
          <cell r="G18">
            <v>18.432935566288638</v>
          </cell>
          <cell r="H18">
            <v>21.165472471976944</v>
          </cell>
          <cell r="I18">
            <v>21.544327850983176</v>
          </cell>
        </row>
        <row r="58">
          <cell r="B58">
            <v>65492.341</v>
          </cell>
          <cell r="C58">
            <v>156411.79800000001</v>
          </cell>
          <cell r="D58">
            <v>136128.17000000001</v>
          </cell>
          <cell r="F58">
            <v>216957.34599999999</v>
          </cell>
          <cell r="G58">
            <v>243820.74799999999</v>
          </cell>
          <cell r="H58">
            <v>286758.65299999999</v>
          </cell>
          <cell r="I58">
            <v>271496.52500000002</v>
          </cell>
        </row>
        <row r="59">
          <cell r="B59">
            <v>69433.187999999995</v>
          </cell>
          <cell r="C59">
            <v>152317.098</v>
          </cell>
          <cell r="D59">
            <v>112149.577</v>
          </cell>
          <cell r="F59">
            <v>134682.92800000001</v>
          </cell>
          <cell r="G59">
            <v>152909.81</v>
          </cell>
          <cell r="H59">
            <v>192992.56099999999</v>
          </cell>
          <cell r="I59">
            <v>215925.90399999998</v>
          </cell>
        </row>
        <row r="60">
          <cell r="B60">
            <v>13181.808999999999</v>
          </cell>
          <cell r="C60">
            <v>11234.174999999999</v>
          </cell>
          <cell r="D60">
            <v>19511.514999999999</v>
          </cell>
          <cell r="F60">
            <v>7831.5990000000002</v>
          </cell>
          <cell r="G60">
            <v>12784.821</v>
          </cell>
          <cell r="H60">
            <v>9103.9089999999997</v>
          </cell>
          <cell r="I60">
            <v>11249.925999999999</v>
          </cell>
        </row>
        <row r="61">
          <cell r="B61">
            <v>19016.608</v>
          </cell>
          <cell r="C61">
            <v>20892.937999999998</v>
          </cell>
          <cell r="D61">
            <v>25583.199000000001</v>
          </cell>
          <cell r="F61">
            <v>24781.135999999999</v>
          </cell>
          <cell r="G61">
            <v>27814.475999999999</v>
          </cell>
          <cell r="H61">
            <v>25171.865000000002</v>
          </cell>
          <cell r="I61">
            <v>27168.935000000001</v>
          </cell>
        </row>
      </sheetData>
      <sheetData sheetId="6">
        <row r="54">
          <cell r="A54" t="str">
            <v>vklady u ČNB</v>
          </cell>
        </row>
      </sheetData>
      <sheetData sheetId="7">
        <row r="50">
          <cell r="A50" t="str">
            <v>zdroje od ČNB</v>
          </cell>
        </row>
        <row r="51">
          <cell r="A51" t="str">
            <v>vklady od bank</v>
          </cell>
        </row>
        <row r="52">
          <cell r="A52" t="str">
            <v>vklady klientů</v>
          </cell>
        </row>
        <row r="53">
          <cell r="A53" t="str">
            <v>základní jmění a rezervní zdroje</v>
          </cell>
        </row>
        <row r="54">
          <cell r="A54" t="str">
            <v>zisk</v>
          </cell>
        </row>
        <row r="55">
          <cell r="A55" t="str">
            <v>ostatní pasiva</v>
          </cell>
        </row>
        <row r="78">
          <cell r="B78" t="str">
            <v>31.12.1995</v>
          </cell>
          <cell r="D78" t="str">
            <v>31.12.1996</v>
          </cell>
          <cell r="E78" t="str">
            <v>31.3.1996</v>
          </cell>
          <cell r="F78" t="str">
            <v>30.6.1996</v>
          </cell>
          <cell r="G78" t="str">
            <v>30.9.1996</v>
          </cell>
        </row>
        <row r="79">
          <cell r="A79" t="str">
            <v>základní jmění</v>
          </cell>
          <cell r="B79">
            <v>53511.084000000003</v>
          </cell>
          <cell r="D79">
            <v>66828.601999999999</v>
          </cell>
          <cell r="E79">
            <v>71971.721999999994</v>
          </cell>
          <cell r="F79">
            <v>74857.922000000006</v>
          </cell>
          <cell r="G79">
            <v>76688.091</v>
          </cell>
        </row>
        <row r="80">
          <cell r="A80" t="str">
            <v>rezervy</v>
          </cell>
          <cell r="B80">
            <v>40447.58</v>
          </cell>
          <cell r="D80">
            <v>40296.811999999998</v>
          </cell>
          <cell r="E80">
            <v>34997.008000000002</v>
          </cell>
          <cell r="F80">
            <v>43877.434000000001</v>
          </cell>
          <cell r="G80">
            <v>43514.817999999999</v>
          </cell>
        </row>
        <row r="81">
          <cell r="A81" t="str">
            <v>rezervní a kap. fondy</v>
          </cell>
          <cell r="B81">
            <v>72537.152999999991</v>
          </cell>
          <cell r="D81">
            <v>91798.32</v>
          </cell>
          <cell r="E81">
            <v>91034.15</v>
          </cell>
          <cell r="F81">
            <v>87766.800999999992</v>
          </cell>
          <cell r="G81">
            <v>107432.13399999999</v>
          </cell>
        </row>
        <row r="82">
          <cell r="A82" t="str">
            <v>zisk</v>
          </cell>
          <cell r="B82">
            <v>13610.644</v>
          </cell>
          <cell r="D82">
            <v>12517.123</v>
          </cell>
          <cell r="E82">
            <v>15737.265000000001</v>
          </cell>
          <cell r="F82">
            <v>12835.996999999999</v>
          </cell>
          <cell r="G82">
            <v>15096.669</v>
          </cell>
        </row>
        <row r="137">
          <cell r="B137">
            <v>29.710807542878769</v>
          </cell>
          <cell r="D137">
            <v>31.60628600743895</v>
          </cell>
          <cell r="E137">
            <v>33.672533533651333</v>
          </cell>
          <cell r="F137">
            <v>34.129001559847175</v>
          </cell>
          <cell r="G137">
            <v>31.5937667839627</v>
          </cell>
        </row>
        <row r="138">
          <cell r="B138">
            <v>22.457595233077178</v>
          </cell>
          <cell r="D138">
            <v>19.058195550162758</v>
          </cell>
          <cell r="E138">
            <v>16.373624150016365</v>
          </cell>
          <cell r="F138">
            <v>20.004469445840233</v>
          </cell>
          <cell r="G138">
            <v>17.92712523693649</v>
          </cell>
        </row>
        <row r="139">
          <cell r="B139">
            <v>40.274597922392132</v>
          </cell>
          <cell r="D139">
            <v>43.415601555190449</v>
          </cell>
          <cell r="E139">
            <v>42.59103969448509</v>
          </cell>
          <cell r="F139">
            <v>40.014379349613741</v>
          </cell>
          <cell r="G139">
            <v>44.259620267499287</v>
          </cell>
        </row>
        <row r="140">
          <cell r="B140">
            <v>7.5569993016519277</v>
          </cell>
          <cell r="D140">
            <v>5.91991688720785</v>
          </cell>
          <cell r="E140">
            <v>7.3628026218471962</v>
          </cell>
          <cell r="F140">
            <v>5.8521496446988417</v>
          </cell>
          <cell r="G140">
            <v>6.2194877116015235</v>
          </cell>
        </row>
        <row r="143">
          <cell r="B143" t="e">
            <v>#REF!</v>
          </cell>
          <cell r="D143" t="e">
            <v>#REF!</v>
          </cell>
          <cell r="E143" t="e">
            <v>#REF!</v>
          </cell>
          <cell r="F143" t="e">
            <v>#REF!</v>
          </cell>
          <cell r="G143" t="e">
            <v>#REF!</v>
          </cell>
        </row>
        <row r="145">
          <cell r="B145">
            <v>1996</v>
          </cell>
          <cell r="C145" t="str">
            <v>31.12.1996</v>
          </cell>
        </row>
        <row r="146">
          <cell r="B146">
            <v>58377.902000000002</v>
          </cell>
          <cell r="C146">
            <v>58.377901999999999</v>
          </cell>
        </row>
        <row r="147">
          <cell r="B147">
            <v>35873.733999999997</v>
          </cell>
          <cell r="C147">
            <v>35.873733999999999</v>
          </cell>
        </row>
        <row r="148">
          <cell r="B148">
            <v>82375.725000000006</v>
          </cell>
          <cell r="C148">
            <v>82.375725000000003</v>
          </cell>
        </row>
        <row r="149">
          <cell r="B149">
            <v>16297.644</v>
          </cell>
          <cell r="C149">
            <v>16.297643999999998</v>
          </cell>
        </row>
        <row r="172">
          <cell r="B172">
            <v>67509.37</v>
          </cell>
          <cell r="C172">
            <v>67.50936999999999</v>
          </cell>
        </row>
        <row r="173">
          <cell r="B173">
            <v>447358.75</v>
          </cell>
          <cell r="C173">
            <v>447.35874999999999</v>
          </cell>
        </row>
        <row r="174">
          <cell r="B174">
            <v>952877.38900000008</v>
          </cell>
          <cell r="C174">
            <v>952.87738900000011</v>
          </cell>
        </row>
        <row r="175">
          <cell r="B175">
            <v>62939.8</v>
          </cell>
          <cell r="C175">
            <v>62.939800000000005</v>
          </cell>
        </row>
      </sheetData>
      <sheetData sheetId="8"/>
      <sheetData sheetId="9"/>
      <sheetData sheetId="10">
        <row r="23">
          <cell r="B23">
            <v>1994</v>
          </cell>
          <cell r="C23">
            <v>1995</v>
          </cell>
          <cell r="D23">
            <v>1996</v>
          </cell>
          <cell r="E23">
            <v>1997</v>
          </cell>
        </row>
        <row r="24">
          <cell r="B24">
            <v>108067883</v>
          </cell>
          <cell r="C24">
            <v>113807765</v>
          </cell>
          <cell r="D24">
            <v>132.78531900000002</v>
          </cell>
          <cell r="E24">
            <v>173.080816</v>
          </cell>
        </row>
        <row r="25">
          <cell r="B25">
            <v>9091302</v>
          </cell>
          <cell r="C25">
            <v>9551391</v>
          </cell>
          <cell r="D25">
            <v>12.167354</v>
          </cell>
          <cell r="E25">
            <v>13.348483999999999</v>
          </cell>
        </row>
        <row r="26">
          <cell r="B26">
            <v>24062607</v>
          </cell>
          <cell r="C26">
            <v>52988707</v>
          </cell>
          <cell r="D26">
            <v>154.44363300000001</v>
          </cell>
          <cell r="E26">
            <v>410.024925</v>
          </cell>
        </row>
        <row r="27">
          <cell r="B27">
            <v>2612941</v>
          </cell>
          <cell r="C27">
            <v>4998865</v>
          </cell>
          <cell r="D27">
            <v>8.9634340000000012</v>
          </cell>
          <cell r="E27">
            <v>6.2625730000000006</v>
          </cell>
        </row>
        <row r="28">
          <cell r="B28">
            <v>9621785</v>
          </cell>
          <cell r="C28">
            <v>23561403</v>
          </cell>
          <cell r="D28">
            <v>33.096072999999997</v>
          </cell>
          <cell r="E28">
            <v>45.609445000000001</v>
          </cell>
        </row>
        <row r="29">
          <cell r="B29">
            <v>66050452</v>
          </cell>
          <cell r="C29">
            <v>73326579</v>
          </cell>
          <cell r="D29">
            <v>92.472694999999987</v>
          </cell>
        </row>
      </sheetData>
      <sheetData sheetId="11"/>
      <sheetData sheetId="12">
        <row r="59">
          <cell r="B59">
            <v>7109.933</v>
          </cell>
          <cell r="C59">
            <v>8779.2070000000003</v>
          </cell>
          <cell r="D59">
            <v>10827.196</v>
          </cell>
          <cell r="E59">
            <v>12367.823</v>
          </cell>
          <cell r="F59">
            <v>11852.111999999999</v>
          </cell>
          <cell r="G59">
            <v>12849.692000000001</v>
          </cell>
          <cell r="H59">
            <v>12705.061333333333</v>
          </cell>
          <cell r="I59">
            <v>13358.203</v>
          </cell>
        </row>
        <row r="60">
          <cell r="B60">
            <v>51074</v>
          </cell>
          <cell r="C60">
            <v>53191</v>
          </cell>
          <cell r="D60">
            <v>544.61</v>
          </cell>
          <cell r="E60">
            <v>522.5</v>
          </cell>
          <cell r="F60">
            <v>514.69000000000005</v>
          </cell>
          <cell r="G60">
            <v>539.59</v>
          </cell>
          <cell r="H60">
            <v>532.03</v>
          </cell>
          <cell r="I60">
            <v>523.88</v>
          </cell>
        </row>
        <row r="87">
          <cell r="B87">
            <v>34699</v>
          </cell>
          <cell r="C87">
            <v>35064</v>
          </cell>
          <cell r="D87" t="str">
            <v>31. 12. 96</v>
          </cell>
          <cell r="E87" t="str">
            <v xml:space="preserve">31. 12. 97 </v>
          </cell>
          <cell r="F87" t="str">
            <v>31. 3. 98</v>
          </cell>
          <cell r="G87" t="str">
            <v>30. 6. 98</v>
          </cell>
          <cell r="H87" t="str">
            <v>30. 9. 98</v>
          </cell>
          <cell r="I87" t="str">
            <v xml:space="preserve">31. 12. 98 </v>
          </cell>
        </row>
        <row r="88">
          <cell r="B88">
            <v>1172.5241806006975</v>
          </cell>
          <cell r="C88">
            <v>1188.7855652271999</v>
          </cell>
          <cell r="D88">
            <v>1290.746772920071</v>
          </cell>
          <cell r="E88">
            <v>1702.0557703349291</v>
          </cell>
          <cell r="F88">
            <v>1818.8740406846844</v>
          </cell>
          <cell r="G88">
            <v>1825.1562482625679</v>
          </cell>
          <cell r="H88">
            <v>1872.7497572192046</v>
          </cell>
          <cell r="I88">
            <v>1837.7410666564845</v>
          </cell>
        </row>
        <row r="89">
          <cell r="B89">
            <v>139.20846223127228</v>
          </cell>
          <cell r="C89">
            <v>165.0506100656126</v>
          </cell>
          <cell r="D89">
            <v>198.80641192780155</v>
          </cell>
          <cell r="E89">
            <v>236.70474641148326</v>
          </cell>
          <cell r="F89">
            <v>230.27671025277348</v>
          </cell>
          <cell r="G89">
            <v>238.13806779221258</v>
          </cell>
          <cell r="H89">
            <v>238.80347599446142</v>
          </cell>
          <cell r="I89">
            <v>254.9859318927999</v>
          </cell>
        </row>
      </sheetData>
      <sheetData sheetId="13"/>
      <sheetData sheetId="14">
        <row r="19">
          <cell r="B19" t="str">
            <v>X</v>
          </cell>
          <cell r="C19">
            <v>0.2951461442511632</v>
          </cell>
          <cell r="D19" t="str">
            <v>X</v>
          </cell>
          <cell r="E19" t="str">
            <v>X</v>
          </cell>
          <cell r="F19" t="str">
            <v>X</v>
          </cell>
          <cell r="G19" t="str">
            <v>X</v>
          </cell>
          <cell r="H19" t="str">
            <v>X</v>
          </cell>
        </row>
      </sheetData>
      <sheetData sheetId="15">
        <row r="102">
          <cell r="C102">
            <v>328874.18900000001</v>
          </cell>
          <cell r="D102">
            <v>269896.39600000001</v>
          </cell>
          <cell r="E102">
            <v>213342.14300000001</v>
          </cell>
          <cell r="F102">
            <v>152474.198</v>
          </cell>
          <cell r="G102">
            <v>212839.2</v>
          </cell>
          <cell r="H102">
            <v>121054.238</v>
          </cell>
          <cell r="I102">
            <v>196416.024</v>
          </cell>
          <cell r="J102">
            <v>128496.863</v>
          </cell>
        </row>
        <row r="103">
          <cell r="C103">
            <v>700074.01800000004</v>
          </cell>
          <cell r="D103">
            <v>288377.522</v>
          </cell>
          <cell r="E103">
            <v>202975.155</v>
          </cell>
          <cell r="F103">
            <v>107937.818</v>
          </cell>
          <cell r="G103">
            <v>157210.598</v>
          </cell>
          <cell r="H103">
            <v>179221.52499999999</v>
          </cell>
          <cell r="I103">
            <v>178570.70800000001</v>
          </cell>
          <cell r="J103">
            <v>101510.361</v>
          </cell>
        </row>
      </sheetData>
      <sheetData sheetId="16"/>
      <sheetData sheetId="17"/>
      <sheetData sheetId="18"/>
      <sheetData sheetId="19"/>
      <sheetData sheetId="20">
        <row r="3">
          <cell r="B3" t="str">
            <v>31.12. 1996</v>
          </cell>
          <cell r="C3" t="str">
            <v>31.12. 1997</v>
          </cell>
          <cell r="D3" t="str">
            <v>31.12. 1998</v>
          </cell>
        </row>
        <row r="4">
          <cell r="C4">
            <v>38.364351999999997</v>
          </cell>
          <cell r="D4">
            <v>51.293900999999998</v>
          </cell>
        </row>
        <row r="5">
          <cell r="C5">
            <v>90.570192000000006</v>
          </cell>
          <cell r="D5">
            <v>161.532003</v>
          </cell>
        </row>
        <row r="6">
          <cell r="C6">
            <v>98.258785000000003</v>
          </cell>
          <cell r="D6">
            <v>97.239907999999986</v>
          </cell>
        </row>
      </sheetData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F"/>
      <sheetName val="G"/>
      <sheetName val="E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S"/>
      <sheetName val="R"/>
      <sheetName val="T"/>
      <sheetName val="U"/>
    </sheetNames>
    <sheetDataSet>
      <sheetData sheetId="0">
        <row r="231">
          <cell r="B231">
            <v>4.3006426731118603</v>
          </cell>
        </row>
      </sheetData>
      <sheetData sheetId="1"/>
      <sheetData sheetId="2"/>
      <sheetData sheetId="3">
        <row r="5">
          <cell r="C5">
            <v>78.952379303778841</v>
          </cell>
          <cell r="D5">
            <v>76.969818711394566</v>
          </cell>
          <cell r="E5">
            <v>75.63855506114011</v>
          </cell>
          <cell r="F5">
            <v>76.758546165588925</v>
          </cell>
          <cell r="G5">
            <v>75.891235535260236</v>
          </cell>
          <cell r="H5">
            <v>75.707617266036124</v>
          </cell>
          <cell r="I5">
            <v>75.63855506114011</v>
          </cell>
        </row>
        <row r="6">
          <cell r="C6">
            <v>6.0239921064931021</v>
          </cell>
          <cell r="D6">
            <v>8.0684310082190862</v>
          </cell>
          <cell r="E6">
            <v>8.244280158368662</v>
          </cell>
          <cell r="F6">
            <v>8.1525188247199871</v>
          </cell>
          <cell r="G6">
            <v>8.5828446889107983</v>
          </cell>
          <cell r="H6">
            <v>8.3462997604853228</v>
          </cell>
          <cell r="I6">
            <v>8.244280158368662</v>
          </cell>
        </row>
        <row r="9">
          <cell r="C9">
            <v>2.3265072963007842</v>
          </cell>
          <cell r="D9">
            <v>2.7887979376956427</v>
          </cell>
          <cell r="E9">
            <v>3.3705896780070774</v>
          </cell>
        </row>
        <row r="10">
          <cell r="C10">
            <v>7.7221347089269328</v>
          </cell>
          <cell r="D10">
            <v>6.7744689398885152</v>
          </cell>
          <cell r="E10">
            <v>6.1613117970638731</v>
          </cell>
          <cell r="F10">
            <v>6.291487281521758</v>
          </cell>
          <cell r="G10">
            <v>6.202757165343435</v>
          </cell>
          <cell r="H10">
            <v>6.1731848458889145</v>
          </cell>
          <cell r="I10">
            <v>6.1613117970638731</v>
          </cell>
        </row>
      </sheetData>
      <sheetData sheetId="4"/>
      <sheetData sheetId="5">
        <row r="5">
          <cell r="D5">
            <v>0.12498393776709303</v>
          </cell>
          <cell r="F5">
            <v>9.2133819109812456E-2</v>
          </cell>
        </row>
        <row r="6">
          <cell r="F6">
            <v>8.7486602076469258E-2</v>
          </cell>
        </row>
        <row r="7">
          <cell r="F7">
            <v>9.0452057801905406E-2</v>
          </cell>
        </row>
        <row r="8">
          <cell r="F8">
            <v>0.70365847820997229</v>
          </cell>
        </row>
        <row r="9">
          <cell r="F9">
            <v>2.6269042801840555E-2</v>
          </cell>
        </row>
      </sheetData>
      <sheetData sheetId="6">
        <row r="5">
          <cell r="C5">
            <v>76.593720266412944</v>
          </cell>
          <cell r="D5">
            <v>74.039987305617259</v>
          </cell>
          <cell r="E5">
            <v>69.983818770226534</v>
          </cell>
          <cell r="F5">
            <v>72.760818517276078</v>
          </cell>
          <cell r="G5">
            <v>72.652033105433603</v>
          </cell>
          <cell r="H5">
            <v>69.791666666666671</v>
          </cell>
          <cell r="I5">
            <v>69.983818770226534</v>
          </cell>
        </row>
        <row r="6">
          <cell r="C6">
            <v>6.914050111005392</v>
          </cell>
          <cell r="D6">
            <v>10.314185972707078</v>
          </cell>
          <cell r="E6">
            <v>12.783171521035598</v>
          </cell>
          <cell r="F6">
            <v>11.673934921167394</v>
          </cell>
          <cell r="G6">
            <v>12.090680100755668</v>
          </cell>
          <cell r="H6">
            <v>13.221153846153847</v>
          </cell>
          <cell r="I6">
            <v>12.783171521035598</v>
          </cell>
        </row>
        <row r="9">
          <cell r="C9">
            <v>1.2686330478908976</v>
          </cell>
          <cell r="D9">
            <v>1.3646461440812441</v>
          </cell>
          <cell r="E9">
            <v>1.6585760517799353</v>
          </cell>
        </row>
        <row r="10">
          <cell r="C10">
            <v>13.637805264827149</v>
          </cell>
          <cell r="D10">
            <v>12.281815296731196</v>
          </cell>
          <cell r="E10">
            <v>12.257281553398059</v>
          </cell>
          <cell r="F10">
            <v>12.177121771217712</v>
          </cell>
          <cell r="G10">
            <v>11.514933429291112</v>
          </cell>
          <cell r="H10">
            <v>12.620192307692308</v>
          </cell>
          <cell r="I10">
            <v>12.257281553398059</v>
          </cell>
        </row>
      </sheetData>
      <sheetData sheetId="7">
        <row r="43">
          <cell r="B43">
            <v>35430</v>
          </cell>
        </row>
        <row r="46">
          <cell r="B46">
            <v>14.38741182289778</v>
          </cell>
          <cell r="C46">
            <v>8.4486264882030628</v>
          </cell>
          <cell r="D46">
            <v>8.0080813491214293</v>
          </cell>
          <cell r="E46">
            <v>4.2302215105587235</v>
          </cell>
          <cell r="F46">
            <v>2.2009391620280483</v>
          </cell>
          <cell r="G46">
            <v>2.7695392771881706</v>
          </cell>
        </row>
        <row r="47">
          <cell r="B47">
            <v>50.662251705314418</v>
          </cell>
          <cell r="C47">
            <v>49.516104051904072</v>
          </cell>
          <cell r="D47">
            <v>48.225587336028966</v>
          </cell>
          <cell r="E47">
            <v>47.451189871649412</v>
          </cell>
          <cell r="F47">
            <v>42.517474989149704</v>
          </cell>
          <cell r="G47">
            <v>42.805933636343717</v>
          </cell>
        </row>
        <row r="48">
          <cell r="B48">
            <v>76.634575590744888</v>
          </cell>
          <cell r="C48">
            <v>64.853105067732713</v>
          </cell>
          <cell r="D48">
            <v>65.792475549270463</v>
          </cell>
          <cell r="E48">
            <v>68.613192356886699</v>
          </cell>
          <cell r="F48">
            <v>58.445732363360847</v>
          </cell>
          <cell r="G48">
            <v>56.552924479747247</v>
          </cell>
        </row>
        <row r="49">
          <cell r="B49">
            <v>17.274783816087965</v>
          </cell>
          <cell r="C49">
            <v>8.8354841523467087</v>
          </cell>
          <cell r="D49">
            <v>8.4049563149713826</v>
          </cell>
          <cell r="E49">
            <v>8.0558917722281045</v>
          </cell>
          <cell r="F49">
            <v>7.9420727362703056</v>
          </cell>
          <cell r="G49">
            <v>7.6135920970760909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29">
          <cell r="F29">
            <v>30.395759038699278</v>
          </cell>
        </row>
        <row r="30">
          <cell r="F30">
            <v>35.360629504509163</v>
          </cell>
        </row>
        <row r="31">
          <cell r="F31">
            <v>45.551992026904607</v>
          </cell>
        </row>
        <row r="32">
          <cell r="F32">
            <v>49.198942556577876</v>
          </cell>
        </row>
        <row r="33">
          <cell r="F33">
            <v>56.982013828046668</v>
          </cell>
        </row>
        <row r="34">
          <cell r="F34">
            <v>63.948731177498487</v>
          </cell>
        </row>
        <row r="35">
          <cell r="F35">
            <v>100</v>
          </cell>
        </row>
      </sheetData>
      <sheetData sheetId="15">
        <row r="39">
          <cell r="J39" t="str">
            <v xml:space="preserve">   velké banky</v>
          </cell>
        </row>
        <row r="40">
          <cell r="J40" t="str">
            <v xml:space="preserve">   malé banky</v>
          </cell>
        </row>
        <row r="41">
          <cell r="J41" t="str">
            <v xml:space="preserve">   zahraniční banky</v>
          </cell>
        </row>
        <row r="42">
          <cell r="J42" t="str">
            <v xml:space="preserve">   pobočky zahraničních bank</v>
          </cell>
        </row>
        <row r="43">
          <cell r="J43" t="str">
            <v xml:space="preserve">   specializované banky</v>
          </cell>
        </row>
        <row r="44">
          <cell r="J44" t="str">
            <v xml:space="preserve">   banky v nucené správě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CONTENTS"/>
      <sheetName val="SEI_OLD"/>
      <sheetName val="SEI"/>
      <sheetName val="NGDP_R_old2"/>
      <sheetName val="NGDP_R_old"/>
      <sheetName val="T1"/>
      <sheetName val="T2"/>
      <sheetName val="T3"/>
      <sheetName val="T4"/>
      <sheetName val="T5"/>
      <sheetName val="T6"/>
      <sheetName val="T7"/>
      <sheetName val="CPI (2)"/>
      <sheetName val="T8"/>
      <sheetName val="GDP_q_old2"/>
      <sheetName val="GDP_q_old"/>
      <sheetName val="NGDP_old2"/>
      <sheetName val="NGDP_old"/>
      <sheetName val="AGRI_old2"/>
      <sheetName val="AGRI_old"/>
      <sheetName val="INDCOM_old"/>
      <sheetName val="INDCOM_old2"/>
      <sheetName val="CPI_old2"/>
      <sheetName val="CPI_old"/>
      <sheetName val="T9"/>
      <sheetName val="T10"/>
      <sheetName val="ENERGY_old"/>
      <sheetName val="MAINCOM_old"/>
      <sheetName val="MAINCOM_old "/>
      <sheetName val="LABORMKT_old2"/>
      <sheetName val="LABORMKT_OLD"/>
      <sheetName val="WAGES_old"/>
      <sheetName val="EMPLOY_old2"/>
      <sheetName val="EMPLOY_old"/>
      <sheetName val="EMPL_PUBL_old"/>
      <sheetName val="EMPL_PUBL_old2"/>
      <sheetName val="EMPL_BUDG_old2"/>
      <sheetName val="EMPL_BUDG_old"/>
      <sheetName val="T11"/>
      <sheetName val="T12"/>
      <sheetName val="EMPL_PUBL"/>
      <sheetName val="T13"/>
      <sheetName val="T14"/>
      <sheetName val="T15"/>
      <sheetName val="T16"/>
      <sheetName val="T17"/>
      <sheetName val="T18"/>
      <sheetName val="T19"/>
      <sheetName val="T20"/>
      <sheetName val="T21"/>
      <sheetName val="T22"/>
      <sheetName val="T23"/>
      <sheetName val="T24"/>
      <sheetName val="T25"/>
      <sheetName val="T26"/>
      <sheetName val="T27"/>
      <sheetName val="STATE_DRAMS"/>
      <sheetName val="STATE_DRAMS (2)"/>
      <sheetName val="STATE_%"/>
      <sheetName val="LOCAL_%"/>
      <sheetName val="LOCAL_DRAMS"/>
      <sheetName val="LOCAL_DRAMS (2)"/>
      <sheetName val="SFSI"/>
      <sheetName val="GEN_DRAMS"/>
      <sheetName val="GEN_DRAMS (2)"/>
      <sheetName val="GEN_%"/>
      <sheetName val="SFSI_old"/>
      <sheetName val="ARREARS"/>
      <sheetName val="Exp_function"/>
      <sheetName val="Exp_function cntd."/>
      <sheetName val="SOCIAL INDICATORS"/>
      <sheetName val="TAX_REV"/>
      <sheetName val="EXPEN_old"/>
      <sheetName val="TAX_REV_old"/>
      <sheetName val="DEBTORS"/>
      <sheetName val="DEBTORS_old"/>
      <sheetName val="TAX_REV_BRO"/>
      <sheetName val="CBANK_old2"/>
      <sheetName val="CBANK_old"/>
      <sheetName val="MSURVEY_old2"/>
      <sheetName val="MSURVEY_old"/>
      <sheetName val="INT_RATES_old2"/>
      <sheetName val="INT_RATES_old"/>
      <sheetName val="Tbill_old2"/>
      <sheetName val="Tbill_old"/>
      <sheetName val="BOP_Q_OLD"/>
      <sheetName val="EXTDEBT_OLD"/>
      <sheetName val="BOP_Q_OLD2"/>
      <sheetName val="COMP_TRADE"/>
      <sheetName val="DOT"/>
      <sheetName val="PRIVATE_OLD"/>
      <sheetName val="PRIVATE_old2"/>
      <sheetName val="BNKIND_OLD2"/>
      <sheetName val="BNKIND_old"/>
      <sheetName val="BNKLOANS_old2"/>
      <sheetName val="BNKLOANS_old"/>
      <sheetName val="ELECTR_old"/>
      <sheetName val="ControlSheet"/>
      <sheetName val="SURVEY"/>
      <sheetName val="Quasi_Key Ind."/>
      <sheetName val="Quasi_Prim Bal."/>
      <sheetName val="ELECTR"/>
      <sheetName val="taxrevSum"/>
      <sheetName val="IND_PROD_OLD"/>
      <sheetName val="ENER_SUP_OLD"/>
      <sheetName val="IRRIG_old2"/>
      <sheetName val="IRRIG_OLD"/>
      <sheetName val="SURVEY_OLD"/>
      <sheetName val="CASH_FLOWS_old2"/>
      <sheetName val="CASH_FLOWS_old"/>
      <sheetName val="CASH_FLOWS"/>
      <sheetName val="IRRIG"/>
      <sheetName val="YERE_CASHFL"/>
      <sheetName val="YERE_CASHFL_old2"/>
      <sheetName val="YERE_CASHFL_old"/>
      <sheetName val="WATER_CASHFL_old2"/>
      <sheetName val="WATER_CASHFL"/>
      <sheetName val="Energy_Payables"/>
      <sheetName val="ENERGY (2)"/>
      <sheetName val="MAINCOM (2)"/>
      <sheetName val="BOP_old"/>
      <sheetName val="EXPORTS_old"/>
      <sheetName val="IMPORTS_old"/>
      <sheetName val="DIR_X_old"/>
      <sheetName val="DIR_I_old"/>
      <sheetName val="PUB_DEBT_OLD"/>
      <sheetName val="PUB_DEBT_2000_old"/>
      <sheetName val="WATER_CASHFL_old"/>
      <sheetName val="BRO"/>
      <sheetName val="Baseline"/>
      <sheetName val="Sensitivity"/>
      <sheetName val="Proceeds"/>
      <sheetName val="CUADR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>
        <row r="1">
          <cell r="A1" t="str">
            <v>Table 30. Armenia:  Incorporatized and Partially Privatized Enterprises, 1994-2000</v>
          </cell>
        </row>
        <row r="13">
          <cell r="E13">
            <v>2132</v>
          </cell>
          <cell r="F13">
            <v>2058</v>
          </cell>
        </row>
        <row r="14">
          <cell r="E14">
            <v>613</v>
          </cell>
          <cell r="F14">
            <v>396</v>
          </cell>
        </row>
        <row r="15">
          <cell r="E15">
            <v>2745</v>
          </cell>
          <cell r="F15">
            <v>2454</v>
          </cell>
        </row>
        <row r="18">
          <cell r="E18">
            <v>3963</v>
          </cell>
          <cell r="F18">
            <v>6021</v>
          </cell>
        </row>
        <row r="19">
          <cell r="E19">
            <v>853</v>
          </cell>
          <cell r="F19">
            <v>1250</v>
          </cell>
        </row>
        <row r="20">
          <cell r="E20">
            <v>4816</v>
          </cell>
          <cell r="F20">
            <v>7271</v>
          </cell>
        </row>
        <row r="23">
          <cell r="E23">
            <v>22.5</v>
          </cell>
          <cell r="F23">
            <v>59</v>
          </cell>
        </row>
        <row r="24">
          <cell r="E24">
            <v>20.9</v>
          </cell>
          <cell r="F24">
            <v>62.5</v>
          </cell>
        </row>
        <row r="25">
          <cell r="E25">
            <v>30.7</v>
          </cell>
          <cell r="F25">
            <v>59.6</v>
          </cell>
        </row>
      </sheetData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2000"/>
      <sheetName val="CC"/>
      <sheetName val="1 vuelta"/>
      <sheetName val="Hoja1 (3)"/>
      <sheetName val="Hoja4 (2)"/>
      <sheetName val="Hoja1 (2)"/>
      <sheetName val="3"/>
      <sheetName val="1 "/>
      <sheetName val="inflac-deva"/>
      <sheetName val="k"/>
      <sheetName val="base de proy de despachos"/>
      <sheetName val="COMM"/>
      <sheetName val="Demanda"/>
      <sheetName val="ingresos2"/>
      <sheetName val="PBI"/>
      <sheetName val="PRIVATE"/>
      <sheetName val="ER"/>
      <sheetName val="WB"/>
      <sheetName val="EDEGEL"/>
      <sheetName val="Time se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OFERTA Y DEMANDA GLOBAL</v>
          </cell>
        </row>
      </sheetData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MacroFlow"/>
      <sheetName val="Annual Tables"/>
      <sheetName val="MFLOW96"/>
      <sheetName val="Data"/>
      <sheetName val="Annual_MacroFlow"/>
      <sheetName val="Annual_Tables"/>
      <sheetName val="ER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 (2)"/>
      <sheetName val="tab1"/>
      <sheetName val="tab2"/>
      <sheetName val="tab3"/>
      <sheetName val="tab4"/>
      <sheetName val="tab5"/>
      <sheetName val="tab 6"/>
      <sheetName val="tab 7"/>
      <sheetName val="tab 8"/>
      <sheetName val="tab 9"/>
      <sheetName val="tab 10"/>
      <sheetName val="tab 11"/>
      <sheetName val="tab 12"/>
      <sheetName val="tab 13"/>
      <sheetName val="ControlSheet"/>
      <sheetName val="tab 14"/>
      <sheetName val="tab 15"/>
      <sheetName val="tab 16"/>
      <sheetName val="tab 17"/>
      <sheetName val="tab 18"/>
      <sheetName val="tab 19"/>
      <sheetName val="oldtab23"/>
      <sheetName val="oldtab25"/>
      <sheetName val="21bis"/>
      <sheetName val="tab20"/>
      <sheetName val="tab 21"/>
      <sheetName val="tab 22"/>
      <sheetName val="tab23"/>
      <sheetName val="tab 24"/>
      <sheetName val="tab 25"/>
      <sheetName val="tab 26"/>
      <sheetName val="tab 27"/>
      <sheetName val="tab 28"/>
      <sheetName val="tab31 old"/>
      <sheetName val="Tab 29"/>
      <sheetName val="Tab 30"/>
      <sheetName val="tab 31"/>
      <sheetName val="Table 32l"/>
      <sheetName val="tab 33"/>
      <sheetName val="tab 34"/>
      <sheetName val="tab 35"/>
      <sheetName val="tab 36"/>
      <sheetName val="tab37"/>
      <sheetName val="Demanda"/>
      <sheetName val="Data"/>
      <sheetName val="UZB SA tables English -- Final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MENU PRINCIPAL"/>
      <sheetName val="PROYECCIONES"/>
      <sheetName val="INSUMOS"/>
      <sheetName val="SALIDAS"/>
      <sheetName val="BALANCE BANCOS PROYECTADO"/>
      <sheetName val="PANORAMA MONETARIO"/>
      <sheetName val="ANALISIS CUENTAS"/>
      <sheetName val="METAS"/>
      <sheetName val="CUADROS DE SALIDA"/>
      <sheetName val="INDICADORES MACROECONOMICOS"/>
      <sheetName val="INDICE"/>
      <sheetName val="OMA"/>
      <sheetName val="CREDITO TOTAL"/>
      <sheetName val="RESUMEN CUENTAS MONETARIAS"/>
      <sheetName val="PROCEDIMIENTO"/>
      <sheetName val="Saldos"/>
      <sheetName val="CONTROL"/>
      <sheetName val="SECTORIALES"/>
      <sheetName val="BALANCE BCCR PROYECTADO"/>
      <sheetName val="Balance BCCR"/>
      <sheetName val="Prog Diciembre"/>
      <sheetName val="Mensual"/>
      <sheetName val="Hoja2"/>
      <sheetName val="tab 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Z8">
            <v>28914.428278744454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0">
          <cell r="AM30">
            <v>1474.5</v>
          </cell>
        </row>
      </sheetData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"/>
      <sheetName val="PRIVATE"/>
    </sheetNames>
    <sheetDataSet>
      <sheetData sheetId="0" refreshError="1"/>
      <sheetData sheetId="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IN-OUT"/>
      <sheetName val="ANNUAL DATA"/>
      <sheetName val="QUARTERLY DATA"/>
      <sheetName val="Q1"/>
      <sheetName val="Q2"/>
      <sheetName val="Q3"/>
      <sheetName val="Q4"/>
      <sheetName val="Q5"/>
      <sheetName val="Q6"/>
      <sheetName val="Q7"/>
      <sheetName val="NEW FISCAL"/>
      <sheetName val="A"/>
      <sheetName val="Ex rate bloom"/>
      <sheetName val="time se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EEFF"/>
      <sheetName val="C2 prod x emp"/>
      <sheetName val="g3 CMg"/>
      <sheetName val="Idioma"/>
      <sheetName val="C1- G1 producción"/>
      <sheetName val="g2 max demanda"/>
      <sheetName val="C.3 Agua"/>
      <sheetName val="g4 Agua"/>
      <sheetName val="g5 combustibles"/>
      <sheetName val="g6-G7 transferencias"/>
      <sheetName val="C.5 facturación"/>
      <sheetName val="G8 precio"/>
      <sheetName val="1."/>
      <sheetName val="2."/>
      <sheetName val="3."/>
      <sheetName val="6."/>
      <sheetName val="7."/>
      <sheetName val="4."/>
      <sheetName val="8."/>
      <sheetName val="5."/>
      <sheetName val="base financiera"/>
      <sheetName val="ANUAL"/>
      <sheetName val="ANUAL x emp"/>
      <sheetName val="Proy. demanda"/>
      <sheetName val="Diario 07-08"/>
      <sheetName val="Mensual Total - INEI"/>
      <sheetName val="C"/>
      <sheetName val="Contents"/>
      <sheetName val="E"/>
      <sheetName val="Producción electrica noviembre "/>
    </sheetNames>
    <sheetDataSet>
      <sheetData sheetId="0">
        <row r="4">
          <cell r="A4">
            <v>3.25</v>
          </cell>
        </row>
      </sheetData>
      <sheetData sheetId="1">
        <row r="25">
          <cell r="E25">
            <v>0.1993</v>
          </cell>
        </row>
      </sheetData>
      <sheetData sheetId="2">
        <row r="25">
          <cell r="E25">
            <v>0.1993</v>
          </cell>
        </row>
      </sheetData>
      <sheetData sheetId="3">
        <row r="4">
          <cell r="A4">
            <v>3.25</v>
          </cell>
        </row>
      </sheetData>
      <sheetData sheetId="4">
        <row r="25">
          <cell r="E25">
            <v>0.1993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4">
          <cell r="A4">
            <v>3.25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  <sheetName val="Main"/>
      <sheetName val="Links"/>
      <sheetName val="ErrCheck"/>
      <sheetName val="Q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  <sheetName val="Bol_0898"/>
      <sheetName val="COP FED"/>
      <sheetName val="CIR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Main Fiscal Data"/>
      <sheetName val="Lists"/>
      <sheetName val="BRASIL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M1601"/>
      <sheetName val="IECM1602"/>
      <sheetName val="IECM1603"/>
      <sheetName val="IECM1604"/>
      <sheetName val="IECM1605"/>
      <sheetName val="IECM1606"/>
      <sheetName val="IECM1607"/>
      <sheetName val="IECM1608"/>
      <sheetName val="DATAGRA"/>
      <sheetName val="GRAFICOS"/>
      <sheetName val="Gs 2 y 3"/>
      <sheetName val="ELETIP"/>
      <sheetName val="Cuadros"/>
      <sheetName val="AGUACON"/>
      <sheetName val="AGUADIS"/>
      <sheetName val="AGUAENER"/>
      <sheetName val="AGUAP"/>
      <sheetName val="AGUASUB"/>
      <sheetName val="ELEDATA"/>
      <sheetName val="ELEMP"/>
      <sheetName val="d3"/>
      <sheetName val="EST. FINANC - RATIOS"/>
      <sheetName val="C2 prod"/>
      <sheetName val="estados Financieros "/>
      <sheetName val="CUADRO 4"/>
      <sheetName val="g1"/>
      <sheetName val="Sol traspaso"/>
      <sheetName val="EST. FINANC. - RATIOS"/>
      <sheetName val="M papel 99"/>
      <sheetName val="X1"/>
      <sheetName val="DIC 97"/>
      <sheetName val="CIRRs"/>
      <sheetName val="AvForCur"/>
      <sheetName val="ME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Stfrprtables"/>
      <sheetName val="StRp_Tbl1"/>
      <sheetName val="graf 1"/>
      <sheetName val="Current"/>
      <sheetName val="Out_weo"/>
      <sheetName val="Ex rate bloom"/>
      <sheetName val="retreive data"/>
      <sheetName val="Key Assumptions"/>
      <sheetName val="Cene na malo"/>
      <sheetName val="Kaz_D"/>
      <sheetName val="SPOTS"/>
      <sheetName val="FUTURES"/>
      <sheetName val="GEOFISFlowchart"/>
      <sheetName val="GEOREALFlowchart"/>
      <sheetName val="Excel History Wizard"/>
      <sheetName val="Data"/>
      <sheetName val="Wkly for Graph"/>
      <sheetName val="OIL"/>
      <sheetName val="other-spread"/>
      <sheetName val="daily"/>
      <sheetName val="dataEmbiDeficit"/>
      <sheetName val="IN-BLMBG"/>
      <sheetName val="BEM_1"/>
      <sheetName val="Res"/>
      <sheetName val="xxx"/>
      <sheetName val="WEO-BOP"/>
      <sheetName val="i2-KA"/>
      <sheetName val="OUTPUT"/>
      <sheetName val="PHL"/>
      <sheetName val="RED47"/>
      <sheetName val="i-bloom"/>
      <sheetName val="CI_Tv (65-2007K)"/>
      <sheetName val="DESPACHOS"/>
      <sheetName val="ramas"/>
      <sheetName val="47"/>
      <sheetName val="5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Montabs"/>
      <sheetName val="SUMTAB"/>
      <sheetName val="SUMTAB (2)"/>
      <sheetName val="indic"/>
      <sheetName val="Multiplier"/>
      <sheetName val="realint"/>
      <sheetName val="fiscout"/>
      <sheetName val="interv"/>
      <sheetName val="monimp"/>
      <sheetName val="seignior"/>
      <sheetName val="real"/>
      <sheetName val="profit"/>
      <sheetName val="junk"/>
      <sheetName val="corresp"/>
      <sheetName val="macros"/>
      <sheetName val="MONREV98"/>
      <sheetName val="Border tax revenue 6.2"/>
      <sheetName val="Cuadro 1"/>
      <sheetName val="Summary table"/>
      <sheetName val="SUMTAB_(2)"/>
      <sheetName val="prog-2003"/>
      <sheetName val="Final Charts"/>
      <sheetName val="PRIVATE_OLD"/>
      <sheetName val="PROYECCIONES-PM 2000mod"/>
      <sheetName val="PROYECCIONES-PM 2000mod (2)"/>
      <sheetName val="IPC1988"/>
      <sheetName val="Cuadro_1"/>
      <sheetName val="Summary_table"/>
      <sheetName val="Border_tax_revenue_6_2"/>
      <sheetName val="Booktable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6">
          <cell r="C26" t="str">
            <v>94Q4</v>
          </cell>
        </row>
        <row r="34">
          <cell r="C34">
            <v>3332.041999999999</v>
          </cell>
          <cell r="D34">
            <v>9651.8269375000018</v>
          </cell>
          <cell r="E34">
            <v>18830.668999999998</v>
          </cell>
          <cell r="F34">
            <v>13414.539876811081</v>
          </cell>
          <cell r="G34">
            <v>14638.539034773106</v>
          </cell>
          <cell r="H34">
            <v>15110.400000000001</v>
          </cell>
          <cell r="I34">
            <v>12830</v>
          </cell>
          <cell r="J34">
            <v>5130</v>
          </cell>
          <cell r="K34">
            <v>21948</v>
          </cell>
        </row>
        <row r="37">
          <cell r="C37">
            <v>6901</v>
          </cell>
          <cell r="D37">
            <v>6238</v>
          </cell>
          <cell r="E37">
            <v>-1183</v>
          </cell>
          <cell r="F37">
            <v>4296</v>
          </cell>
          <cell r="G37">
            <v>8819</v>
          </cell>
          <cell r="H37">
            <v>5874</v>
          </cell>
          <cell r="I37">
            <v>11616</v>
          </cell>
          <cell r="J37">
            <v>29536</v>
          </cell>
          <cell r="K37">
            <v>23354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oom-Full"/>
      <sheetName val="Chart-Full"/>
      <sheetName val="Bloomberg"/>
      <sheetName val="Chase"/>
      <sheetName val="ChartData"/>
      <sheetName val="Chart-All"/>
      <sheetName val="Chart-3"/>
      <sheetName val="Chart-1M"/>
      <sheetName val="Chart-2M"/>
      <sheetName val="Chart-1M-Compare"/>
      <sheetName val="Chart-2M-Compare"/>
      <sheetName val="Chart-1M-Compare (2)"/>
      <sheetName val="Chart-2M-Compare (2)"/>
      <sheetName val="WORK-BLMBG"/>
      <sheetName val="IN-BLMBG"/>
      <sheetName val="RECIMP99"/>
      <sheetName val="RECIMP2000"/>
      <sheetName val="RECIMP2000real"/>
      <sheetName val="MACROS"/>
      <sheetName val="SpotExchangeRates"/>
      <sheetName val="StockMarketIndices"/>
      <sheetName val="TASAS 2"/>
      <sheetName val="INV"/>
      <sheetName val="Ex rate bloom"/>
      <sheetName val="outsheet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1"/>
      <sheetName val="Forward 1 m "/>
      <sheetName val="Forward 2M "/>
      <sheetName val="Forward 3M"/>
      <sheetName val="Forward 6M"/>
      <sheetName val="Forward 12M"/>
      <sheetName val="Interbank Soles"/>
      <sheetName val="Interbank dólares"/>
      <sheetName val="EURIBOR"/>
      <sheetName val="TIBOR-FR"/>
      <sheetName val="BILLS"/>
      <sheetName val="STOCK"/>
      <sheetName val="CURRENCIES"/>
      <sheetName val="TASA MN"/>
      <sheetName val="TASA ME"/>
      <sheetName val="BONDS"/>
      <sheetName val="Prime Rate"/>
      <sheetName val="Mcdo. Interb03 "/>
      <sheetName val="Mcdo. Interb02"/>
      <sheetName val="BCRP"/>
      <sheetName val="SCC III"/>
      <sheetName val="G Rates"/>
      <sheetName val="EMBI+"/>
      <sheetName val="mensual"/>
      <sheetName val="Aprueba ICA"/>
      <sheetName val="LIBOR"/>
      <sheetName val="A4"/>
      <sheetName val="EST. FINANC - RATIOS"/>
      <sheetName val="Bloomberg"/>
      <sheetName val="TASAS 2"/>
      <sheetName val="INV"/>
    </sheetNames>
    <sheetDataSet>
      <sheetData sheetId="0"/>
      <sheetData sheetId="1"/>
      <sheetData sheetId="2">
        <row r="3">
          <cell r="B3" t="e">
            <v>#N/A</v>
          </cell>
        </row>
      </sheetData>
      <sheetData sheetId="3">
        <row r="3">
          <cell r="A3" t="e">
            <v>#N/A</v>
          </cell>
        </row>
      </sheetData>
      <sheetData sheetId="4">
        <row r="3">
          <cell r="B3" t="e">
            <v>#N/A</v>
          </cell>
        </row>
      </sheetData>
      <sheetData sheetId="5">
        <row r="3">
          <cell r="B3" t="e">
            <v>#N/A</v>
          </cell>
        </row>
      </sheetData>
      <sheetData sheetId="6">
        <row r="3">
          <cell r="B3" t="e">
            <v>#N/A</v>
          </cell>
        </row>
      </sheetData>
      <sheetData sheetId="7">
        <row r="3">
          <cell r="A3" t="e">
            <v>#N/A</v>
          </cell>
        </row>
      </sheetData>
      <sheetData sheetId="8">
        <row r="3">
          <cell r="A3" t="e">
            <v>#N/A</v>
          </cell>
        </row>
      </sheetData>
      <sheetData sheetId="9">
        <row r="3">
          <cell r="A3" t="e">
            <v>#N/A</v>
          </cell>
        </row>
      </sheetData>
      <sheetData sheetId="10">
        <row r="3">
          <cell r="A3" t="e">
            <v>#N/A</v>
          </cell>
        </row>
      </sheetData>
      <sheetData sheetId="11">
        <row r="3">
          <cell r="A3">
            <v>37645</v>
          </cell>
        </row>
      </sheetData>
      <sheetData sheetId="12">
        <row r="3">
          <cell r="A3" t="e">
            <v>#N/A</v>
          </cell>
        </row>
      </sheetData>
      <sheetData sheetId="13"/>
      <sheetData sheetId="14">
        <row r="3">
          <cell r="A3" t="e">
            <v>#N/A</v>
          </cell>
        </row>
      </sheetData>
      <sheetData sheetId="15">
        <row r="3">
          <cell r="A3" t="e">
            <v>#N/A</v>
          </cell>
        </row>
      </sheetData>
      <sheetData sheetId="16">
        <row r="3">
          <cell r="A3" t="e">
            <v>#N/A</v>
          </cell>
        </row>
      </sheetData>
      <sheetData sheetId="17">
        <row r="3">
          <cell r="A3" t="e">
            <v>#N/A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porativa"/>
      <sheetName val="Prime Rate"/>
      <sheetName val="TASA ME"/>
      <sheetName val="TASA MN"/>
      <sheetName val="BILLS"/>
      <sheetName val="TIBOR-FR"/>
      <sheetName val="EURIBOR"/>
      <sheetName val="LIBOR"/>
      <sheetName val="TASA MN (2)"/>
      <sheetName val="BONDS"/>
      <sheetName val="Interbank Soles"/>
      <sheetName val="STOCK"/>
      <sheetName val="Forward 1 m "/>
      <sheetName val="Forward 2M "/>
      <sheetName val="Interbank dólares"/>
      <sheetName val="Forward 3M"/>
      <sheetName val="Forward 6M"/>
      <sheetName val="Forward 12M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A3">
            <v>38120</v>
          </cell>
        </row>
      </sheetData>
      <sheetData sheetId="7">
        <row r="3">
          <cell r="A3">
            <v>38120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"/>
      <sheetName val="Promedio 30 días"/>
      <sheetName val="Promedio 200 días"/>
      <sheetName val="Mensual"/>
      <sheetName val="Trimestral"/>
      <sheetName val="Serio Mensual"/>
      <sheetName val="Diario desde 1986"/>
      <sheetName val="LIBOR"/>
      <sheetName val="Excel History Wizard"/>
      <sheetName val="embi_day"/>
      <sheetName val="GenericIR"/>
      <sheetName val="BONDS"/>
      <sheetName val="BILLS"/>
      <sheetName val="Interbank Soles"/>
      <sheetName val="STOCK"/>
      <sheetName val="EURIBOR"/>
      <sheetName val="Prime Rate"/>
      <sheetName val="Forward 1 m "/>
      <sheetName val="Forward 2M "/>
      <sheetName val="Forward 3M"/>
      <sheetName val="Forward 6M"/>
      <sheetName val="Forward 12M"/>
      <sheetName val="TIBOR-FR"/>
      <sheetName val="TASA ME"/>
      <sheetName val="TASA MN"/>
      <sheetName val="SPOTS"/>
      <sheetName val="FUTURES"/>
    </sheetNames>
    <sheetDataSet>
      <sheetData sheetId="0">
        <row r="3">
          <cell r="A3">
            <v>35306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iario"/>
      <sheetName val="RECIMP99"/>
      <sheetName val="RECIMP2000"/>
      <sheetName val="RECIMP2000real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  <sheetName val="C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"/>
      <sheetName val="OUTREO"/>
      <sheetName val="In"/>
      <sheetName val="Out"/>
      <sheetName val="Bdgt"/>
      <sheetName val="Rev"/>
      <sheetName val="Exp"/>
      <sheetName val="Debt"/>
      <sheetName val="T2a-Fisc"/>
      <sheetName val="T2b-Fisc"/>
      <sheetName val="BUD$"/>
      <sheetName val="Brf-tab-MT"/>
      <sheetName val="Brf-tab"/>
      <sheetName val="GCC 2004 Table 1"/>
      <sheetName val="GCC 2004 Table 1-FY"/>
      <sheetName val="GCC 2004 Budget vs. Actual"/>
      <sheetName val="GCC 2004 Budget vs. Actual - FY"/>
      <sheetName val="OUTREO_History"/>
      <sheetName val="WEOREO"/>
      <sheetName val="IIP"/>
      <sheetName val="Foreign Debt "/>
      <sheetName val="Dom Debt (2012)"/>
      <sheetName val="Dom Debt "/>
      <sheetName val="T2a-Fisc NEW"/>
      <sheetName val="T2b-Fisc NEW"/>
      <sheetName val="T2a"/>
      <sheetName val="2b"/>
      <sheetName val="CashFlow To State"/>
      <sheetName val="Nonhydro Rev Gap chart"/>
      <sheetName val="Chart_I"/>
      <sheetName val="PIH"/>
      <sheetName val="2025"/>
      <sheetName val="QP"/>
      <sheetName val="Bdg vs. Act"/>
      <sheetName val="2"/>
      <sheetName val="GCC"/>
      <sheetName val="subsidies calculations"/>
      <sheetName val="Dom Debt (2011)"/>
      <sheetName val="Sheet1"/>
      <sheetName val="Indic"/>
      <sheetName val="Med"/>
      <sheetName val="Contents"/>
      <sheetName val="PEF"/>
      <sheetName val="A Current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EN CORR"/>
      <sheetName val="bcapital"/>
      <sheetName val="ipx"/>
      <sheetName val="ipm"/>
      <sheetName val="precelec"/>
      <sheetName val="Hoja2"/>
      <sheetName val="Implicito-trim"/>
      <sheetName val="Hoja1"/>
      <sheetName val="BOP"/>
      <sheetName val="Rev"/>
      <sheetName val="Exports"/>
      <sheetName val="Ind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nflation"/>
      <sheetName val="inflation (2)"/>
      <sheetName val="inflation (3)"/>
      <sheetName val="compare with US Core"/>
      <sheetName val="DevRanges"/>
      <sheetName val="InterAdjustRanges"/>
      <sheetName val="mm2000d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-Mayorist"/>
      <sheetName val="Dia_Mayorist"/>
      <sheetName val="M"/>
      <sheetName val="18"/>
      <sheetName val="13"/>
      <sheetName val="7"/>
      <sheetName val="9"/>
      <sheetName val="5"/>
      <sheetName val="10"/>
      <sheetName val="6"/>
      <sheetName val="19"/>
      <sheetName val="22"/>
      <sheetName val="23"/>
      <sheetName val="4"/>
      <sheetName val="28"/>
      <sheetName val="17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RBZ"/>
      <sheetName val="IFS"/>
      <sheetName val="st-debt"/>
      <sheetName val="Graph"/>
      <sheetName val="RBZ-former"/>
      <sheetName val="inte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O2" t="str">
            <v>Black letters denote what I could confirm by the RBZ's documents.</v>
          </cell>
        </row>
        <row r="5">
          <cell r="O5" t="str">
            <v>Jan/1992</v>
          </cell>
          <cell r="P5">
            <v>0</v>
          </cell>
          <cell r="V5">
            <v>0</v>
          </cell>
        </row>
        <row r="6">
          <cell r="O6" t="str">
            <v>Feb</v>
          </cell>
          <cell r="P6">
            <v>0</v>
          </cell>
          <cell r="V6">
            <v>0</v>
          </cell>
        </row>
        <row r="7">
          <cell r="O7" t="str">
            <v>Mar</v>
          </cell>
          <cell r="P7">
            <v>518.20000000000005</v>
          </cell>
          <cell r="V7">
            <v>73.2</v>
          </cell>
        </row>
        <row r="8">
          <cell r="O8" t="str">
            <v>Apr</v>
          </cell>
          <cell r="P8">
            <v>0</v>
          </cell>
          <cell r="V8">
            <v>0</v>
          </cell>
        </row>
        <row r="9">
          <cell r="O9" t="str">
            <v>May</v>
          </cell>
          <cell r="P9">
            <v>0</v>
          </cell>
          <cell r="V9">
            <v>0</v>
          </cell>
        </row>
        <row r="10">
          <cell r="O10" t="str">
            <v>Jun</v>
          </cell>
          <cell r="P10">
            <v>364.40000000000003</v>
          </cell>
          <cell r="V10">
            <v>-66.599999999999909</v>
          </cell>
        </row>
        <row r="11">
          <cell r="O11" t="str">
            <v>Jul</v>
          </cell>
          <cell r="P11">
            <v>0</v>
          </cell>
          <cell r="V11">
            <v>0</v>
          </cell>
        </row>
        <row r="12">
          <cell r="O12" t="str">
            <v>Aug</v>
          </cell>
          <cell r="P12">
            <v>0</v>
          </cell>
          <cell r="V12">
            <v>0</v>
          </cell>
        </row>
        <row r="13">
          <cell r="O13" t="str">
            <v>Sep</v>
          </cell>
          <cell r="P13">
            <v>440.8</v>
          </cell>
          <cell r="V13">
            <v>-151.69999999999993</v>
          </cell>
        </row>
        <row r="14">
          <cell r="O14" t="str">
            <v>Oct</v>
          </cell>
          <cell r="P14">
            <v>0</v>
          </cell>
          <cell r="V14">
            <v>0</v>
          </cell>
        </row>
        <row r="15">
          <cell r="O15" t="str">
            <v>Nov</v>
          </cell>
          <cell r="P15">
            <v>0</v>
          </cell>
          <cell r="V15">
            <v>0</v>
          </cell>
        </row>
        <row r="16">
          <cell r="O16" t="str">
            <v>Dec</v>
          </cell>
          <cell r="P16">
            <v>382.9</v>
          </cell>
          <cell r="V16">
            <v>-195.70000000000002</v>
          </cell>
        </row>
        <row r="18">
          <cell r="O18" t="str">
            <v>Jan/1993</v>
          </cell>
          <cell r="P18">
            <v>0</v>
          </cell>
          <cell r="V18">
            <v>0</v>
          </cell>
        </row>
        <row r="19">
          <cell r="O19" t="str">
            <v>Feb</v>
          </cell>
          <cell r="P19">
            <v>0</v>
          </cell>
          <cell r="V19">
            <v>0</v>
          </cell>
        </row>
        <row r="20">
          <cell r="O20" t="str">
            <v>Mar</v>
          </cell>
          <cell r="P20">
            <v>358</v>
          </cell>
          <cell r="V20">
            <v>-235.2</v>
          </cell>
        </row>
        <row r="21">
          <cell r="O21" t="str">
            <v>Apr</v>
          </cell>
          <cell r="P21">
            <v>0</v>
          </cell>
          <cell r="V21">
            <v>0</v>
          </cell>
        </row>
        <row r="22">
          <cell r="O22" t="str">
            <v>May</v>
          </cell>
          <cell r="P22">
            <v>0</v>
          </cell>
          <cell r="V22">
            <v>0</v>
          </cell>
        </row>
        <row r="23">
          <cell r="O23" t="str">
            <v>Jun</v>
          </cell>
          <cell r="P23">
            <v>617</v>
          </cell>
          <cell r="V23">
            <v>-2.3000000000000256</v>
          </cell>
        </row>
        <row r="24">
          <cell r="O24" t="str">
            <v>Jul</v>
          </cell>
          <cell r="P24">
            <v>0</v>
          </cell>
          <cell r="V24">
            <v>0</v>
          </cell>
        </row>
        <row r="25">
          <cell r="O25" t="str">
            <v>Aug</v>
          </cell>
          <cell r="P25">
            <v>0</v>
          </cell>
          <cell r="V25">
            <v>0</v>
          </cell>
        </row>
        <row r="26">
          <cell r="O26" t="str">
            <v>Sep</v>
          </cell>
          <cell r="P26">
            <v>740.1</v>
          </cell>
          <cell r="V26">
            <v>108.70000000000005</v>
          </cell>
        </row>
        <row r="27">
          <cell r="O27" t="str">
            <v>Oct</v>
          </cell>
          <cell r="P27">
            <v>0</v>
          </cell>
          <cell r="V27">
            <v>0</v>
          </cell>
        </row>
        <row r="28">
          <cell r="O28" t="str">
            <v>Nov</v>
          </cell>
          <cell r="P28">
            <v>0</v>
          </cell>
          <cell r="V28">
            <v>0</v>
          </cell>
        </row>
        <row r="29">
          <cell r="O29" t="str">
            <v>Dec</v>
          </cell>
          <cell r="P29">
            <v>590.20000000000005</v>
          </cell>
          <cell r="V29">
            <v>73.600000000000023</v>
          </cell>
        </row>
        <row r="31">
          <cell r="O31" t="str">
            <v>Jan/1994</v>
          </cell>
          <cell r="P31">
            <v>0</v>
          </cell>
          <cell r="V31">
            <v>0</v>
          </cell>
        </row>
        <row r="32">
          <cell r="O32" t="str">
            <v>Feb</v>
          </cell>
          <cell r="P32">
            <v>0</v>
          </cell>
          <cell r="V32">
            <v>0</v>
          </cell>
        </row>
        <row r="33">
          <cell r="O33" t="str">
            <v>Mar</v>
          </cell>
          <cell r="P33">
            <v>696.5</v>
          </cell>
          <cell r="V33">
            <v>218.09999999999997</v>
          </cell>
        </row>
        <row r="34">
          <cell r="O34" t="str">
            <v>Apr</v>
          </cell>
          <cell r="P34">
            <v>0</v>
          </cell>
          <cell r="V34">
            <v>0</v>
          </cell>
        </row>
        <row r="35">
          <cell r="O35" t="str">
            <v>May</v>
          </cell>
          <cell r="P35">
            <v>0</v>
          </cell>
          <cell r="V35">
            <v>0</v>
          </cell>
        </row>
        <row r="36">
          <cell r="O36" t="str">
            <v>Jun</v>
          </cell>
          <cell r="P36">
            <v>800.92786302856848</v>
          </cell>
          <cell r="V36">
            <v>271.36527359747373</v>
          </cell>
        </row>
        <row r="37">
          <cell r="O37" t="str">
            <v>Jul</v>
          </cell>
          <cell r="P37">
            <v>0</v>
          </cell>
          <cell r="V37">
            <v>0</v>
          </cell>
        </row>
        <row r="38">
          <cell r="O38" t="str">
            <v>Aug</v>
          </cell>
          <cell r="P38">
            <v>0</v>
          </cell>
          <cell r="V38">
            <v>0</v>
          </cell>
        </row>
        <row r="39">
          <cell r="O39" t="str">
            <v>Sep</v>
          </cell>
          <cell r="P39">
            <v>822.60868518607651</v>
          </cell>
          <cell r="V39">
            <v>328.81734148572514</v>
          </cell>
        </row>
        <row r="40">
          <cell r="O40" t="str">
            <v>Oct</v>
          </cell>
          <cell r="P40">
            <v>787.73705112361574</v>
          </cell>
          <cell r="V40">
            <v>325.11572102175245</v>
          </cell>
        </row>
        <row r="41">
          <cell r="O41" t="str">
            <v>Nov</v>
          </cell>
          <cell r="P41">
            <v>749.26270425570124</v>
          </cell>
          <cell r="V41">
            <v>291.77183216615799</v>
          </cell>
        </row>
        <row r="42">
          <cell r="O42" t="str">
            <v>Dec</v>
          </cell>
          <cell r="P42">
            <v>595.04673788630282</v>
          </cell>
          <cell r="V42">
            <v>122.89894124380002</v>
          </cell>
        </row>
        <row r="44">
          <cell r="O44" t="str">
            <v>Foreign Exchange Reserve</v>
          </cell>
        </row>
        <row r="46">
          <cell r="P46" t="str">
            <v>Asset</v>
          </cell>
          <cell r="V46" t="str">
            <v>NIR</v>
          </cell>
        </row>
        <row r="47">
          <cell r="O47" t="str">
            <v>-</v>
          </cell>
          <cell r="P47" t="str">
            <v>-</v>
          </cell>
          <cell r="V47" t="str">
            <v>-</v>
          </cell>
        </row>
        <row r="48">
          <cell r="O48" t="str">
            <v>Jan/1995</v>
          </cell>
          <cell r="P48">
            <v>609.69499999999994</v>
          </cell>
          <cell r="V48">
            <v>137.45333333333335</v>
          </cell>
        </row>
        <row r="49">
          <cell r="O49" t="str">
            <v>Feb</v>
          </cell>
          <cell r="P49">
            <v>701.96491809880251</v>
          </cell>
          <cell r="V49">
            <v>159.61104333716284</v>
          </cell>
        </row>
        <row r="50">
          <cell r="O50" t="str">
            <v>Mar</v>
          </cell>
          <cell r="P50">
            <v>673.5366966497196</v>
          </cell>
          <cell r="V50">
            <v>121.24672615873236</v>
          </cell>
        </row>
        <row r="51">
          <cell r="O51" t="str">
            <v>Apr</v>
          </cell>
          <cell r="P51">
            <v>650.92140408935097</v>
          </cell>
          <cell r="V51">
            <v>110.42146318402077</v>
          </cell>
        </row>
        <row r="52">
          <cell r="O52" t="str">
            <v>May</v>
          </cell>
          <cell r="P52">
            <v>740.90313766135876</v>
          </cell>
          <cell r="V52">
            <v>204.78940921511355</v>
          </cell>
        </row>
        <row r="53">
          <cell r="O53" t="str">
            <v>Jun</v>
          </cell>
          <cell r="P53">
            <v>737.18565677371021</v>
          </cell>
          <cell r="V53">
            <v>208.88259526261584</v>
          </cell>
        </row>
        <row r="54">
          <cell r="O54" t="str">
            <v>Jul</v>
          </cell>
          <cell r="P54">
            <v>836.43971532559056</v>
          </cell>
          <cell r="V54">
            <v>310.72003152745907</v>
          </cell>
        </row>
        <row r="55">
          <cell r="O55" t="str">
            <v>Aug</v>
          </cell>
          <cell r="P55">
            <v>907.18020972883073</v>
          </cell>
          <cell r="V55">
            <v>384.84639903912779</v>
          </cell>
        </row>
        <row r="56">
          <cell r="O56" t="str">
            <v>Sep</v>
          </cell>
          <cell r="P56">
            <v>934.10647122322598</v>
          </cell>
          <cell r="V56">
            <v>432.60405658769383</v>
          </cell>
        </row>
        <row r="57">
          <cell r="O57" t="str">
            <v>Oct</v>
          </cell>
          <cell r="P57">
            <v>824.18152560128726</v>
          </cell>
          <cell r="V57">
            <v>347.52864687395373</v>
          </cell>
        </row>
        <row r="58">
          <cell r="O58" t="str">
            <v>Nov</v>
          </cell>
          <cell r="P58">
            <v>785.75377969762405</v>
          </cell>
          <cell r="V58">
            <v>309.04470842332609</v>
          </cell>
        </row>
        <row r="59">
          <cell r="O59" t="str">
            <v>Dec</v>
          </cell>
          <cell r="P59">
            <v>874.8</v>
          </cell>
          <cell r="V59">
            <v>386.19999999999993</v>
          </cell>
        </row>
        <row r="61">
          <cell r="O61" t="str">
            <v>Jan/1996</v>
          </cell>
          <cell r="P61">
            <v>805.2</v>
          </cell>
          <cell r="V61">
            <v>326.50000000000006</v>
          </cell>
        </row>
        <row r="62">
          <cell r="O62" t="str">
            <v>Feb</v>
          </cell>
          <cell r="P62">
            <v>833.5</v>
          </cell>
          <cell r="V62">
            <v>350</v>
          </cell>
        </row>
        <row r="63">
          <cell r="O63" t="str">
            <v>Mar</v>
          </cell>
          <cell r="P63">
            <v>846.2</v>
          </cell>
          <cell r="V63">
            <v>368.00000000000006</v>
          </cell>
        </row>
        <row r="64">
          <cell r="O64" t="str">
            <v>Apr</v>
          </cell>
          <cell r="P64">
            <v>869.7</v>
          </cell>
          <cell r="V64">
            <v>396.80000000000007</v>
          </cell>
        </row>
        <row r="65">
          <cell r="O65" t="str">
            <v>May</v>
          </cell>
          <cell r="P65">
            <v>977.3</v>
          </cell>
          <cell r="V65">
            <v>504.09999999999997</v>
          </cell>
        </row>
        <row r="66">
          <cell r="O66" t="str">
            <v>Jun</v>
          </cell>
          <cell r="P66">
            <v>1073.0999999999999</v>
          </cell>
          <cell r="V66">
            <v>601.59999999999991</v>
          </cell>
        </row>
      </sheetData>
      <sheetData sheetId="6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Form"/>
      <sheetName val="WORK BOP"/>
    </sheetNames>
    <sheetDataSet>
      <sheetData sheetId="0" refreshError="1"/>
      <sheetData sheetId="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ence Economática"/>
      <sheetName val="Estructura inicial"/>
      <sheetName val="Movimiento"/>
      <sheetName val="Accionistas"/>
      <sheetName val="estados Financieros "/>
      <sheetName val="AGUACON"/>
      <sheetName val="AGUADIS"/>
      <sheetName val="AGUAENER"/>
      <sheetName val="AGUAP"/>
      <sheetName val="AGUASUB"/>
      <sheetName val="ELEDATA"/>
      <sheetName val="ELEMP"/>
      <sheetName val="palta"/>
      <sheetName val="ELETIP"/>
      <sheetName val="EST. FINANC - RATIOS"/>
      <sheetName val="C2 prod"/>
      <sheetName val="C-2.2.2"/>
      <sheetName val="J(Priv.Cap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SNF Córd"/>
      <sheetName val="Sheet4"/>
      <sheetName val="RED47"/>
      <sheetName val="Alt-ven_05"/>
      <sheetName val="COEFICIENTES"/>
      <sheetName val="COUD"/>
      <sheetName val="A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"/>
      <sheetName val="sez_očist"/>
      <sheetName val="%US"/>
      <sheetName val="J(Priv.Cap)"/>
      <sheetName val="IN"/>
      <sheetName val="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all Balance"/>
      <sheetName val="PIB"/>
      <sheetName val="BOP"/>
      <sheetName val="Financiam"/>
      <sheetName val="SPNF"/>
      <sheetName val="Marco Fiscal"/>
      <sheetName val="Financing"/>
      <sheetName val="Financing (2)"/>
      <sheetName val="Inv Privada"/>
      <sheetName val="Tenedor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CA"/>
      <sheetName val="EXP1998"/>
      <sheetName val="EXP2002"/>
      <sheetName val="extrapol 2002mens"/>
      <sheetName val="precios"/>
      <sheetName val="Hoja1"/>
      <sheetName val="Hoja3"/>
      <sheetName val="Asfalto"/>
      <sheetName val="Clubvpn99"/>
      <sheetName val="NGDP"/>
      <sheetName val="J(Priv.Cap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T 2014"/>
      <sheetName val="PIT"/>
      <sheetName val="IT"/>
      <sheetName val="Gap"/>
      <sheetName val="1"/>
      <sheetName val="E Des"/>
      <sheetName val="Rec"/>
      <sheetName val="Ap 2 CIT PIT "/>
      <sheetName val="C1"/>
      <sheetName val="Combustibles"/>
      <sheetName val="CA"/>
      <sheetName val="Ap 1 Ing"/>
      <sheetName val="GT comp"/>
      <sheetName val="GT Exp"/>
      <sheetName val="IV  GT anos"/>
      <sheetName val="G1 Rec Com"/>
      <sheetName val="GT"/>
      <sheetName val="IT R"/>
      <sheetName val="C5GapI"/>
      <sheetName val="C9"/>
      <sheetName val="ISV Ef"/>
      <sheetName val="G4Inc"/>
      <sheetName val="C1 dec"/>
      <sheetName val="G6 EfIt"/>
      <sheetName val="Thres"/>
      <sheetName val="C3MinISR"/>
      <sheetName val="RIVA"/>
      <sheetName val="Cash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44">
          <cell r="K44">
            <v>2.4068264432912252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corr"/>
      <sheetName val="PIB const F"/>
      <sheetName val="PIB const M"/>
      <sheetName val="Gasto corr"/>
      <sheetName val="Gasto const F"/>
      <sheetName val="Gasto const M"/>
      <sheetName val="Hoja3"/>
      <sheetName val="Hoja2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s"/>
      <sheetName val="GRAF"/>
      <sheetName val="GRAF 1"/>
      <sheetName val="OF-DD"/>
      <sheetName val="PIB por act"/>
      <sheetName val="PIB gasto1"/>
      <sheetName val="PIB gasto"/>
      <sheetName val="PIB PRODUCC"/>
      <sheetName val="SNF Córd"/>
      <sheetName val="SNF Córd 94"/>
      <sheetName val="APYR"/>
      <sheetName val="AgricCalendario"/>
      <sheetName val="Pecuario'94"/>
      <sheetName val="Pesca"/>
      <sheetName val="Silvicultura"/>
      <sheetName val="Minería"/>
      <sheetName val="Supuesto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BOE Data"/>
      <sheetName val="BOEDOL"/>
      <sheetName val="Sheet4"/>
      <sheetName val="WEO"/>
      <sheetName val="TRE"/>
      <sheetName val="DESK"/>
      <sheetName val="STAT"/>
      <sheetName val="Assumptions"/>
      <sheetName val="CAP-REPAY"/>
      <sheetName val="Trade"/>
      <sheetName val="Services"/>
      <sheetName val="Capital Act."/>
      <sheetName val="Summary BOP"/>
      <sheetName val="TRY-BOP"/>
      <sheetName val="NIR"/>
      <sheetName val="Sheet3"/>
      <sheetName val="Sheet1"/>
      <sheetName val="DEBT-NON-D-FL"/>
      <sheetName val="DEBT-RAWDT"/>
      <sheetName val="Debt"/>
      <sheetName val="debt-nt"/>
      <sheetName val="Print Table"/>
      <sheetName val="FDI"/>
      <sheetName val="CompDebt"/>
      <sheetName val="Sheet2"/>
      <sheetName val="Graphs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Module10"/>
      <sheetName val="Module11"/>
      <sheetName val="Module12"/>
      <sheetName val="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1.MacInd"/>
      <sheetName val="MacInd data"/>
      <sheetName val="2.Cpifigure"/>
      <sheetName val="CPI"/>
      <sheetName val=" wage"/>
      <sheetName val="3.Ext (2)"/>
      <sheetName val="Extdat"/>
      <sheetName val="4.Fis"/>
      <sheetName val="Fisdat "/>
      <sheetName val="5.MonDev"/>
      <sheetName val="MonSur"/>
      <sheetName val="Velocity"/>
      <sheetName val="currdep&amp;mm"/>
      <sheetName val="6.IntRate"/>
      <sheetName val="IntRatedat"/>
      <sheetName val="8.Exch"/>
      <sheetName val="exdat"/>
      <sheetName val="ex rate"/>
      <sheetName val="ex_row"/>
      <sheetName val="7.Fin&amp;Bk"/>
      <sheetName val="Fin&amp;Bkdat"/>
      <sheetName val="Cab"/>
      <sheetName val="GiR"/>
      <sheetName val="mev"/>
      <sheetName val="Panel1"/>
      <sheetName val="CBH old INPUT"/>
      <sheetName val="1_MacInd"/>
      <sheetName val="MacInd_data"/>
      <sheetName val="2_Cpifigure"/>
      <sheetName val="_wage"/>
      <sheetName val="3_Ext_(2)"/>
      <sheetName val="4_Fis"/>
      <sheetName val="Fisdat_"/>
      <sheetName val="5_MonDev"/>
      <sheetName val="6_IntRate"/>
      <sheetName val="8_Exch"/>
      <sheetName val="ex_rate"/>
      <sheetName val="7_Fin&amp;Bk"/>
      <sheetName val="CBH_old_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5">
          <cell r="F15" t="str">
            <v>AUG</v>
          </cell>
          <cell r="G15" t="str">
            <v>SEPT</v>
          </cell>
          <cell r="H15" t="str">
            <v>OCT</v>
          </cell>
          <cell r="I15" t="str">
            <v>NOV</v>
          </cell>
          <cell r="J15" t="str">
            <v>DEC</v>
          </cell>
          <cell r="K15" t="str">
            <v>JAN93</v>
          </cell>
          <cell r="L15" t="str">
            <v>FEB</v>
          </cell>
          <cell r="M15" t="str">
            <v>MAR</v>
          </cell>
          <cell r="N15" t="str">
            <v>APR</v>
          </cell>
          <cell r="O15" t="str">
            <v>MAY</v>
          </cell>
          <cell r="P15" t="str">
            <v>JUNE</v>
          </cell>
          <cell r="Q15" t="str">
            <v>JULY</v>
          </cell>
          <cell r="R15" t="str">
            <v>AUG</v>
          </cell>
          <cell r="S15" t="str">
            <v>SEPT</v>
          </cell>
          <cell r="T15" t="str">
            <v>OCT</v>
          </cell>
          <cell r="U15" t="str">
            <v>NOV</v>
          </cell>
          <cell r="V15" t="str">
            <v>DEC</v>
          </cell>
          <cell r="W15" t="str">
            <v>JAN94</v>
          </cell>
          <cell r="X15" t="str">
            <v>FEB</v>
          </cell>
          <cell r="Y15" t="str">
            <v>MAR</v>
          </cell>
          <cell r="Z15" t="str">
            <v>APR</v>
          </cell>
          <cell r="AA15" t="str">
            <v>MAY</v>
          </cell>
          <cell r="AB15" t="str">
            <v>JUNE</v>
          </cell>
          <cell r="AC15" t="str">
            <v>JULY</v>
          </cell>
          <cell r="AD15" t="str">
            <v>AUG</v>
          </cell>
          <cell r="AE15" t="str">
            <v>SEPT</v>
          </cell>
          <cell r="AF15" t="str">
            <v>OCT</v>
          </cell>
          <cell r="AG15" t="str">
            <v>NOV</v>
          </cell>
          <cell r="AH15" t="str">
            <v>DEC</v>
          </cell>
          <cell r="AI15" t="str">
            <v>JAN95</v>
          </cell>
          <cell r="AJ15" t="str">
            <v>FEB</v>
          </cell>
          <cell r="AK15" t="str">
            <v>MAR</v>
          </cell>
          <cell r="AL15" t="str">
            <v>APR</v>
          </cell>
          <cell r="AM15" t="str">
            <v>MAY</v>
          </cell>
          <cell r="AN15" t="str">
            <v>JUNE</v>
          </cell>
        </row>
        <row r="30">
          <cell r="F30">
            <v>101.41342756183744</v>
          </cell>
          <cell r="G30">
            <v>93.89312977099236</v>
          </cell>
          <cell r="H30">
            <v>94.8237885462555</v>
          </cell>
          <cell r="I30">
            <v>99.307958477508649</v>
          </cell>
          <cell r="J30">
            <v>100</v>
          </cell>
          <cell r="K30">
            <v>103.42342342342343</v>
          </cell>
          <cell r="L30">
            <v>109.33333333333333</v>
          </cell>
          <cell r="M30">
            <v>122.73699215965787</v>
          </cell>
          <cell r="N30">
            <v>129.87404781657742</v>
          </cell>
          <cell r="O30">
            <v>131.60106992739776</v>
          </cell>
          <cell r="P30">
            <v>130.85106382978722</v>
          </cell>
          <cell r="Q30">
            <v>132.46153846153845</v>
          </cell>
          <cell r="R30">
            <v>136.66666666666666</v>
          </cell>
          <cell r="S30">
            <v>139.77272727272728</v>
          </cell>
          <cell r="T30">
            <v>141.14754098360655</v>
          </cell>
          <cell r="U30">
            <v>142.31404958677686</v>
          </cell>
          <cell r="V30">
            <v>144.70588235294116</v>
          </cell>
          <cell r="W30">
            <v>147.93814432989691</v>
          </cell>
          <cell r="X30">
            <v>150.26178010471202</v>
          </cell>
          <cell r="Y30">
            <v>151.85185185185185</v>
          </cell>
          <cell r="Z30">
            <v>152.38938053097345</v>
          </cell>
          <cell r="AA30">
            <v>152.38938053097345</v>
          </cell>
          <cell r="AB30">
            <v>156.26134301270415</v>
          </cell>
          <cell r="AC30">
            <v>155.41516245487364</v>
          </cell>
          <cell r="AD30">
            <v>157.69230769230768</v>
          </cell>
          <cell r="AE30">
            <v>157.98165137614677</v>
          </cell>
          <cell r="AF30">
            <v>160.33519553072622</v>
          </cell>
          <cell r="AG30">
            <v>157.11678832116786</v>
          </cell>
          <cell r="AH30">
            <v>155.97826086956522</v>
          </cell>
          <cell r="AI30">
            <v>158.56353591160223</v>
          </cell>
          <cell r="AJ30">
            <v>160.93457943925233</v>
          </cell>
          <cell r="AK30">
            <v>165.57692307692307</v>
          </cell>
          <cell r="AL30">
            <v>170.83333333333334</v>
          </cell>
          <cell r="AM30">
            <v>169.48818897637796</v>
          </cell>
          <cell r="AN30">
            <v>168.1640625</v>
          </cell>
        </row>
        <row r="31">
          <cell r="F31">
            <v>38.70967741935484</v>
          </cell>
          <cell r="G31">
            <v>48.000000000000007</v>
          </cell>
          <cell r="H31">
            <v>80</v>
          </cell>
          <cell r="I31">
            <v>100</v>
          </cell>
          <cell r="J31">
            <v>100</v>
          </cell>
          <cell r="K31">
            <v>112.5</v>
          </cell>
          <cell r="L31">
            <v>127.6595744680851</v>
          </cell>
          <cell r="M31">
            <v>169.81132075471697</v>
          </cell>
          <cell r="N31">
            <v>213.01775147928996</v>
          </cell>
          <cell r="O31">
            <v>264.70588235294116</v>
          </cell>
          <cell r="P31">
            <v>299.00332225913621</v>
          </cell>
          <cell r="Q31">
            <v>299.00332225913621</v>
          </cell>
          <cell r="R31">
            <v>281.69014084507046</v>
          </cell>
          <cell r="S31">
            <v>295.08196721311475</v>
          </cell>
          <cell r="T31">
            <v>352.25048923679066</v>
          </cell>
          <cell r="U31">
            <v>359.28143712574848</v>
          </cell>
          <cell r="V31">
            <v>376.56903765690379</v>
          </cell>
          <cell r="W31">
            <v>476.1904761904762</v>
          </cell>
          <cell r="X31">
            <v>495.86776859504135</v>
          </cell>
          <cell r="Y31">
            <v>547.11246200607911</v>
          </cell>
          <cell r="Z31">
            <v>564.2633228840125</v>
          </cell>
          <cell r="AA31">
            <v>604.02684563758396</v>
          </cell>
          <cell r="AB31">
            <v>638.29787234042556</v>
          </cell>
          <cell r="AC31">
            <v>661.76470588235304</v>
          </cell>
          <cell r="AD31">
            <v>711.46245059288538</v>
          </cell>
          <cell r="AE31">
            <v>782.60869565217399</v>
          </cell>
          <cell r="AF31">
            <v>1005.586592178771</v>
          </cell>
          <cell r="AG31">
            <v>1052.6315789473683</v>
          </cell>
          <cell r="AH31">
            <v>1118.0124223602486</v>
          </cell>
          <cell r="AI31">
            <v>1323.5294117647061</v>
          </cell>
          <cell r="AJ31">
            <v>1463.4146341463413</v>
          </cell>
          <cell r="AK31">
            <v>1666.6666666666667</v>
          </cell>
          <cell r="AL31">
            <v>1764.705882352941</v>
          </cell>
          <cell r="AM31">
            <v>1730.7692307692307</v>
          </cell>
          <cell r="AN31">
            <v>1592.9203539823006</v>
          </cell>
        </row>
        <row r="36">
          <cell r="F36">
            <v>63.425408178144323</v>
          </cell>
          <cell r="G36">
            <v>65.63798748787012</v>
          </cell>
          <cell r="H36">
            <v>82.616090951477531</v>
          </cell>
          <cell r="I36">
            <v>96.7967822594903</v>
          </cell>
          <cell r="J36">
            <v>100</v>
          </cell>
          <cell r="K36">
            <v>107.25872700325255</v>
          </cell>
          <cell r="L36">
            <v>116.242329919211</v>
          </cell>
          <cell r="M36">
            <v>133.10464808968516</v>
          </cell>
          <cell r="N36">
            <v>141.01678207866232</v>
          </cell>
          <cell r="O36">
            <v>142.1879150692281</v>
          </cell>
          <cell r="P36">
            <v>144.50014842568123</v>
          </cell>
          <cell r="Q36">
            <v>147.46704062394784</v>
          </cell>
          <cell r="R36">
            <v>149.14142263486877</v>
          </cell>
          <cell r="S36">
            <v>155.13790100880988</v>
          </cell>
          <cell r="T36">
            <v>161.94500202559561</v>
          </cell>
          <cell r="U36">
            <v>177.53515563091545</v>
          </cell>
          <cell r="V36">
            <v>189.72540568688362</v>
          </cell>
          <cell r="W36">
            <v>200.79172455380129</v>
          </cell>
          <cell r="X36">
            <v>210.16510763192744</v>
          </cell>
          <cell r="Y36">
            <v>215.26778087929094</v>
          </cell>
          <cell r="Z36">
            <v>221.55242168228023</v>
          </cell>
          <cell r="AA36">
            <v>221.84023835879364</v>
          </cell>
          <cell r="AB36">
            <v>231.24015256688554</v>
          </cell>
          <cell r="AC36">
            <v>231.8917094045749</v>
          </cell>
          <cell r="AD36">
            <v>238.8046698614462</v>
          </cell>
          <cell r="AE36">
            <v>240.984613546714</v>
          </cell>
          <cell r="AF36">
            <v>247.5808654052733</v>
          </cell>
          <cell r="AG36">
            <v>247.1421152813102</v>
          </cell>
          <cell r="AH36">
            <v>251.23965991727854</v>
          </cell>
          <cell r="AI36">
            <v>263.28982872183377</v>
          </cell>
          <cell r="AJ36">
            <v>274.953273003096</v>
          </cell>
          <cell r="AK36">
            <v>289.66029687572819</v>
          </cell>
          <cell r="AL36">
            <v>303.53246609306524</v>
          </cell>
          <cell r="AM36">
            <v>304.74894304237495</v>
          </cell>
          <cell r="AN36">
            <v>306.29103124124674</v>
          </cell>
          <cell r="AO36">
            <v>305.42033207670841</v>
          </cell>
          <cell r="AP36">
            <v>290.73034016102065</v>
          </cell>
          <cell r="AQ36">
            <v>298.14359202935304</v>
          </cell>
          <cell r="AR36">
            <v>301.35217285667312</v>
          </cell>
          <cell r="AS36">
            <v>306.44679169368692</v>
          </cell>
          <cell r="AT36">
            <v>311.29392718986918</v>
          </cell>
          <cell r="AU36">
            <v>313.30989154212403</v>
          </cell>
        </row>
        <row r="37">
          <cell r="F37">
            <v>57.785292346149006</v>
          </cell>
          <cell r="G37">
            <v>69.723952059824299</v>
          </cell>
          <cell r="H37">
            <v>110.89239983936356</v>
          </cell>
          <cell r="I37">
            <v>122.13070000995798</v>
          </cell>
          <cell r="J37">
            <v>100</v>
          </cell>
          <cell r="K37">
            <v>93.182042546504377</v>
          </cell>
          <cell r="L37">
            <v>87.050569990295131</v>
          </cell>
          <cell r="M37">
            <v>98.715792777892204</v>
          </cell>
          <cell r="N37">
            <v>104.38245349694748</v>
          </cell>
          <cell r="O37">
            <v>105.40039068082692</v>
          </cell>
          <cell r="P37">
            <v>101.58478115886847</v>
          </cell>
          <cell r="Q37">
            <v>83.668237566122045</v>
          </cell>
          <cell r="R37">
            <v>61.491017791972212</v>
          </cell>
          <cell r="S37">
            <v>53.63032082403155</v>
          </cell>
          <cell r="T37">
            <v>55.377766698239242</v>
          </cell>
          <cell r="U37">
            <v>52.977263052664789</v>
          </cell>
          <cell r="V37">
            <v>51.873976453079877</v>
          </cell>
          <cell r="W37">
            <v>57.752286829179781</v>
          </cell>
          <cell r="X37">
            <v>56.122258385691282</v>
          </cell>
          <cell r="Y37">
            <v>58.6357571629622</v>
          </cell>
          <cell r="Z37">
            <v>57.241164172292883</v>
          </cell>
          <cell r="AA37">
            <v>57.434506418541311</v>
          </cell>
          <cell r="AB37">
            <v>58.402892315602209</v>
          </cell>
          <cell r="AC37">
            <v>58.134955466743577</v>
          </cell>
          <cell r="AD37">
            <v>60.887511758728429</v>
          </cell>
          <cell r="AE37">
            <v>63.102635787264262</v>
          </cell>
          <cell r="AF37">
            <v>73.466600933803889</v>
          </cell>
          <cell r="AG37">
            <v>68.688010151954145</v>
          </cell>
          <cell r="AH37">
            <v>64.179768466242891</v>
          </cell>
          <cell r="AI37">
            <v>66.754442464623381</v>
          </cell>
          <cell r="AJ37">
            <v>68.623156147328942</v>
          </cell>
          <cell r="AK37">
            <v>73.632835590591256</v>
          </cell>
          <cell r="AL37">
            <v>73.221657381546478</v>
          </cell>
          <cell r="AM37">
            <v>67.487431201063941</v>
          </cell>
          <cell r="AN37">
            <v>59.085296112533769</v>
          </cell>
          <cell r="AO37">
            <v>56.226330171604708</v>
          </cell>
          <cell r="AP37">
            <v>49.638862986734452</v>
          </cell>
          <cell r="AQ37">
            <v>48.356327770809258</v>
          </cell>
          <cell r="AR37">
            <v>48.51523756210117</v>
          </cell>
          <cell r="AS37">
            <v>47.759325996601618</v>
          </cell>
          <cell r="AT37">
            <v>46.479650276118512</v>
          </cell>
          <cell r="AU37">
            <v>46.211756038215803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5">
          <cell r="F15" t="str">
            <v>AUG</v>
          </cell>
        </row>
      </sheetData>
      <sheetData sheetId="38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09D30-9A8E-4B8D-ABCE-B1001099255A}">
  <sheetPr>
    <tabColor theme="1"/>
  </sheetPr>
  <dimension ref="B6:B12"/>
  <sheetViews>
    <sheetView topLeftCell="A7" zoomScaleNormal="100" workbookViewId="0">
      <selection activeCell="B7" sqref="B7"/>
    </sheetView>
  </sheetViews>
  <sheetFormatPr baseColWidth="10" defaultRowHeight="15.75" x14ac:dyDescent="0.25"/>
  <cols>
    <col min="1" max="1" width="11.42578125" style="715"/>
    <col min="2" max="2" width="81.7109375" style="715" customWidth="1"/>
    <col min="3" max="16384" width="11.42578125" style="715"/>
  </cols>
  <sheetData>
    <row r="6" spans="2:2" x14ac:dyDescent="0.25">
      <c r="B6" s="714" t="s">
        <v>745</v>
      </c>
    </row>
    <row r="7" spans="2:2" x14ac:dyDescent="0.25">
      <c r="B7" s="716" t="s">
        <v>700</v>
      </c>
    </row>
    <row r="8" spans="2:2" x14ac:dyDescent="0.25">
      <c r="B8" s="716" t="s">
        <v>701</v>
      </c>
    </row>
    <row r="9" spans="2:2" x14ac:dyDescent="0.25">
      <c r="B9" s="716" t="s">
        <v>706</v>
      </c>
    </row>
    <row r="10" spans="2:2" x14ac:dyDescent="0.25">
      <c r="B10" s="716" t="s">
        <v>702</v>
      </c>
    </row>
    <row r="11" spans="2:2" x14ac:dyDescent="0.25">
      <c r="B11" s="716" t="s">
        <v>703</v>
      </c>
    </row>
    <row r="12" spans="2:2" x14ac:dyDescent="0.25">
      <c r="B12" s="716" t="s">
        <v>704</v>
      </c>
    </row>
  </sheetData>
  <hyperlinks>
    <hyperlink ref="B11" location="GAD!A1" display="4. Flujos de Financiamiento de los Gobiernos Autónomos Descentralizados (GADS) - millones USD -" xr:uid="{2673B4F1-C20A-436D-9D5C-0E000E1E6029}"/>
    <hyperlink ref="B12" location="FSS!A1" display="5. Flujos de Financiamiento de los Fondos de Seguridad Social (FSS) - millones USD -" xr:uid="{76A35D3E-17A8-49DF-BEF5-681988677EBE}"/>
    <hyperlink ref="B8" location="SPNF!A1" display="1. Flujos de Financiamiento del Sector Público No Financiero (SPNF) - millones USD-" xr:uid="{F54FB9CE-8729-4F4E-A8CB-0F342FA63D51}"/>
    <hyperlink ref="B9" location="PGE!A1" display="2. Flujos de Financiamiento del PGE - millones USD -" xr:uid="{25399E6E-1082-4E9C-A56E-4A64532DB66F}"/>
    <hyperlink ref="B10" location="'EPS '!A1" display="3. Flujos de Financiamiento de las Empresas Públicas No Financieras (EPNF) - millones USD-" xr:uid="{080C006D-1721-4632-9487-97CB3702D925}"/>
    <hyperlink ref="B7" location="Notas!A1" display="Notas Informativas" xr:uid="{8EBECE41-65CA-4C65-A78C-E6A8C705ADB7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  <pageSetUpPr fitToPage="1"/>
  </sheetPr>
  <dimension ref="A1:GH168"/>
  <sheetViews>
    <sheetView zoomScale="90" zoomScaleNormal="90" workbookViewId="0">
      <pane xSplit="1" ySplit="3" topLeftCell="DQ4" activePane="bottomRight" state="frozen"/>
      <selection activeCell="AD21" sqref="AD21"/>
      <selection pane="topRight" activeCell="AD21" sqref="AD21"/>
      <selection pane="bottomLeft" activeCell="AD21" sqref="AD21"/>
      <selection pane="bottomRight" activeCell="DZ9" sqref="DZ9"/>
    </sheetView>
  </sheetViews>
  <sheetFormatPr baseColWidth="10" defaultColWidth="9.42578125" defaultRowHeight="15" outlineLevelCol="1" x14ac:dyDescent="0.25"/>
  <cols>
    <col min="1" max="1" width="31" style="302" customWidth="1"/>
    <col min="2" max="2" width="10" style="302" hidden="1" customWidth="1"/>
    <col min="3" max="41" width="9" style="302" hidden="1" customWidth="1" outlineLevel="1"/>
    <col min="42" max="86" width="9.140625" style="302" hidden="1" customWidth="1" outlineLevel="1"/>
    <col min="87" max="87" width="9.140625" style="302" customWidth="1" collapsed="1"/>
    <col min="88" max="121" width="9.140625" style="302" customWidth="1"/>
    <col min="122" max="136" width="9.7109375" style="302" customWidth="1"/>
    <col min="137" max="137" width="9.42578125" style="232"/>
    <col min="138" max="142" width="9.140625" style="302" customWidth="1"/>
    <col min="143" max="143" width="38.85546875" style="303" customWidth="1"/>
    <col min="144" max="152" width="9.140625" style="302" customWidth="1"/>
    <col min="153" max="16384" width="9.42578125" style="232"/>
  </cols>
  <sheetData>
    <row r="1" spans="1:190" x14ac:dyDescent="0.25">
      <c r="A1" s="356" t="s">
        <v>565</v>
      </c>
      <c r="B1" s="356">
        <v>2011</v>
      </c>
      <c r="C1" s="356">
        <v>2012</v>
      </c>
      <c r="D1" s="356">
        <v>2012</v>
      </c>
      <c r="E1" s="356">
        <v>2012</v>
      </c>
      <c r="F1" s="356">
        <v>2012</v>
      </c>
      <c r="G1" s="356">
        <v>2012</v>
      </c>
      <c r="H1" s="356">
        <v>2012</v>
      </c>
      <c r="I1" s="356">
        <v>2012</v>
      </c>
      <c r="J1" s="356">
        <v>2012</v>
      </c>
      <c r="K1" s="356">
        <v>2012</v>
      </c>
      <c r="L1" s="356">
        <v>2012</v>
      </c>
      <c r="M1" s="356">
        <v>2012</v>
      </c>
      <c r="N1" s="356">
        <v>2012</v>
      </c>
      <c r="O1" s="356">
        <v>2013</v>
      </c>
      <c r="P1" s="356">
        <v>2013</v>
      </c>
      <c r="Q1" s="356">
        <v>2013</v>
      </c>
      <c r="R1" s="356">
        <v>2013</v>
      </c>
      <c r="S1" s="356">
        <v>2013</v>
      </c>
      <c r="T1" s="356">
        <v>2013</v>
      </c>
      <c r="U1" s="356">
        <v>2013</v>
      </c>
      <c r="V1" s="356">
        <v>2013</v>
      </c>
      <c r="W1" s="356">
        <v>2013</v>
      </c>
      <c r="X1" s="356">
        <v>2013</v>
      </c>
      <c r="Y1" s="356">
        <v>2013</v>
      </c>
      <c r="Z1" s="356">
        <v>2013</v>
      </c>
      <c r="AA1" s="356">
        <v>2014</v>
      </c>
      <c r="AB1" s="356">
        <v>2014</v>
      </c>
      <c r="AC1" s="356">
        <v>2014</v>
      </c>
      <c r="AD1" s="356">
        <v>2014</v>
      </c>
      <c r="AE1" s="356">
        <v>2014</v>
      </c>
      <c r="AF1" s="356">
        <v>2014</v>
      </c>
      <c r="AG1" s="356">
        <v>2014</v>
      </c>
      <c r="AH1" s="356">
        <v>2014</v>
      </c>
      <c r="AI1" s="356">
        <v>2014</v>
      </c>
      <c r="AJ1" s="356">
        <v>2014</v>
      </c>
      <c r="AK1" s="356">
        <v>2014</v>
      </c>
      <c r="AL1" s="356">
        <v>2014</v>
      </c>
      <c r="AM1" s="356">
        <v>2015</v>
      </c>
      <c r="AN1" s="356">
        <v>2015</v>
      </c>
      <c r="AO1" s="356">
        <v>2015</v>
      </c>
      <c r="AP1" s="356">
        <v>2015</v>
      </c>
      <c r="AQ1" s="356">
        <v>2015</v>
      </c>
      <c r="AR1" s="356">
        <v>2015</v>
      </c>
      <c r="AS1" s="356">
        <v>2015</v>
      </c>
      <c r="AT1" s="356">
        <v>2015</v>
      </c>
      <c r="AU1" s="356">
        <v>2015</v>
      </c>
      <c r="AV1" s="356">
        <v>2015</v>
      </c>
      <c r="AW1" s="356">
        <v>2015</v>
      </c>
      <c r="AX1" s="356">
        <v>2015</v>
      </c>
      <c r="AY1" s="356">
        <v>2016</v>
      </c>
      <c r="AZ1" s="356">
        <v>2016</v>
      </c>
      <c r="BA1" s="356">
        <v>2016</v>
      </c>
      <c r="BB1" s="356">
        <v>2016</v>
      </c>
      <c r="BC1" s="356">
        <v>2016</v>
      </c>
      <c r="BD1" s="356">
        <v>2016</v>
      </c>
      <c r="BE1" s="356">
        <v>2016</v>
      </c>
      <c r="BF1" s="356">
        <v>2016</v>
      </c>
      <c r="BG1" s="356">
        <v>2016</v>
      </c>
      <c r="BH1" s="356">
        <v>2016</v>
      </c>
      <c r="BI1" s="356">
        <v>2016</v>
      </c>
      <c r="BJ1" s="356">
        <v>2016</v>
      </c>
      <c r="BK1" s="356">
        <v>2017</v>
      </c>
      <c r="BL1" s="356">
        <v>2017</v>
      </c>
      <c r="BM1" s="356">
        <v>2017</v>
      </c>
      <c r="BN1" s="356">
        <v>2017</v>
      </c>
      <c r="BO1" s="356">
        <v>2017</v>
      </c>
      <c r="BP1" s="356">
        <v>2017</v>
      </c>
      <c r="BQ1" s="356">
        <v>2017</v>
      </c>
      <c r="BR1" s="356">
        <v>2017</v>
      </c>
      <c r="BS1" s="356">
        <v>2017</v>
      </c>
      <c r="BT1" s="356">
        <v>2017</v>
      </c>
      <c r="BU1" s="356">
        <v>2017</v>
      </c>
      <c r="BV1" s="356">
        <v>2017</v>
      </c>
      <c r="BW1" s="356">
        <v>2018</v>
      </c>
      <c r="BX1" s="356">
        <v>2018</v>
      </c>
      <c r="BY1" s="356">
        <v>2018</v>
      </c>
      <c r="BZ1" s="356">
        <v>2018</v>
      </c>
      <c r="CA1" s="356">
        <v>2018</v>
      </c>
      <c r="CB1" s="356">
        <v>2018</v>
      </c>
      <c r="CC1" s="356">
        <v>2018</v>
      </c>
      <c r="CD1" s="356">
        <v>2018</v>
      </c>
      <c r="CE1" s="356">
        <v>2018</v>
      </c>
      <c r="CF1" s="356">
        <v>2018</v>
      </c>
      <c r="CG1" s="356">
        <v>2018</v>
      </c>
      <c r="CH1" s="356">
        <v>2018</v>
      </c>
      <c r="CI1" s="356">
        <v>2019</v>
      </c>
      <c r="CJ1" s="356">
        <v>2019</v>
      </c>
      <c r="CK1" s="356">
        <v>2019</v>
      </c>
      <c r="CL1" s="356">
        <v>2019</v>
      </c>
      <c r="CM1" s="356">
        <v>2019</v>
      </c>
      <c r="CN1" s="356">
        <v>2019</v>
      </c>
      <c r="CO1" s="356">
        <v>2019</v>
      </c>
      <c r="CP1" s="356">
        <v>2019</v>
      </c>
      <c r="CQ1" s="356">
        <v>2019</v>
      </c>
      <c r="CR1" s="356">
        <v>2019</v>
      </c>
      <c r="CS1" s="356">
        <v>2019</v>
      </c>
      <c r="CT1" s="356">
        <v>2019</v>
      </c>
      <c r="CU1" s="356">
        <v>2020</v>
      </c>
      <c r="CV1" s="356">
        <v>2020</v>
      </c>
      <c r="CW1" s="356">
        <v>2020</v>
      </c>
      <c r="CX1" s="356">
        <v>2020</v>
      </c>
      <c r="CY1" s="356">
        <v>2020</v>
      </c>
      <c r="CZ1" s="356">
        <v>2020</v>
      </c>
      <c r="DA1" s="356">
        <v>2020</v>
      </c>
      <c r="DB1" s="356">
        <v>2020</v>
      </c>
      <c r="DC1" s="356">
        <v>2020</v>
      </c>
      <c r="DD1" s="356">
        <v>2020</v>
      </c>
      <c r="DE1" s="356">
        <v>2020</v>
      </c>
      <c r="DF1" s="356">
        <v>2020</v>
      </c>
      <c r="DG1" s="356">
        <v>2021</v>
      </c>
      <c r="DH1" s="356">
        <v>2021</v>
      </c>
      <c r="DI1" s="356">
        <v>2021</v>
      </c>
      <c r="DJ1" s="356">
        <v>2021</v>
      </c>
      <c r="DK1" s="356">
        <v>2021</v>
      </c>
      <c r="DL1" s="356">
        <v>2021</v>
      </c>
      <c r="DM1" s="356">
        <v>2021</v>
      </c>
      <c r="DN1" s="356">
        <v>2021</v>
      </c>
      <c r="DO1" s="356">
        <v>2021</v>
      </c>
      <c r="DP1" s="356">
        <v>2021</v>
      </c>
      <c r="DQ1" s="356">
        <v>2021</v>
      </c>
      <c r="DR1" s="356">
        <v>2021</v>
      </c>
      <c r="DS1" s="356">
        <v>2022</v>
      </c>
      <c r="DT1" s="356">
        <v>2022</v>
      </c>
      <c r="DU1" s="356">
        <v>2022</v>
      </c>
      <c r="DV1" s="356">
        <v>2022</v>
      </c>
      <c r="DW1" s="356">
        <v>2022</v>
      </c>
      <c r="DX1" s="356">
        <v>2022</v>
      </c>
      <c r="DY1" s="356">
        <v>2022</v>
      </c>
      <c r="DZ1" s="356">
        <v>2022</v>
      </c>
      <c r="EA1" s="356">
        <v>2022</v>
      </c>
      <c r="EB1" s="356">
        <v>2022</v>
      </c>
      <c r="EC1" s="356">
        <v>2022</v>
      </c>
      <c r="ED1" s="356">
        <v>2022</v>
      </c>
      <c r="EE1" s="356"/>
      <c r="EF1" s="356"/>
      <c r="EH1" s="785" t="s">
        <v>564</v>
      </c>
      <c r="EI1" s="785"/>
      <c r="EJ1" s="785"/>
      <c r="EK1" s="528"/>
      <c r="EL1" s="303"/>
      <c r="EN1" s="785" t="s">
        <v>563</v>
      </c>
      <c r="EO1" s="785"/>
      <c r="EP1" s="785"/>
      <c r="EQ1" s="785"/>
      <c r="ER1" s="785"/>
      <c r="ES1" s="785"/>
      <c r="ET1" s="785"/>
      <c r="EU1" s="412"/>
      <c r="EV1" s="412"/>
      <c r="EX1" s="785" t="s">
        <v>562</v>
      </c>
      <c r="EY1" s="785"/>
      <c r="EZ1" s="785"/>
      <c r="FA1" s="785"/>
      <c r="FB1" s="785"/>
      <c r="FC1" s="785"/>
      <c r="FD1" s="785"/>
      <c r="FE1" s="412"/>
      <c r="FF1" s="412"/>
      <c r="FH1" s="785" t="s">
        <v>561</v>
      </c>
      <c r="FI1" s="785"/>
      <c r="FJ1" s="785"/>
      <c r="FK1" s="785"/>
      <c r="FL1" s="785"/>
      <c r="FM1" s="785"/>
      <c r="FN1" s="785"/>
    </row>
    <row r="2" spans="1:190" x14ac:dyDescent="0.25">
      <c r="A2" s="356"/>
      <c r="B2" s="356" t="str">
        <f>B1&amp;"Q4"</f>
        <v>2011Q4</v>
      </c>
      <c r="C2" s="356" t="str">
        <f>C1&amp;"Q1"</f>
        <v>2012Q1</v>
      </c>
      <c r="D2" s="356" t="str">
        <f>D1&amp;"Q1"</f>
        <v>2012Q1</v>
      </c>
      <c r="E2" s="356" t="str">
        <f>E1&amp;"Q1"</f>
        <v>2012Q1</v>
      </c>
      <c r="F2" s="356" t="str">
        <f>F1&amp;"Q2"</f>
        <v>2012Q2</v>
      </c>
      <c r="G2" s="356" t="str">
        <f>G1&amp;"Q2"</f>
        <v>2012Q2</v>
      </c>
      <c r="H2" s="356" t="str">
        <f>H1&amp;"Q2"</f>
        <v>2012Q2</v>
      </c>
      <c r="I2" s="356" t="str">
        <f>I1&amp;"Q3"</f>
        <v>2012Q3</v>
      </c>
      <c r="J2" s="356" t="str">
        <f>J1&amp;"Q3"</f>
        <v>2012Q3</v>
      </c>
      <c r="K2" s="356" t="str">
        <f>K1&amp;"Q3"</f>
        <v>2012Q3</v>
      </c>
      <c r="L2" s="356" t="str">
        <f>L1&amp;"Q4"</f>
        <v>2012Q4</v>
      </c>
      <c r="M2" s="356" t="str">
        <f>M1&amp;"Q4"</f>
        <v>2012Q4</v>
      </c>
      <c r="N2" s="356" t="str">
        <f>N1&amp;"Q4"</f>
        <v>2012Q4</v>
      </c>
      <c r="O2" s="356" t="str">
        <f>O1&amp;"Q1"</f>
        <v>2013Q1</v>
      </c>
      <c r="P2" s="356" t="str">
        <f>P1&amp;"Q1"</f>
        <v>2013Q1</v>
      </c>
      <c r="Q2" s="356" t="str">
        <f>Q1&amp;"Q1"</f>
        <v>2013Q1</v>
      </c>
      <c r="R2" s="356" t="str">
        <f>R1&amp;"Q2"</f>
        <v>2013Q2</v>
      </c>
      <c r="S2" s="356" t="str">
        <f>S1&amp;"Q2"</f>
        <v>2013Q2</v>
      </c>
      <c r="T2" s="356" t="str">
        <f>T1&amp;"Q2"</f>
        <v>2013Q2</v>
      </c>
      <c r="U2" s="356" t="str">
        <f>U1&amp;"Q3"</f>
        <v>2013Q3</v>
      </c>
      <c r="V2" s="356" t="str">
        <f>V1&amp;"Q3"</f>
        <v>2013Q3</v>
      </c>
      <c r="W2" s="356" t="str">
        <f>W1&amp;"Q3"</f>
        <v>2013Q3</v>
      </c>
      <c r="X2" s="356" t="str">
        <f>X1&amp;"Q4"</f>
        <v>2013Q4</v>
      </c>
      <c r="Y2" s="356" t="str">
        <f>Y1&amp;"Q4"</f>
        <v>2013Q4</v>
      </c>
      <c r="Z2" s="356" t="str">
        <f>Z1&amp;"Q4"</f>
        <v>2013Q4</v>
      </c>
      <c r="AA2" s="356" t="str">
        <f>AA1&amp;"Q1"</f>
        <v>2014Q1</v>
      </c>
      <c r="AB2" s="356" t="str">
        <f>AB1&amp;"Q1"</f>
        <v>2014Q1</v>
      </c>
      <c r="AC2" s="356" t="str">
        <f>AC1&amp;"Q1"</f>
        <v>2014Q1</v>
      </c>
      <c r="AD2" s="356" t="str">
        <f>AD1&amp;"Q2"</f>
        <v>2014Q2</v>
      </c>
      <c r="AE2" s="356" t="str">
        <f>AE1&amp;"Q2"</f>
        <v>2014Q2</v>
      </c>
      <c r="AF2" s="356" t="str">
        <f>AF1&amp;"Q2"</f>
        <v>2014Q2</v>
      </c>
      <c r="AG2" s="356" t="str">
        <f>AG1&amp;"Q3"</f>
        <v>2014Q3</v>
      </c>
      <c r="AH2" s="356" t="str">
        <f>AH1&amp;"Q3"</f>
        <v>2014Q3</v>
      </c>
      <c r="AI2" s="356" t="str">
        <f>AI1&amp;"Q3"</f>
        <v>2014Q3</v>
      </c>
      <c r="AJ2" s="356" t="str">
        <f>AJ1&amp;"Q4"</f>
        <v>2014Q4</v>
      </c>
      <c r="AK2" s="356" t="str">
        <f>AK1&amp;"Q4"</f>
        <v>2014Q4</v>
      </c>
      <c r="AL2" s="356" t="str">
        <f>AL1&amp;"Q4"</f>
        <v>2014Q4</v>
      </c>
      <c r="AM2" s="356" t="str">
        <f>AM1&amp;"Q1"</f>
        <v>2015Q1</v>
      </c>
      <c r="AN2" s="356" t="str">
        <f>AN1&amp;"Q1"</f>
        <v>2015Q1</v>
      </c>
      <c r="AO2" s="356" t="str">
        <f>AO1&amp;"Q1"</f>
        <v>2015Q1</v>
      </c>
      <c r="AP2" s="356" t="str">
        <f>AP1&amp;"Q2"</f>
        <v>2015Q2</v>
      </c>
      <c r="AQ2" s="356" t="str">
        <f>AQ1&amp;"Q2"</f>
        <v>2015Q2</v>
      </c>
      <c r="AR2" s="356" t="str">
        <f>AR1&amp;"Q2"</f>
        <v>2015Q2</v>
      </c>
      <c r="AS2" s="356" t="str">
        <f>AS1&amp;"Q3"</f>
        <v>2015Q3</v>
      </c>
      <c r="AT2" s="356" t="str">
        <f>AT1&amp;"Q3"</f>
        <v>2015Q3</v>
      </c>
      <c r="AU2" s="356" t="str">
        <f>AU1&amp;"Q3"</f>
        <v>2015Q3</v>
      </c>
      <c r="AV2" s="356" t="str">
        <f>AV1&amp;"Q4"</f>
        <v>2015Q4</v>
      </c>
      <c r="AW2" s="356" t="str">
        <f>AW1&amp;"Q4"</f>
        <v>2015Q4</v>
      </c>
      <c r="AX2" s="356" t="str">
        <f>AX1&amp;"Q4"</f>
        <v>2015Q4</v>
      </c>
      <c r="AY2" s="356" t="str">
        <f>AY1&amp;"Q1"</f>
        <v>2016Q1</v>
      </c>
      <c r="AZ2" s="356" t="str">
        <f>AZ1&amp;"Q1"</f>
        <v>2016Q1</v>
      </c>
      <c r="BA2" s="356" t="str">
        <f>BA1&amp;"Q1"</f>
        <v>2016Q1</v>
      </c>
      <c r="BB2" s="356" t="str">
        <f>BB1&amp;"Q2"</f>
        <v>2016Q2</v>
      </c>
      <c r="BC2" s="356" t="str">
        <f>BC1&amp;"Q2"</f>
        <v>2016Q2</v>
      </c>
      <c r="BD2" s="356" t="str">
        <f>BD1&amp;"Q2"</f>
        <v>2016Q2</v>
      </c>
      <c r="BE2" s="356" t="str">
        <f>BE1&amp;"Q3"</f>
        <v>2016Q3</v>
      </c>
      <c r="BF2" s="356" t="str">
        <f>BF1&amp;"Q3"</f>
        <v>2016Q3</v>
      </c>
      <c r="BG2" s="356" t="str">
        <f>BG1&amp;"Q3"</f>
        <v>2016Q3</v>
      </c>
      <c r="BH2" s="356" t="str">
        <f>BH1&amp;"Q4"</f>
        <v>2016Q4</v>
      </c>
      <c r="BI2" s="356" t="str">
        <f>BI1&amp;"Q4"</f>
        <v>2016Q4</v>
      </c>
      <c r="BJ2" s="356" t="str">
        <f>BJ1&amp;"Q4"</f>
        <v>2016Q4</v>
      </c>
      <c r="BK2" s="356" t="str">
        <f>BK1&amp;"Q1"</f>
        <v>2017Q1</v>
      </c>
      <c r="BL2" s="356" t="str">
        <f>BL1&amp;"Q1"</f>
        <v>2017Q1</v>
      </c>
      <c r="BM2" s="356" t="str">
        <f>BM1&amp;"Q1"</f>
        <v>2017Q1</v>
      </c>
      <c r="BN2" s="356" t="str">
        <f>BN1&amp;"Q2"</f>
        <v>2017Q2</v>
      </c>
      <c r="BO2" s="356" t="str">
        <f>BO1&amp;"Q2"</f>
        <v>2017Q2</v>
      </c>
      <c r="BP2" s="356" t="str">
        <f>BP1&amp;"Q2"</f>
        <v>2017Q2</v>
      </c>
      <c r="BQ2" s="356" t="str">
        <f>BQ1&amp;"Q3"</f>
        <v>2017Q3</v>
      </c>
      <c r="BR2" s="356" t="str">
        <f>BR1&amp;"Q3"</f>
        <v>2017Q3</v>
      </c>
      <c r="BS2" s="356" t="str">
        <f>BS1&amp;"Q3"</f>
        <v>2017Q3</v>
      </c>
      <c r="BT2" s="356" t="str">
        <f>BT1&amp;"Q4"</f>
        <v>2017Q4</v>
      </c>
      <c r="BU2" s="356" t="str">
        <f>BU1&amp;"Q4"</f>
        <v>2017Q4</v>
      </c>
      <c r="BV2" s="356" t="str">
        <f>BV1&amp;"Q4"</f>
        <v>2017Q4</v>
      </c>
      <c r="BW2" s="356" t="str">
        <f>BW1&amp;"Q1"</f>
        <v>2018Q1</v>
      </c>
      <c r="BX2" s="356" t="str">
        <f>BX1&amp;"Q1"</f>
        <v>2018Q1</v>
      </c>
      <c r="BY2" s="356" t="str">
        <f>BY1&amp;"Q1"</f>
        <v>2018Q1</v>
      </c>
      <c r="BZ2" s="356" t="str">
        <f>BZ1&amp;"Q2"</f>
        <v>2018Q2</v>
      </c>
      <c r="CA2" s="356" t="str">
        <f>CA1&amp;"Q2"</f>
        <v>2018Q2</v>
      </c>
      <c r="CB2" s="356" t="str">
        <f>CB1&amp;"Q2"</f>
        <v>2018Q2</v>
      </c>
      <c r="CC2" s="356" t="str">
        <f>CC1&amp;"Q3"</f>
        <v>2018Q3</v>
      </c>
      <c r="CD2" s="356" t="str">
        <f>CD1&amp;"Q3"</f>
        <v>2018Q3</v>
      </c>
      <c r="CE2" s="356" t="str">
        <f>CE1&amp;"Q3"</f>
        <v>2018Q3</v>
      </c>
      <c r="CF2" s="356" t="str">
        <f>CF1&amp;"Q4"</f>
        <v>2018Q4</v>
      </c>
      <c r="CG2" s="356" t="str">
        <f>CG1&amp;"Q4"</f>
        <v>2018Q4</v>
      </c>
      <c r="CH2" s="356" t="str">
        <f>CH1&amp;"Q4"</f>
        <v>2018Q4</v>
      </c>
      <c r="CI2" s="356" t="str">
        <f>CI1&amp;"Q1"</f>
        <v>2019Q1</v>
      </c>
      <c r="CJ2" s="356" t="str">
        <f>CJ1&amp;"Q1"</f>
        <v>2019Q1</v>
      </c>
      <c r="CK2" s="356" t="str">
        <f>CK1&amp;"Q1"</f>
        <v>2019Q1</v>
      </c>
      <c r="CL2" s="356" t="str">
        <f>CL1&amp;"Q2"</f>
        <v>2019Q2</v>
      </c>
      <c r="CM2" s="356" t="str">
        <f>CM1&amp;"Q2"</f>
        <v>2019Q2</v>
      </c>
      <c r="CN2" s="356" t="str">
        <f>CN1&amp;"Q2"</f>
        <v>2019Q2</v>
      </c>
      <c r="CO2" s="356" t="str">
        <f>CO1&amp;"Q3"</f>
        <v>2019Q3</v>
      </c>
      <c r="CP2" s="356" t="str">
        <f>CP1&amp;"Q3"</f>
        <v>2019Q3</v>
      </c>
      <c r="CQ2" s="356" t="str">
        <f>CQ1&amp;"Q3"</f>
        <v>2019Q3</v>
      </c>
      <c r="CR2" s="356" t="str">
        <f>CR1&amp;"Q4"</f>
        <v>2019Q4</v>
      </c>
      <c r="CS2" s="356" t="str">
        <f>CS1&amp;"Q4"</f>
        <v>2019Q4</v>
      </c>
      <c r="CT2" s="356" t="str">
        <f>CT1&amp;"Q4"</f>
        <v>2019Q4</v>
      </c>
      <c r="CU2" s="356" t="str">
        <f>CU1&amp;"Q1"</f>
        <v>2020Q1</v>
      </c>
      <c r="CV2" s="356" t="str">
        <f>CV1&amp;"Q1"</f>
        <v>2020Q1</v>
      </c>
      <c r="CW2" s="356" t="str">
        <f>CW1&amp;"Q1"</f>
        <v>2020Q1</v>
      </c>
      <c r="CX2" s="356" t="str">
        <f>CX1&amp;"Q2"</f>
        <v>2020Q2</v>
      </c>
      <c r="CY2" s="356" t="str">
        <f>CY1&amp;"Q2"</f>
        <v>2020Q2</v>
      </c>
      <c r="CZ2" s="356" t="str">
        <f>CZ1&amp;"Q2"</f>
        <v>2020Q2</v>
      </c>
      <c r="DA2" s="356" t="str">
        <f>DA1&amp;"Q3"</f>
        <v>2020Q3</v>
      </c>
      <c r="DB2" s="356" t="str">
        <f>DB1&amp;"Q3"</f>
        <v>2020Q3</v>
      </c>
      <c r="DC2" s="356" t="str">
        <f>DC1&amp;"Q3"</f>
        <v>2020Q3</v>
      </c>
      <c r="DD2" s="356" t="str">
        <f>DD1&amp;"Q4"</f>
        <v>2020Q4</v>
      </c>
      <c r="DE2" s="356" t="str">
        <f>DE1&amp;"Q4"</f>
        <v>2020Q4</v>
      </c>
      <c r="DF2" s="356" t="str">
        <f>DF1&amp;"Q4"</f>
        <v>2020Q4</v>
      </c>
      <c r="DG2" s="356" t="str">
        <f>DG1&amp;"Q1"</f>
        <v>2021Q1</v>
      </c>
      <c r="DH2" s="356" t="str">
        <f>DH1&amp;"Q1"</f>
        <v>2021Q1</v>
      </c>
      <c r="DI2" s="356" t="str">
        <f>DI1&amp;"Q1"</f>
        <v>2021Q1</v>
      </c>
      <c r="DJ2" s="356" t="str">
        <f>DJ1&amp;"Q2"</f>
        <v>2021Q2</v>
      </c>
      <c r="DK2" s="356" t="str">
        <f>DK1&amp;"Q2"</f>
        <v>2021Q2</v>
      </c>
      <c r="DL2" s="356" t="str">
        <f>DL1&amp;"Q2"</f>
        <v>2021Q2</v>
      </c>
      <c r="DM2" s="356" t="str">
        <f>DM1&amp;"Q3"</f>
        <v>2021Q3</v>
      </c>
      <c r="DN2" s="356" t="str">
        <f>DN1&amp;"Q3"</f>
        <v>2021Q3</v>
      </c>
      <c r="DO2" s="356" t="str">
        <f>DO1&amp;"Q3"</f>
        <v>2021Q3</v>
      </c>
      <c r="DP2" s="356" t="str">
        <f>DP1&amp;"Q4"</f>
        <v>2021Q4</v>
      </c>
      <c r="DQ2" s="356" t="str">
        <f>DQ1&amp;"Q4"</f>
        <v>2021Q4</v>
      </c>
      <c r="DR2" s="356" t="str">
        <f>DR1&amp;"Q4"</f>
        <v>2021Q4</v>
      </c>
      <c r="DS2" s="356" t="s">
        <v>696</v>
      </c>
      <c r="DT2" s="356" t="s">
        <v>696</v>
      </c>
      <c r="DU2" s="356" t="s">
        <v>696</v>
      </c>
      <c r="DV2" s="356" t="s">
        <v>697</v>
      </c>
      <c r="DW2" s="356" t="s">
        <v>697</v>
      </c>
      <c r="DX2" s="356" t="s">
        <v>697</v>
      </c>
      <c r="DY2" s="356" t="s">
        <v>698</v>
      </c>
      <c r="DZ2" s="356" t="s">
        <v>698</v>
      </c>
      <c r="EA2" s="356" t="s">
        <v>698</v>
      </c>
      <c r="EB2" s="356" t="s">
        <v>699</v>
      </c>
      <c r="EC2" s="356" t="s">
        <v>699</v>
      </c>
      <c r="ED2" s="356" t="s">
        <v>699</v>
      </c>
      <c r="EE2" s="356"/>
      <c r="EF2" s="356"/>
      <c r="EH2" s="356">
        <v>2019</v>
      </c>
      <c r="EI2" s="356">
        <f>EH2+1</f>
        <v>2020</v>
      </c>
      <c r="EJ2" s="356">
        <f>EI2+1</f>
        <v>2021</v>
      </c>
      <c r="EK2" s="356">
        <f>EJ2+1</f>
        <v>2022</v>
      </c>
      <c r="EL2" s="303"/>
      <c r="EN2" s="356">
        <v>2019</v>
      </c>
      <c r="EO2" s="356">
        <f t="shared" ref="EO2:EV2" si="0">EN2+1</f>
        <v>2020</v>
      </c>
      <c r="EP2" s="356">
        <f t="shared" si="0"/>
        <v>2021</v>
      </c>
      <c r="EQ2" s="356">
        <f t="shared" si="0"/>
        <v>2022</v>
      </c>
      <c r="ER2" s="356">
        <f t="shared" si="0"/>
        <v>2023</v>
      </c>
      <c r="ES2" s="356">
        <f t="shared" si="0"/>
        <v>2024</v>
      </c>
      <c r="ET2" s="356">
        <f t="shared" si="0"/>
        <v>2025</v>
      </c>
      <c r="EU2" s="356">
        <f t="shared" si="0"/>
        <v>2026</v>
      </c>
      <c r="EV2" s="356">
        <f t="shared" si="0"/>
        <v>2027</v>
      </c>
      <c r="EX2" s="356">
        <v>2019</v>
      </c>
      <c r="EY2" s="356">
        <f t="shared" ref="EY2:FF2" si="1">EX2+1</f>
        <v>2020</v>
      </c>
      <c r="EZ2" s="356">
        <f t="shared" si="1"/>
        <v>2021</v>
      </c>
      <c r="FA2" s="356">
        <f t="shared" si="1"/>
        <v>2022</v>
      </c>
      <c r="FB2" s="356">
        <f t="shared" si="1"/>
        <v>2023</v>
      </c>
      <c r="FC2" s="356">
        <f t="shared" si="1"/>
        <v>2024</v>
      </c>
      <c r="FD2" s="356">
        <f t="shared" si="1"/>
        <v>2025</v>
      </c>
      <c r="FE2" s="356">
        <f t="shared" si="1"/>
        <v>2026</v>
      </c>
      <c r="FF2" s="356">
        <f t="shared" si="1"/>
        <v>2027</v>
      </c>
      <c r="FH2" s="356">
        <v>2019</v>
      </c>
      <c r="FI2" s="356">
        <f t="shared" ref="FI2:FN2" si="2">FH2+1</f>
        <v>2020</v>
      </c>
      <c r="FJ2" s="356">
        <f t="shared" si="2"/>
        <v>2021</v>
      </c>
      <c r="FK2" s="356">
        <f t="shared" si="2"/>
        <v>2022</v>
      </c>
      <c r="FL2" s="356">
        <f t="shared" si="2"/>
        <v>2023</v>
      </c>
      <c r="FM2" s="356">
        <f t="shared" si="2"/>
        <v>2024</v>
      </c>
      <c r="FN2" s="356">
        <f t="shared" si="2"/>
        <v>2025</v>
      </c>
    </row>
    <row r="3" spans="1:190" x14ac:dyDescent="0.25">
      <c r="A3" s="411" t="s">
        <v>560</v>
      </c>
      <c r="B3" s="356" t="s">
        <v>67</v>
      </c>
      <c r="C3" s="356" t="s">
        <v>56</v>
      </c>
      <c r="D3" s="356" t="s">
        <v>57</v>
      </c>
      <c r="E3" s="356" t="s">
        <v>58</v>
      </c>
      <c r="F3" s="356" t="s">
        <v>59</v>
      </c>
      <c r="G3" s="356" t="s">
        <v>60</v>
      </c>
      <c r="H3" s="356" t="s">
        <v>61</v>
      </c>
      <c r="I3" s="356" t="s">
        <v>62</v>
      </c>
      <c r="J3" s="356" t="s">
        <v>63</v>
      </c>
      <c r="K3" s="356" t="s">
        <v>64</v>
      </c>
      <c r="L3" s="356" t="s">
        <v>65</v>
      </c>
      <c r="M3" s="356" t="s">
        <v>66</v>
      </c>
      <c r="N3" s="356" t="s">
        <v>67</v>
      </c>
      <c r="O3" s="356" t="s">
        <v>56</v>
      </c>
      <c r="P3" s="356" t="s">
        <v>57</v>
      </c>
      <c r="Q3" s="356" t="s">
        <v>58</v>
      </c>
      <c r="R3" s="356" t="s">
        <v>59</v>
      </c>
      <c r="S3" s="356" t="s">
        <v>60</v>
      </c>
      <c r="T3" s="356" t="s">
        <v>61</v>
      </c>
      <c r="U3" s="356" t="s">
        <v>62</v>
      </c>
      <c r="V3" s="356" t="s">
        <v>63</v>
      </c>
      <c r="W3" s="356" t="s">
        <v>64</v>
      </c>
      <c r="X3" s="356" t="s">
        <v>65</v>
      </c>
      <c r="Y3" s="356" t="s">
        <v>66</v>
      </c>
      <c r="Z3" s="356" t="s">
        <v>67</v>
      </c>
      <c r="AA3" s="356" t="s">
        <v>56</v>
      </c>
      <c r="AB3" s="356" t="s">
        <v>57</v>
      </c>
      <c r="AC3" s="356" t="s">
        <v>58</v>
      </c>
      <c r="AD3" s="356" t="s">
        <v>59</v>
      </c>
      <c r="AE3" s="356" t="s">
        <v>60</v>
      </c>
      <c r="AF3" s="356" t="s">
        <v>61</v>
      </c>
      <c r="AG3" s="356" t="s">
        <v>62</v>
      </c>
      <c r="AH3" s="356" t="s">
        <v>63</v>
      </c>
      <c r="AI3" s="356" t="s">
        <v>64</v>
      </c>
      <c r="AJ3" s="356" t="s">
        <v>65</v>
      </c>
      <c r="AK3" s="356" t="s">
        <v>66</v>
      </c>
      <c r="AL3" s="356" t="s">
        <v>67</v>
      </c>
      <c r="AM3" s="356" t="s">
        <v>56</v>
      </c>
      <c r="AN3" s="356" t="s">
        <v>57</v>
      </c>
      <c r="AO3" s="356" t="s">
        <v>58</v>
      </c>
      <c r="AP3" s="356" t="s">
        <v>59</v>
      </c>
      <c r="AQ3" s="356" t="s">
        <v>60</v>
      </c>
      <c r="AR3" s="356" t="s">
        <v>61</v>
      </c>
      <c r="AS3" s="356" t="s">
        <v>62</v>
      </c>
      <c r="AT3" s="356" t="s">
        <v>63</v>
      </c>
      <c r="AU3" s="356" t="s">
        <v>64</v>
      </c>
      <c r="AV3" s="356" t="s">
        <v>65</v>
      </c>
      <c r="AW3" s="356" t="s">
        <v>66</v>
      </c>
      <c r="AX3" s="356" t="s">
        <v>67</v>
      </c>
      <c r="AY3" s="356" t="s">
        <v>56</v>
      </c>
      <c r="AZ3" s="356" t="s">
        <v>57</v>
      </c>
      <c r="BA3" s="356" t="s">
        <v>58</v>
      </c>
      <c r="BB3" s="356" t="s">
        <v>59</v>
      </c>
      <c r="BC3" s="356" t="s">
        <v>60</v>
      </c>
      <c r="BD3" s="356" t="s">
        <v>61</v>
      </c>
      <c r="BE3" s="356" t="s">
        <v>62</v>
      </c>
      <c r="BF3" s="356" t="s">
        <v>63</v>
      </c>
      <c r="BG3" s="356" t="s">
        <v>64</v>
      </c>
      <c r="BH3" s="356" t="s">
        <v>65</v>
      </c>
      <c r="BI3" s="356" t="s">
        <v>66</v>
      </c>
      <c r="BJ3" s="356" t="s">
        <v>67</v>
      </c>
      <c r="BK3" s="356" t="s">
        <v>56</v>
      </c>
      <c r="BL3" s="356" t="s">
        <v>57</v>
      </c>
      <c r="BM3" s="356" t="s">
        <v>58</v>
      </c>
      <c r="BN3" s="356" t="s">
        <v>59</v>
      </c>
      <c r="BO3" s="356" t="s">
        <v>60</v>
      </c>
      <c r="BP3" s="356" t="s">
        <v>61</v>
      </c>
      <c r="BQ3" s="356" t="s">
        <v>62</v>
      </c>
      <c r="BR3" s="356" t="s">
        <v>63</v>
      </c>
      <c r="BS3" s="356" t="s">
        <v>64</v>
      </c>
      <c r="BT3" s="356" t="s">
        <v>65</v>
      </c>
      <c r="BU3" s="356" t="s">
        <v>66</v>
      </c>
      <c r="BV3" s="356" t="s">
        <v>67</v>
      </c>
      <c r="BW3" s="356" t="s">
        <v>56</v>
      </c>
      <c r="BX3" s="356" t="s">
        <v>57</v>
      </c>
      <c r="BY3" s="356" t="s">
        <v>58</v>
      </c>
      <c r="BZ3" s="356" t="s">
        <v>59</v>
      </c>
      <c r="CA3" s="356" t="s">
        <v>60</v>
      </c>
      <c r="CB3" s="356" t="s">
        <v>61</v>
      </c>
      <c r="CC3" s="356" t="s">
        <v>62</v>
      </c>
      <c r="CD3" s="356" t="s">
        <v>63</v>
      </c>
      <c r="CE3" s="356" t="s">
        <v>64</v>
      </c>
      <c r="CF3" s="356" t="s">
        <v>65</v>
      </c>
      <c r="CG3" s="356" t="s">
        <v>66</v>
      </c>
      <c r="CH3" s="356" t="s">
        <v>67</v>
      </c>
      <c r="CI3" s="356" t="s">
        <v>56</v>
      </c>
      <c r="CJ3" s="356" t="s">
        <v>57</v>
      </c>
      <c r="CK3" s="356" t="s">
        <v>58</v>
      </c>
      <c r="CL3" s="356" t="s">
        <v>59</v>
      </c>
      <c r="CM3" s="356" t="s">
        <v>60</v>
      </c>
      <c r="CN3" s="356" t="s">
        <v>61</v>
      </c>
      <c r="CO3" s="356" t="s">
        <v>62</v>
      </c>
      <c r="CP3" s="356" t="s">
        <v>63</v>
      </c>
      <c r="CQ3" s="356" t="s">
        <v>64</v>
      </c>
      <c r="CR3" s="356" t="s">
        <v>65</v>
      </c>
      <c r="CS3" s="356" t="s">
        <v>66</v>
      </c>
      <c r="CT3" s="356" t="s">
        <v>67</v>
      </c>
      <c r="CU3" s="356" t="s">
        <v>56</v>
      </c>
      <c r="CV3" s="356" t="s">
        <v>57</v>
      </c>
      <c r="CW3" s="356" t="s">
        <v>58</v>
      </c>
      <c r="CX3" s="356" t="s">
        <v>59</v>
      </c>
      <c r="CY3" s="356" t="s">
        <v>60</v>
      </c>
      <c r="CZ3" s="356" t="s">
        <v>61</v>
      </c>
      <c r="DA3" s="356" t="s">
        <v>62</v>
      </c>
      <c r="DB3" s="356" t="s">
        <v>63</v>
      </c>
      <c r="DC3" s="356" t="s">
        <v>64</v>
      </c>
      <c r="DD3" s="356" t="s">
        <v>65</v>
      </c>
      <c r="DE3" s="356" t="s">
        <v>66</v>
      </c>
      <c r="DF3" s="356" t="s">
        <v>67</v>
      </c>
      <c r="DG3" s="356" t="s">
        <v>56</v>
      </c>
      <c r="DH3" s="356" t="s">
        <v>57</v>
      </c>
      <c r="DI3" s="356" t="s">
        <v>58</v>
      </c>
      <c r="DJ3" s="356" t="s">
        <v>59</v>
      </c>
      <c r="DK3" s="356" t="s">
        <v>60</v>
      </c>
      <c r="DL3" s="356" t="s">
        <v>61</v>
      </c>
      <c r="DM3" s="356" t="s">
        <v>62</v>
      </c>
      <c r="DN3" s="356" t="s">
        <v>63</v>
      </c>
      <c r="DO3" s="356" t="s">
        <v>64</v>
      </c>
      <c r="DP3" s="356" t="s">
        <v>65</v>
      </c>
      <c r="DQ3" s="356" t="s">
        <v>66</v>
      </c>
      <c r="DR3" s="356" t="s">
        <v>559</v>
      </c>
      <c r="DS3" s="356" t="s">
        <v>56</v>
      </c>
      <c r="DT3" s="356" t="s">
        <v>57</v>
      </c>
      <c r="DU3" s="356" t="s">
        <v>58</v>
      </c>
      <c r="DV3" s="356" t="s">
        <v>59</v>
      </c>
      <c r="DW3" s="356" t="s">
        <v>60</v>
      </c>
      <c r="DX3" s="356" t="s">
        <v>61</v>
      </c>
      <c r="DY3" s="356" t="s">
        <v>62</v>
      </c>
      <c r="DZ3" s="356" t="s">
        <v>63</v>
      </c>
      <c r="EA3" s="356" t="s">
        <v>64</v>
      </c>
      <c r="EB3" s="356" t="s">
        <v>65</v>
      </c>
      <c r="EC3" s="356" t="s">
        <v>66</v>
      </c>
      <c r="ED3" s="356" t="s">
        <v>67</v>
      </c>
      <c r="EE3" s="356"/>
      <c r="EF3" s="356"/>
      <c r="EH3" s="356"/>
      <c r="EI3" s="356"/>
      <c r="EJ3" s="356"/>
      <c r="EK3" s="356"/>
      <c r="EL3" s="303"/>
      <c r="EN3" s="356"/>
      <c r="EO3" s="356"/>
      <c r="EP3" s="356"/>
      <c r="EQ3" s="356"/>
      <c r="ER3" s="356"/>
      <c r="ES3" s="356"/>
      <c r="ET3" s="356"/>
      <c r="EU3" s="356"/>
      <c r="EV3" s="356"/>
      <c r="EX3" s="356"/>
      <c r="EY3" s="356"/>
      <c r="EZ3" s="356"/>
      <c r="FA3" s="356"/>
      <c r="FB3" s="356"/>
      <c r="FC3" s="356"/>
      <c r="FD3" s="356"/>
      <c r="FE3" s="356"/>
      <c r="FF3" s="356"/>
      <c r="FH3" s="356"/>
      <c r="FI3" s="356"/>
      <c r="FJ3" s="356"/>
      <c r="FK3" s="356"/>
      <c r="FL3" s="356"/>
      <c r="FM3" s="356"/>
      <c r="FN3" s="356"/>
    </row>
    <row r="4" spans="1:190" x14ac:dyDescent="0.25">
      <c r="A4" s="369" t="s">
        <v>558</v>
      </c>
      <c r="B4" s="369"/>
      <c r="C4" s="390">
        <f t="shared" ref="C4:AH4" si="3">C5+C10+C20</f>
        <v>2775.6157682986059</v>
      </c>
      <c r="D4" s="390">
        <f t="shared" si="3"/>
        <v>2601.1190921737152</v>
      </c>
      <c r="E4" s="390">
        <f t="shared" si="3"/>
        <v>3013.875889167562</v>
      </c>
      <c r="F4" s="390">
        <f t="shared" si="3"/>
        <v>3433.3153185703086</v>
      </c>
      <c r="G4" s="390">
        <f t="shared" si="3"/>
        <v>2967.2753870324896</v>
      </c>
      <c r="H4" s="390">
        <f t="shared" si="3"/>
        <v>2512.0927127156001</v>
      </c>
      <c r="I4" s="390">
        <f t="shared" si="3"/>
        <v>2685.3972327230563</v>
      </c>
      <c r="J4" s="390">
        <f t="shared" si="3"/>
        <v>2479.5220165806436</v>
      </c>
      <c r="K4" s="390">
        <f t="shared" si="3"/>
        <v>2663.5032224279375</v>
      </c>
      <c r="L4" s="390">
        <f t="shared" si="3"/>
        <v>2611.7689186149018</v>
      </c>
      <c r="M4" s="390">
        <f t="shared" si="3"/>
        <v>2273.151271869513</v>
      </c>
      <c r="N4" s="390">
        <f t="shared" si="3"/>
        <v>2335.2359597785376</v>
      </c>
      <c r="O4" s="390">
        <f t="shared" si="3"/>
        <v>3200.124641097359</v>
      </c>
      <c r="P4" s="390">
        <f t="shared" si="3"/>
        <v>2150.9492589331894</v>
      </c>
      <c r="Q4" s="390">
        <f t="shared" si="3"/>
        <v>2736.2676615027049</v>
      </c>
      <c r="R4" s="390">
        <f t="shared" si="3"/>
        <v>3586.0607970585716</v>
      </c>
      <c r="S4" s="390">
        <f t="shared" si="3"/>
        <v>2964.2133176731741</v>
      </c>
      <c r="T4" s="390">
        <f t="shared" si="3"/>
        <v>2355.3513145761272</v>
      </c>
      <c r="U4" s="390">
        <f t="shared" si="3"/>
        <v>3250.7673241800958</v>
      </c>
      <c r="V4" s="390">
        <f t="shared" si="3"/>
        <v>2761.5751403675654</v>
      </c>
      <c r="W4" s="390">
        <f t="shared" si="3"/>
        <v>2660.0177212938493</v>
      </c>
      <c r="X4" s="390">
        <f t="shared" si="3"/>
        <v>3066.240238511064</v>
      </c>
      <c r="Y4" s="390">
        <f t="shared" si="3"/>
        <v>2736.7752644786037</v>
      </c>
      <c r="Z4" s="390">
        <f t="shared" si="3"/>
        <v>2965.6874888602342</v>
      </c>
      <c r="AA4" s="390">
        <f t="shared" si="3"/>
        <v>3322.053277423629</v>
      </c>
      <c r="AB4" s="390">
        <f t="shared" si="3"/>
        <v>2427.2810562185023</v>
      </c>
      <c r="AC4" s="390">
        <f t="shared" si="3"/>
        <v>2953.6230521520897</v>
      </c>
      <c r="AD4" s="390">
        <f t="shared" si="3"/>
        <v>3579.5711608892398</v>
      </c>
      <c r="AE4" s="390">
        <f t="shared" si="3"/>
        <v>2937.1024734238626</v>
      </c>
      <c r="AF4" s="390">
        <f t="shared" si="3"/>
        <v>3024.5649884901995</v>
      </c>
      <c r="AG4" s="390">
        <f t="shared" si="3"/>
        <v>2924.4667802166564</v>
      </c>
      <c r="AH4" s="390">
        <f t="shared" si="3"/>
        <v>2692.4896480132884</v>
      </c>
      <c r="AI4" s="390">
        <f t="shared" ref="AI4:BN4" si="4">AI5+AI10+AI20</f>
        <v>2841.9287061145146</v>
      </c>
      <c r="AJ4" s="390">
        <f t="shared" si="4"/>
        <v>2988.630653869549</v>
      </c>
      <c r="AK4" s="390">
        <f t="shared" si="4"/>
        <v>2966.134370601088</v>
      </c>
      <c r="AL4" s="390">
        <f t="shared" si="4"/>
        <v>2836.8429395146063</v>
      </c>
      <c r="AM4" s="390">
        <f t="shared" si="4"/>
        <v>2719.1804990924079</v>
      </c>
      <c r="AN4" s="390">
        <f t="shared" si="4"/>
        <v>2834.2999420773413</v>
      </c>
      <c r="AO4" s="390">
        <f t="shared" si="4"/>
        <v>2659.3248311978523</v>
      </c>
      <c r="AP4" s="390">
        <f t="shared" si="4"/>
        <v>3406.5671952224957</v>
      </c>
      <c r="AQ4" s="390">
        <f t="shared" si="4"/>
        <v>2826.2190967336173</v>
      </c>
      <c r="AR4" s="390">
        <f t="shared" si="4"/>
        <v>2974.2607259821662</v>
      </c>
      <c r="AS4" s="390">
        <f t="shared" si="4"/>
        <v>3593.5281797963476</v>
      </c>
      <c r="AT4" s="390">
        <f t="shared" si="4"/>
        <v>2384.7976025034836</v>
      </c>
      <c r="AU4" s="390">
        <f t="shared" si="4"/>
        <v>2426.5426453984473</v>
      </c>
      <c r="AV4" s="390">
        <f t="shared" si="4"/>
        <v>2436.952632844755</v>
      </c>
      <c r="AW4" s="390">
        <f t="shared" si="4"/>
        <v>2319.4317733540638</v>
      </c>
      <c r="AX4" s="390">
        <f t="shared" si="4"/>
        <v>2069.2473779473548</v>
      </c>
      <c r="AY4" s="390">
        <f t="shared" si="4"/>
        <v>2485.6554913504219</v>
      </c>
      <c r="AZ4" s="390">
        <f t="shared" si="4"/>
        <v>2076.8053257551105</v>
      </c>
      <c r="BA4" s="390">
        <f t="shared" si="4"/>
        <v>2319.5021641069739</v>
      </c>
      <c r="BB4" s="390">
        <f t="shared" si="4"/>
        <v>2798.2940573285068</v>
      </c>
      <c r="BC4" s="390">
        <f t="shared" si="4"/>
        <v>2218.9754747175252</v>
      </c>
      <c r="BD4" s="390">
        <f t="shared" si="4"/>
        <v>2548.3195269355242</v>
      </c>
      <c r="BE4" s="390">
        <f t="shared" si="4"/>
        <v>2431.2904830285274</v>
      </c>
      <c r="BF4" s="390">
        <f t="shared" si="4"/>
        <v>2640.1740360415497</v>
      </c>
      <c r="BG4" s="390">
        <f t="shared" si="4"/>
        <v>2426.3325018175983</v>
      </c>
      <c r="BH4" s="390">
        <f t="shared" si="4"/>
        <v>2489.1734099565938</v>
      </c>
      <c r="BI4" s="390">
        <f t="shared" si="4"/>
        <v>2175.9544329060927</v>
      </c>
      <c r="BJ4" s="390">
        <f t="shared" si="4"/>
        <v>3420.8649250620078</v>
      </c>
      <c r="BK4" s="390">
        <f t="shared" si="4"/>
        <v>3059.9091766627189</v>
      </c>
      <c r="BL4" s="390">
        <f t="shared" si="4"/>
        <v>2346.365947289873</v>
      </c>
      <c r="BM4" s="390">
        <f t="shared" si="4"/>
        <v>2967.8408271413691</v>
      </c>
      <c r="BN4" s="390">
        <f t="shared" si="4"/>
        <v>3144.6247898452443</v>
      </c>
      <c r="BO4" s="390">
        <f t="shared" ref="BO4:CT4" si="5">BO5+BO10+BO20</f>
        <v>2808.0893420265925</v>
      </c>
      <c r="BP4" s="390">
        <f t="shared" si="5"/>
        <v>2640.6111459054782</v>
      </c>
      <c r="BQ4" s="390">
        <f t="shared" si="5"/>
        <v>2890.7586365666666</v>
      </c>
      <c r="BR4" s="390">
        <f t="shared" si="5"/>
        <v>2609.3474429357643</v>
      </c>
      <c r="BS4" s="390">
        <f t="shared" si="5"/>
        <v>2596.7913281581809</v>
      </c>
      <c r="BT4" s="390">
        <f t="shared" si="5"/>
        <v>2525.277313743682</v>
      </c>
      <c r="BU4" s="390">
        <f t="shared" si="5"/>
        <v>2807.6113806221529</v>
      </c>
      <c r="BV4" s="390">
        <f t="shared" si="5"/>
        <v>3280.2822829450852</v>
      </c>
      <c r="BW4" s="390">
        <f t="shared" si="5"/>
        <v>2941.0216724959864</v>
      </c>
      <c r="BX4" s="390">
        <f t="shared" si="5"/>
        <v>2305.1756796843952</v>
      </c>
      <c r="BY4" s="390">
        <f t="shared" si="5"/>
        <v>3002.8103482824836</v>
      </c>
      <c r="BZ4" s="390">
        <f t="shared" si="5"/>
        <v>3425.2698027614974</v>
      </c>
      <c r="CA4" s="390">
        <f t="shared" si="5"/>
        <v>3405.2269902371299</v>
      </c>
      <c r="CB4" s="390">
        <f t="shared" si="5"/>
        <v>2864.1083333550123</v>
      </c>
      <c r="CC4" s="390">
        <f t="shared" si="5"/>
        <v>3096.8469890787892</v>
      </c>
      <c r="CD4" s="390">
        <f t="shared" si="5"/>
        <v>3132.5917277685448</v>
      </c>
      <c r="CE4" s="390">
        <f t="shared" si="5"/>
        <v>3036.6796732578118</v>
      </c>
      <c r="CF4" s="390">
        <f t="shared" si="5"/>
        <v>2963.8268451176064</v>
      </c>
      <c r="CG4" s="390">
        <f t="shared" si="5"/>
        <v>3099.4543963516626</v>
      </c>
      <c r="CH4" s="390">
        <f t="shared" si="5"/>
        <v>3599.2067497454218</v>
      </c>
      <c r="CI4" s="365">
        <f t="shared" si="5"/>
        <v>3177.4555247920625</v>
      </c>
      <c r="CJ4" s="365">
        <f t="shared" si="5"/>
        <v>2719.7874967443904</v>
      </c>
      <c r="CK4" s="365">
        <f t="shared" si="5"/>
        <v>2961.9324704591249</v>
      </c>
      <c r="CL4" s="365">
        <f t="shared" si="5"/>
        <v>3711.2968306662988</v>
      </c>
      <c r="CM4" s="365">
        <f t="shared" si="5"/>
        <v>3444.4276873353356</v>
      </c>
      <c r="CN4" s="365">
        <f t="shared" si="5"/>
        <v>2769.7840717040431</v>
      </c>
      <c r="CO4" s="365">
        <f t="shared" si="5"/>
        <v>2907.147611146183</v>
      </c>
      <c r="CP4" s="365">
        <f t="shared" si="5"/>
        <v>3098.1211250052356</v>
      </c>
      <c r="CQ4" s="365">
        <f t="shared" si="5"/>
        <v>3198.632758688414</v>
      </c>
      <c r="CR4" s="365">
        <f t="shared" si="5"/>
        <v>2991.9679913693676</v>
      </c>
      <c r="CS4" s="365">
        <f t="shared" si="5"/>
        <v>2429.361512821386</v>
      </c>
      <c r="CT4" s="365">
        <f t="shared" si="5"/>
        <v>2979.0989564894894</v>
      </c>
      <c r="CU4" s="365">
        <f t="shared" ref="CU4:DR4" si="6">CU5+CU10+CU20</f>
        <v>3219.4605124150498</v>
      </c>
      <c r="CV4" s="365">
        <f t="shared" si="6"/>
        <v>2674.8391269332092</v>
      </c>
      <c r="CW4" s="365">
        <f t="shared" si="6"/>
        <v>3253.7875207799498</v>
      </c>
      <c r="CX4" s="365">
        <f t="shared" si="6"/>
        <v>2283.237638727735</v>
      </c>
      <c r="CY4" s="365">
        <f t="shared" si="6"/>
        <v>1688.4684784790074</v>
      </c>
      <c r="CZ4" s="365">
        <f t="shared" si="6"/>
        <v>1680.5281894574205</v>
      </c>
      <c r="DA4" s="365">
        <f t="shared" si="6"/>
        <v>2034.4467857975656</v>
      </c>
      <c r="DB4" s="365">
        <f t="shared" si="6"/>
        <v>2335.3187048562822</v>
      </c>
      <c r="DC4" s="365">
        <f t="shared" si="6"/>
        <v>2728.3124189721461</v>
      </c>
      <c r="DD4" s="365">
        <f t="shared" si="6"/>
        <v>2311.3488515673785</v>
      </c>
      <c r="DE4" s="365">
        <f t="shared" si="6"/>
        <v>2479.7831766681816</v>
      </c>
      <c r="DF4" s="365">
        <f t="shared" si="6"/>
        <v>2516.293148346841</v>
      </c>
      <c r="DG4" s="365">
        <f t="shared" si="6"/>
        <v>2638.3114871055541</v>
      </c>
      <c r="DH4" s="365">
        <f t="shared" si="6"/>
        <v>2280.0681519258733</v>
      </c>
      <c r="DI4" s="365">
        <f t="shared" si="6"/>
        <v>3312.0331209454052</v>
      </c>
      <c r="DJ4" s="365">
        <f t="shared" si="6"/>
        <v>3202.4954594606538</v>
      </c>
      <c r="DK4" s="365">
        <f t="shared" si="6"/>
        <v>2770.2585251813834</v>
      </c>
      <c r="DL4" s="365">
        <f t="shared" si="6"/>
        <v>3080.7595212784963</v>
      </c>
      <c r="DM4" s="365">
        <f t="shared" si="6"/>
        <v>2894.3265811999918</v>
      </c>
      <c r="DN4" s="365">
        <f t="shared" si="6"/>
        <v>2766.5422471952306</v>
      </c>
      <c r="DO4" s="365">
        <f t="shared" si="6"/>
        <v>3725.4366363500012</v>
      </c>
      <c r="DP4" s="365">
        <f t="shared" si="6"/>
        <v>3181.6160449500026</v>
      </c>
      <c r="DQ4" s="365">
        <f t="shared" si="6"/>
        <v>3274.0171898369254</v>
      </c>
      <c r="DR4" s="379">
        <f t="shared" si="6"/>
        <v>3080.1940827206354</v>
      </c>
      <c r="DS4" s="379">
        <f t="shared" ref="DS4:ED4" si="7">DS5+DS10+DS20</f>
        <v>3292.8372142435178</v>
      </c>
      <c r="DT4" s="379">
        <f t="shared" si="7"/>
        <v>2763.4461410308259</v>
      </c>
      <c r="DU4" s="379">
        <f t="shared" si="7"/>
        <v>3789.7586265235882</v>
      </c>
      <c r="DV4" s="379">
        <f t="shared" si="7"/>
        <v>4078.0528955114619</v>
      </c>
      <c r="DW4" s="379">
        <f t="shared" si="7"/>
        <v>3272.9825550241194</v>
      </c>
      <c r="DX4" s="379">
        <f t="shared" si="7"/>
        <v>3135.3549651462517</v>
      </c>
      <c r="DY4" s="379">
        <f t="shared" si="7"/>
        <v>3325.0046602657058</v>
      </c>
      <c r="DZ4" s="379">
        <f t="shared" si="7"/>
        <v>3434.0562723716075</v>
      </c>
      <c r="EA4" s="379">
        <f t="shared" si="7"/>
        <v>3593.1458497096551</v>
      </c>
      <c r="EB4" s="379">
        <f t="shared" si="7"/>
        <v>3670.4226449737466</v>
      </c>
      <c r="EC4" s="379">
        <f t="shared" si="7"/>
        <v>3527.4798651092065</v>
      </c>
      <c r="ED4" s="379">
        <f t="shared" si="7"/>
        <v>3747.3943783521695</v>
      </c>
      <c r="EE4" s="379"/>
      <c r="EF4" s="379"/>
      <c r="EH4" s="365">
        <v>36389.048608231329</v>
      </c>
      <c r="EI4" s="365">
        <v>29205.759144670767</v>
      </c>
      <c r="EJ4" s="365">
        <v>36121.046999497026</v>
      </c>
      <c r="EK4" s="365">
        <v>41629.93606826185</v>
      </c>
      <c r="EL4" s="365"/>
      <c r="EM4" s="369" t="s">
        <v>558</v>
      </c>
      <c r="EN4" s="379">
        <v>36389.048608231336</v>
      </c>
      <c r="EO4" s="379">
        <v>29205.75914467077</v>
      </c>
      <c r="EP4" s="379">
        <v>36121.062354815185</v>
      </c>
      <c r="EQ4" s="379">
        <v>41630.00038304567</v>
      </c>
      <c r="ER4" s="379">
        <v>43537.590224081658</v>
      </c>
      <c r="ES4" s="379">
        <v>43797.728077036052</v>
      </c>
      <c r="ET4" s="379">
        <v>44754.080009793339</v>
      </c>
      <c r="EU4" s="379">
        <v>45548.538425353545</v>
      </c>
      <c r="EV4" s="379">
        <v>46147.115770263525</v>
      </c>
      <c r="EX4" s="365">
        <f t="shared" ref="EX4:FF5" si="8">EN4/EN$56*100</f>
        <v>33.659900820328062</v>
      </c>
      <c r="EY4" s="365">
        <f t="shared" si="8"/>
        <v>29.414269844171336</v>
      </c>
      <c r="EZ4" s="365">
        <f t="shared" si="8"/>
        <v>34.023235259829363</v>
      </c>
      <c r="FA4" s="365">
        <f t="shared" si="8"/>
        <v>36.052940316799962</v>
      </c>
      <c r="FB4" s="365">
        <f t="shared" si="8"/>
        <v>36.193375165794201</v>
      </c>
      <c r="FC4" s="365">
        <f t="shared" si="8"/>
        <v>35.156949430626092</v>
      </c>
      <c r="FD4" s="365">
        <f t="shared" si="8"/>
        <v>34.748400722480021</v>
      </c>
      <c r="FE4" s="365">
        <f t="shared" si="8"/>
        <v>34.207232589795581</v>
      </c>
      <c r="FF4" s="365">
        <f t="shared" si="8"/>
        <v>33.52187628502864</v>
      </c>
      <c r="FH4" s="365"/>
      <c r="FI4" s="365">
        <f t="shared" ref="FI4:FN5" si="9">EY4-EX4</f>
        <v>-4.2456309761567255</v>
      </c>
      <c r="FJ4" s="365">
        <f t="shared" si="9"/>
        <v>4.6089654156580266</v>
      </c>
      <c r="FK4" s="365">
        <f t="shared" si="9"/>
        <v>2.0297050569705988</v>
      </c>
      <c r="FL4" s="365">
        <f t="shared" si="9"/>
        <v>0.1404348489942393</v>
      </c>
      <c r="FM4" s="365">
        <f t="shared" si="9"/>
        <v>-1.036425735168109</v>
      </c>
      <c r="FN4" s="365">
        <f t="shared" si="9"/>
        <v>-0.40854870814607125</v>
      </c>
    </row>
    <row r="5" spans="1:190" x14ac:dyDescent="0.25">
      <c r="A5" s="369" t="s">
        <v>557</v>
      </c>
      <c r="B5" s="369"/>
      <c r="C5" s="390">
        <f t="shared" ref="C5:AH5" si="10">C6+C8</f>
        <v>910.98980088838664</v>
      </c>
      <c r="D5" s="390">
        <f t="shared" si="10"/>
        <v>828.2155130132777</v>
      </c>
      <c r="E5" s="390">
        <f t="shared" si="10"/>
        <v>1228.1024995086632</v>
      </c>
      <c r="F5" s="390">
        <f t="shared" si="10"/>
        <v>1295.783431070869</v>
      </c>
      <c r="G5" s="390">
        <f t="shared" si="10"/>
        <v>1190.4146741494922</v>
      </c>
      <c r="H5" s="390">
        <f t="shared" si="10"/>
        <v>920.87782715000003</v>
      </c>
      <c r="I5" s="390">
        <f t="shared" si="10"/>
        <v>758.34066748000009</v>
      </c>
      <c r="J5" s="390">
        <f t="shared" si="10"/>
        <v>670.85495875986578</v>
      </c>
      <c r="K5" s="390">
        <f t="shared" si="10"/>
        <v>785.85414573551918</v>
      </c>
      <c r="L5" s="390">
        <f t="shared" si="10"/>
        <v>955.53085346000012</v>
      </c>
      <c r="M5" s="390">
        <f t="shared" si="10"/>
        <v>576.86875294749757</v>
      </c>
      <c r="N5" s="390">
        <f t="shared" si="10"/>
        <v>516.22498090463182</v>
      </c>
      <c r="O5" s="390">
        <f t="shared" si="10"/>
        <v>979.43850944817416</v>
      </c>
      <c r="P5" s="390">
        <f t="shared" si="10"/>
        <v>506.79778940075641</v>
      </c>
      <c r="Q5" s="390">
        <f t="shared" si="10"/>
        <v>864.78745031373569</v>
      </c>
      <c r="R5" s="390">
        <f t="shared" si="10"/>
        <v>945.37143041764296</v>
      </c>
      <c r="S5" s="390">
        <f t="shared" si="10"/>
        <v>728.82594785966273</v>
      </c>
      <c r="T5" s="390">
        <f t="shared" si="10"/>
        <v>446.01306065815669</v>
      </c>
      <c r="U5" s="390">
        <f t="shared" si="10"/>
        <v>849.04251118591196</v>
      </c>
      <c r="V5" s="390">
        <f t="shared" si="10"/>
        <v>655.45962794840761</v>
      </c>
      <c r="W5" s="390">
        <f t="shared" si="10"/>
        <v>690.91045181357003</v>
      </c>
      <c r="X5" s="390">
        <f t="shared" si="10"/>
        <v>792.58523548812434</v>
      </c>
      <c r="Y5" s="390">
        <f t="shared" si="10"/>
        <v>685.68241534280969</v>
      </c>
      <c r="Z5" s="390">
        <f t="shared" si="10"/>
        <v>894.32968383441994</v>
      </c>
      <c r="AA5" s="390">
        <f t="shared" si="10"/>
        <v>837.67855103104</v>
      </c>
      <c r="AB5" s="390">
        <f t="shared" si="10"/>
        <v>506.56964438133576</v>
      </c>
      <c r="AC5" s="390">
        <f t="shared" si="10"/>
        <v>799.82219854233006</v>
      </c>
      <c r="AD5" s="390">
        <f t="shared" si="10"/>
        <v>698.36863518864106</v>
      </c>
      <c r="AE5" s="390">
        <f t="shared" si="10"/>
        <v>667.58824950987264</v>
      </c>
      <c r="AF5" s="390">
        <f t="shared" si="10"/>
        <v>651.15869771228881</v>
      </c>
      <c r="AG5" s="390">
        <f t="shared" si="10"/>
        <v>571.59608901102069</v>
      </c>
      <c r="AH5" s="390">
        <f t="shared" si="10"/>
        <v>428.71583284942568</v>
      </c>
      <c r="AI5" s="390">
        <f t="shared" ref="AI5:BN5" si="11">AI6+AI8</f>
        <v>679.79414881447769</v>
      </c>
      <c r="AJ5" s="390">
        <f t="shared" si="11"/>
        <v>682.25593944577827</v>
      </c>
      <c r="AK5" s="390">
        <f t="shared" si="11"/>
        <v>485.55786012829333</v>
      </c>
      <c r="AL5" s="390">
        <f t="shared" si="11"/>
        <v>507.97297391239636</v>
      </c>
      <c r="AM5" s="390">
        <f t="shared" si="11"/>
        <v>464.76107779940003</v>
      </c>
      <c r="AN5" s="390">
        <f t="shared" si="11"/>
        <v>404.72592540782426</v>
      </c>
      <c r="AO5" s="390">
        <f t="shared" si="11"/>
        <v>437.68768126079385</v>
      </c>
      <c r="AP5" s="390">
        <f t="shared" si="11"/>
        <v>484.72420505309657</v>
      </c>
      <c r="AQ5" s="390">
        <f t="shared" si="11"/>
        <v>461.78685640482098</v>
      </c>
      <c r="AR5" s="390">
        <f t="shared" si="11"/>
        <v>514.73581349410836</v>
      </c>
      <c r="AS5" s="390">
        <f t="shared" si="11"/>
        <v>547.97167810793769</v>
      </c>
      <c r="AT5" s="390">
        <f t="shared" si="11"/>
        <v>457.83984589183581</v>
      </c>
      <c r="AU5" s="390">
        <f t="shared" si="11"/>
        <v>433.49099394473967</v>
      </c>
      <c r="AV5" s="390">
        <f t="shared" si="11"/>
        <v>424.80155527009504</v>
      </c>
      <c r="AW5" s="390">
        <f t="shared" si="11"/>
        <v>432.0198804744457</v>
      </c>
      <c r="AX5" s="390">
        <f t="shared" si="11"/>
        <v>390.53772129137377</v>
      </c>
      <c r="AY5" s="390">
        <f t="shared" si="11"/>
        <v>343.12980129430434</v>
      </c>
      <c r="AZ5" s="390">
        <f t="shared" si="11"/>
        <v>273.90908565036273</v>
      </c>
      <c r="BA5" s="390">
        <f t="shared" si="11"/>
        <v>316.69009797670094</v>
      </c>
      <c r="BB5" s="390">
        <f t="shared" si="11"/>
        <v>348.81995436041768</v>
      </c>
      <c r="BC5" s="390">
        <f t="shared" si="11"/>
        <v>400.21182262723511</v>
      </c>
      <c r="BD5" s="390">
        <f t="shared" si="11"/>
        <v>422.8173299520825</v>
      </c>
      <c r="BE5" s="390">
        <f t="shared" si="11"/>
        <v>387.7857469418318</v>
      </c>
      <c r="BF5" s="390">
        <f t="shared" si="11"/>
        <v>461.41720035919053</v>
      </c>
      <c r="BG5" s="390">
        <f t="shared" si="11"/>
        <v>468.27204662058182</v>
      </c>
      <c r="BH5" s="390">
        <f t="shared" si="11"/>
        <v>432.08030570836087</v>
      </c>
      <c r="BI5" s="390">
        <f t="shared" si="11"/>
        <v>414.3034403721752</v>
      </c>
      <c r="BJ5" s="390">
        <f t="shared" si="11"/>
        <v>608.13987823802836</v>
      </c>
      <c r="BK5" s="390">
        <f t="shared" si="11"/>
        <v>363.18758261596702</v>
      </c>
      <c r="BL5" s="390">
        <f t="shared" si="11"/>
        <v>383.6926662945437</v>
      </c>
      <c r="BM5" s="390">
        <f t="shared" si="11"/>
        <v>551.64993874068932</v>
      </c>
      <c r="BN5" s="390">
        <f t="shared" si="11"/>
        <v>433.70235339834193</v>
      </c>
      <c r="BO5" s="390">
        <f t="shared" ref="BO5:CT5" si="12">BO6+BO8</f>
        <v>535.03402078202009</v>
      </c>
      <c r="BP5" s="390">
        <f t="shared" si="12"/>
        <v>461.25395342214085</v>
      </c>
      <c r="BQ5" s="390">
        <f t="shared" si="12"/>
        <v>508.79533561194455</v>
      </c>
      <c r="BR5" s="390">
        <f t="shared" si="12"/>
        <v>496.85510630522299</v>
      </c>
      <c r="BS5" s="390">
        <f t="shared" si="12"/>
        <v>472.22354144100842</v>
      </c>
      <c r="BT5" s="390">
        <f t="shared" si="12"/>
        <v>442.70011596570112</v>
      </c>
      <c r="BU5" s="390">
        <f t="shared" si="12"/>
        <v>559.82099282702688</v>
      </c>
      <c r="BV5" s="390">
        <f t="shared" si="12"/>
        <v>613.19572418253961</v>
      </c>
      <c r="BW5" s="390">
        <f t="shared" si="12"/>
        <v>395.68958142693708</v>
      </c>
      <c r="BX5" s="390">
        <f t="shared" si="12"/>
        <v>402.64876016650976</v>
      </c>
      <c r="BY5" s="390">
        <f t="shared" si="12"/>
        <v>639.55825967729834</v>
      </c>
      <c r="BZ5" s="390">
        <f t="shared" si="12"/>
        <v>539.59818581549916</v>
      </c>
      <c r="CA5" s="390">
        <f t="shared" si="12"/>
        <v>608.28300148947369</v>
      </c>
      <c r="CB5" s="390">
        <f t="shared" si="12"/>
        <v>723.85677985947382</v>
      </c>
      <c r="CC5" s="390">
        <f t="shared" si="12"/>
        <v>727.15036654842106</v>
      </c>
      <c r="CD5" s="390">
        <f t="shared" si="12"/>
        <v>840.45561013789472</v>
      </c>
      <c r="CE5" s="390">
        <f t="shared" si="12"/>
        <v>754.74343615901125</v>
      </c>
      <c r="CF5" s="390">
        <f t="shared" si="12"/>
        <v>891.25737177947371</v>
      </c>
      <c r="CG5" s="390">
        <f t="shared" si="12"/>
        <v>929.59693047157896</v>
      </c>
      <c r="CH5" s="390">
        <f t="shared" si="12"/>
        <v>802.35300174631573</v>
      </c>
      <c r="CI5" s="365">
        <f t="shared" si="12"/>
        <v>602.5216953668421</v>
      </c>
      <c r="CJ5" s="365">
        <f t="shared" si="12"/>
        <v>612.67304812315786</v>
      </c>
      <c r="CK5" s="365">
        <f t="shared" si="12"/>
        <v>739.7037079078948</v>
      </c>
      <c r="CL5" s="365">
        <f t="shared" si="12"/>
        <v>566.28209141105265</v>
      </c>
      <c r="CM5" s="365">
        <f t="shared" si="12"/>
        <v>846.28091482210527</v>
      </c>
      <c r="CN5" s="365">
        <f t="shared" si="12"/>
        <v>580.76698076281139</v>
      </c>
      <c r="CO5" s="365">
        <f t="shared" si="12"/>
        <v>605.80758479894735</v>
      </c>
      <c r="CP5" s="365">
        <f t="shared" si="12"/>
        <v>734.30494884999996</v>
      </c>
      <c r="CQ5" s="365">
        <f t="shared" si="12"/>
        <v>719.92608965368413</v>
      </c>
      <c r="CR5" s="365">
        <f t="shared" si="12"/>
        <v>622.89644675473687</v>
      </c>
      <c r="CS5" s="365">
        <f t="shared" si="12"/>
        <v>709.09679005315786</v>
      </c>
      <c r="CT5" s="365">
        <f t="shared" si="12"/>
        <v>551.97847026052625</v>
      </c>
      <c r="CU5" s="365">
        <v>645.58087648842104</v>
      </c>
      <c r="CV5" s="365">
        <v>614.61453771368429</v>
      </c>
      <c r="CW5" s="365">
        <v>553.55185635578948</v>
      </c>
      <c r="CX5" s="365">
        <v>147.00741571105263</v>
      </c>
      <c r="CY5" s="365">
        <v>173.80523501368421</v>
      </c>
      <c r="CZ5" s="365">
        <v>207.20637043789475</v>
      </c>
      <c r="DA5" s="365">
        <v>333.41287137315788</v>
      </c>
      <c r="DB5" s="365">
        <v>272.73055571421048</v>
      </c>
      <c r="DC5" s="365">
        <v>532.36315641368424</v>
      </c>
      <c r="DD5" s="365">
        <v>449.88453769315788</v>
      </c>
      <c r="DE5" s="365">
        <v>464.70347920596498</v>
      </c>
      <c r="DF5" s="365">
        <v>444.38289805774855</v>
      </c>
      <c r="DG5" s="365">
        <v>475.3</v>
      </c>
      <c r="DH5" s="365">
        <v>415</v>
      </c>
      <c r="DI5" s="365">
        <v>854.4</v>
      </c>
      <c r="DJ5" s="365">
        <v>655.29999999999995</v>
      </c>
      <c r="DK5" s="365">
        <v>785</v>
      </c>
      <c r="DL5" s="365">
        <v>906.5</v>
      </c>
      <c r="DM5" s="365">
        <v>723.3</v>
      </c>
      <c r="DN5" s="365">
        <v>720.2</v>
      </c>
      <c r="DO5" s="365">
        <v>1008.9</v>
      </c>
      <c r="DP5" s="365">
        <v>806.6</v>
      </c>
      <c r="DQ5" s="365">
        <v>1006.2</v>
      </c>
      <c r="DR5" s="379">
        <v>684.6</v>
      </c>
      <c r="DS5" s="379">
        <v>772.72753534914455</v>
      </c>
      <c r="DT5" s="379">
        <v>714.71972912893455</v>
      </c>
      <c r="DU5" s="379">
        <v>1054.7309076642857</v>
      </c>
      <c r="DV5" s="379">
        <v>948.7076994133414</v>
      </c>
      <c r="DW5" s="379">
        <v>975.56379088501512</v>
      </c>
      <c r="DX5" s="379">
        <v>1006.1120627038709</v>
      </c>
      <c r="DY5" s="379">
        <v>1058.6253244575353</v>
      </c>
      <c r="DZ5" s="379">
        <v>1052.5939305670181</v>
      </c>
      <c r="EA5" s="379">
        <v>1025.2835770115312</v>
      </c>
      <c r="EB5" s="379">
        <v>1014.081326190034</v>
      </c>
      <c r="EC5" s="379">
        <v>988.98158205555626</v>
      </c>
      <c r="ED5" s="379">
        <v>1021.5349938622019</v>
      </c>
      <c r="EE5" s="379"/>
      <c r="EF5" s="379"/>
      <c r="EH5" s="365">
        <v>7892.238768764917</v>
      </c>
      <c r="EI5" s="365">
        <v>4839.2437901784497</v>
      </c>
      <c r="EJ5" s="365">
        <v>9041.2846446818421</v>
      </c>
      <c r="EK5" s="365">
        <v>11633.662459288469</v>
      </c>
      <c r="EL5" s="365"/>
      <c r="EM5" s="369" t="s">
        <v>557</v>
      </c>
      <c r="EN5" s="379">
        <v>7892.238768764917</v>
      </c>
      <c r="EO5" s="379">
        <v>4839.2437901784497</v>
      </c>
      <c r="EP5" s="379">
        <v>9041.3000000000011</v>
      </c>
      <c r="EQ5" s="379">
        <v>11633.665431011144</v>
      </c>
      <c r="ER5" s="379">
        <v>11746.840815552174</v>
      </c>
      <c r="ES5" s="379">
        <v>11281.607212193212</v>
      </c>
      <c r="ET5" s="379">
        <v>11123.393347291496</v>
      </c>
      <c r="EU5" s="379">
        <v>10454.90090696367</v>
      </c>
      <c r="EV5" s="379">
        <v>9944.0291567802306</v>
      </c>
      <c r="EX5" s="365">
        <f t="shared" si="8"/>
        <v>7.3003275536828323</v>
      </c>
      <c r="EY5" s="365">
        <f t="shared" si="8"/>
        <v>4.8737929386099506</v>
      </c>
      <c r="EZ5" s="365">
        <f t="shared" si="8"/>
        <v>8.516202373369234</v>
      </c>
      <c r="FA5" s="365">
        <f t="shared" si="8"/>
        <v>10.075134316373457</v>
      </c>
      <c r="FB5" s="365">
        <f t="shared" si="8"/>
        <v>9.7653042913472756</v>
      </c>
      <c r="FC5" s="365">
        <f t="shared" si="8"/>
        <v>9.0558782765543064</v>
      </c>
      <c r="FD5" s="365">
        <f t="shared" si="8"/>
        <v>8.6365339057550248</v>
      </c>
      <c r="FE5" s="365">
        <f t="shared" si="8"/>
        <v>7.851694903753546</v>
      </c>
      <c r="FF5" s="365">
        <f t="shared" si="8"/>
        <v>7.2234745249909045</v>
      </c>
      <c r="FH5" s="365"/>
      <c r="FI5" s="365">
        <f t="shared" si="9"/>
        <v>-2.4265346150728817</v>
      </c>
      <c r="FJ5" s="365">
        <f t="shared" si="9"/>
        <v>3.6424094347592835</v>
      </c>
      <c r="FK5" s="365">
        <f t="shared" si="9"/>
        <v>1.5589319430042234</v>
      </c>
      <c r="FL5" s="365">
        <f t="shared" si="9"/>
        <v>-0.30983002502618184</v>
      </c>
      <c r="FM5" s="365">
        <f t="shared" si="9"/>
        <v>-0.70942601479296918</v>
      </c>
      <c r="FN5" s="365">
        <f t="shared" si="9"/>
        <v>-0.41934437079928166</v>
      </c>
    </row>
    <row r="6" spans="1:190" x14ac:dyDescent="0.25">
      <c r="A6" s="385" t="s">
        <v>556</v>
      </c>
      <c r="B6" s="385"/>
      <c r="C6" s="384">
        <v>783.48980088838664</v>
      </c>
      <c r="D6" s="381">
        <v>705.2155130132777</v>
      </c>
      <c r="E6" s="381">
        <v>977.10249950866319</v>
      </c>
      <c r="F6" s="381">
        <v>988.83172403086917</v>
      </c>
      <c r="G6" s="381">
        <v>979.41467414949216</v>
      </c>
      <c r="H6" s="381">
        <v>714.50498734999996</v>
      </c>
      <c r="I6" s="381">
        <v>591.34066748000009</v>
      </c>
      <c r="J6" s="381">
        <v>510.85495875986578</v>
      </c>
      <c r="K6" s="381">
        <v>618.85414573551918</v>
      </c>
      <c r="L6" s="381">
        <v>756.53085346000012</v>
      </c>
      <c r="M6" s="381">
        <v>355.86875294749751</v>
      </c>
      <c r="N6" s="381">
        <v>331.42498090463181</v>
      </c>
      <c r="O6" s="381">
        <v>740.43850944817416</v>
      </c>
      <c r="P6" s="381">
        <v>326.57778940075644</v>
      </c>
      <c r="Q6" s="381">
        <v>636.2774503137357</v>
      </c>
      <c r="R6" s="381">
        <v>795.37143041764296</v>
      </c>
      <c r="S6" s="381">
        <v>519.82594785966273</v>
      </c>
      <c r="T6" s="381">
        <v>241.01306065815669</v>
      </c>
      <c r="U6" s="381">
        <v>630.04251118591196</v>
      </c>
      <c r="V6" s="381">
        <v>429.23962794840764</v>
      </c>
      <c r="W6" s="381">
        <v>522.47045181357009</v>
      </c>
      <c r="X6" s="381">
        <v>616.33523548812434</v>
      </c>
      <c r="Y6" s="381">
        <v>532.05445959280962</v>
      </c>
      <c r="Z6" s="381">
        <v>524.29968383441997</v>
      </c>
      <c r="AA6" s="381">
        <v>676.17855103104</v>
      </c>
      <c r="AB6" s="381">
        <v>361.98764438133583</v>
      </c>
      <c r="AC6" s="381">
        <v>667.91869654233005</v>
      </c>
      <c r="AD6" s="381">
        <v>545.58863518864109</v>
      </c>
      <c r="AE6" s="381">
        <v>515.88824950987271</v>
      </c>
      <c r="AF6" s="381">
        <v>494.60869771228886</v>
      </c>
      <c r="AG6" s="381">
        <v>391.3360890110207</v>
      </c>
      <c r="AH6" s="381">
        <v>256.8873361894257</v>
      </c>
      <c r="AI6" s="381">
        <v>471.14764047057378</v>
      </c>
      <c r="AJ6" s="381">
        <v>438.1365969370903</v>
      </c>
      <c r="AK6" s="381">
        <v>347.2778601282933</v>
      </c>
      <c r="AL6" s="381">
        <v>321.49297391239634</v>
      </c>
      <c r="AM6" s="381">
        <v>276.36820435633763</v>
      </c>
      <c r="AN6" s="381">
        <v>260.02270148782424</v>
      </c>
      <c r="AO6" s="381">
        <v>252.64378442079388</v>
      </c>
      <c r="AP6" s="381">
        <v>280.22843740309656</v>
      </c>
      <c r="AQ6" s="381">
        <v>309.22742184482098</v>
      </c>
      <c r="AR6" s="381">
        <v>325.56173065410837</v>
      </c>
      <c r="AS6" s="381">
        <v>343.96720361873366</v>
      </c>
      <c r="AT6" s="381">
        <v>291.01968106183585</v>
      </c>
      <c r="AU6" s="381">
        <v>287.50263170372222</v>
      </c>
      <c r="AV6" s="381">
        <v>288.34385633009504</v>
      </c>
      <c r="AW6" s="381">
        <v>306.72110707444568</v>
      </c>
      <c r="AX6" s="381">
        <v>222.4415080813738</v>
      </c>
      <c r="AY6" s="381">
        <v>230.06430082430435</v>
      </c>
      <c r="AZ6" s="381">
        <v>190.81038199036274</v>
      </c>
      <c r="BA6" s="381">
        <v>206.64136257670091</v>
      </c>
      <c r="BB6" s="381">
        <v>232.78120656041767</v>
      </c>
      <c r="BC6" s="381">
        <v>297.97219001723511</v>
      </c>
      <c r="BD6" s="381">
        <v>296.25939004208249</v>
      </c>
      <c r="BE6" s="381">
        <v>305.69875888183179</v>
      </c>
      <c r="BF6" s="381">
        <v>339.78992057919055</v>
      </c>
      <c r="BG6" s="381">
        <v>343.19404066058178</v>
      </c>
      <c r="BH6" s="381">
        <v>350.82647164836089</v>
      </c>
      <c r="BI6" s="381">
        <v>315.27969521217523</v>
      </c>
      <c r="BJ6" s="381">
        <v>451.93987823802831</v>
      </c>
      <c r="BK6" s="381">
        <v>268.68758261596702</v>
      </c>
      <c r="BL6" s="381">
        <v>312.63466629454371</v>
      </c>
      <c r="BM6" s="381">
        <v>440.67993874068929</v>
      </c>
      <c r="BN6" s="381">
        <v>362.91235339834191</v>
      </c>
      <c r="BO6" s="381">
        <v>447.43402078202013</v>
      </c>
      <c r="BP6" s="381">
        <v>339.75395342214085</v>
      </c>
      <c r="BQ6" s="381">
        <v>415.03681138194452</v>
      </c>
      <c r="BR6" s="381">
        <v>389.02510630522301</v>
      </c>
      <c r="BS6" s="381">
        <v>349.42354144100841</v>
      </c>
      <c r="BT6" s="381">
        <v>310.30632156570107</v>
      </c>
      <c r="BU6" s="381">
        <v>292.4203891870269</v>
      </c>
      <c r="BV6" s="381">
        <v>431.79572418253963</v>
      </c>
      <c r="BW6" s="381">
        <v>310.38958142693707</v>
      </c>
      <c r="BX6" s="381">
        <v>319.69912380650976</v>
      </c>
      <c r="BY6" s="381">
        <v>538.52620242729836</v>
      </c>
      <c r="BZ6" s="381">
        <v>446.88773581549918</v>
      </c>
      <c r="CA6" s="381">
        <v>484.88300148947366</v>
      </c>
      <c r="CB6" s="381">
        <v>608.85677985947382</v>
      </c>
      <c r="CC6" s="381">
        <v>523.67665154842109</v>
      </c>
      <c r="CD6" s="381">
        <v>650.95486495789476</v>
      </c>
      <c r="CE6" s="381">
        <v>598.4434361590113</v>
      </c>
      <c r="CF6" s="381">
        <v>609.2450249994738</v>
      </c>
      <c r="CG6" s="381">
        <v>716.49693047157893</v>
      </c>
      <c r="CH6" s="381">
        <v>575.87262435631578</v>
      </c>
      <c r="CI6" s="386">
        <v>387.92169536684213</v>
      </c>
      <c r="CJ6" s="386">
        <v>495.77304812315788</v>
      </c>
      <c r="CK6" s="386">
        <v>595.00370790789475</v>
      </c>
      <c r="CL6" s="386">
        <v>416.48209141105264</v>
      </c>
      <c r="CM6" s="386">
        <v>639.8809148221053</v>
      </c>
      <c r="CN6" s="386">
        <v>382.9814407428114</v>
      </c>
      <c r="CO6" s="386">
        <v>439.14440479894739</v>
      </c>
      <c r="CP6" s="386">
        <v>575.09534884999994</v>
      </c>
      <c r="CQ6" s="386">
        <v>515.90403220368421</v>
      </c>
      <c r="CR6" s="386">
        <v>368.39484675473688</v>
      </c>
      <c r="CS6" s="386">
        <v>464.11324505315787</v>
      </c>
      <c r="CT6" s="386">
        <v>342.16271526052623</v>
      </c>
      <c r="CU6" s="386">
        <v>363.90329148842108</v>
      </c>
      <c r="CV6" s="386">
        <v>427.23540871368431</v>
      </c>
      <c r="CW6" s="386">
        <v>388.8626163557895</v>
      </c>
      <c r="CX6" s="386">
        <v>124.76117462105265</v>
      </c>
      <c r="CY6" s="386">
        <v>84.212623793684216</v>
      </c>
      <c r="CZ6" s="386">
        <v>104.92790773789476</v>
      </c>
      <c r="DA6" s="386">
        <v>161.75122342315791</v>
      </c>
      <c r="DB6" s="386">
        <v>181.21704521421054</v>
      </c>
      <c r="DC6" s="386">
        <v>341.69101874368431</v>
      </c>
      <c r="DD6" s="386">
        <v>247.39256250315785</v>
      </c>
      <c r="DE6" s="386">
        <v>252.27063289596492</v>
      </c>
      <c r="DF6" s="386">
        <v>242.45905311774857</v>
      </c>
      <c r="DG6" s="386">
        <v>293.24581958473681</v>
      </c>
      <c r="DH6" s="386">
        <v>238.56669723473684</v>
      </c>
      <c r="DI6" s="386">
        <v>579.66983362210522</v>
      </c>
      <c r="DJ6" s="386">
        <v>442.8185760231579</v>
      </c>
      <c r="DK6" s="386">
        <v>492.57971589526312</v>
      </c>
      <c r="DL6" s="386">
        <v>565.29955504421059</v>
      </c>
      <c r="DM6" s="386">
        <v>384.1823859978947</v>
      </c>
      <c r="DN6" s="386">
        <v>371.77709422473686</v>
      </c>
      <c r="DO6" s="386">
        <v>746.07177504947379</v>
      </c>
      <c r="DP6" s="386">
        <v>521.31531627842105</v>
      </c>
      <c r="DQ6" s="386">
        <v>656.46150764421054</v>
      </c>
      <c r="DR6" s="386">
        <v>330.22206595289464</v>
      </c>
      <c r="DS6" s="386">
        <v>0</v>
      </c>
      <c r="DT6" s="386">
        <v>0</v>
      </c>
      <c r="DU6" s="386">
        <v>0</v>
      </c>
      <c r="DV6" s="386">
        <v>0</v>
      </c>
      <c r="DW6" s="386">
        <v>0</v>
      </c>
      <c r="DX6" s="386">
        <v>0</v>
      </c>
      <c r="DY6" s="386">
        <v>0</v>
      </c>
      <c r="DZ6" s="386">
        <v>0</v>
      </c>
      <c r="EA6" s="386">
        <v>0</v>
      </c>
      <c r="EB6" s="386"/>
      <c r="EC6" s="386"/>
      <c r="ED6" s="386"/>
      <c r="EE6" s="386"/>
      <c r="EF6" s="386"/>
      <c r="EH6" s="365">
        <v>0</v>
      </c>
      <c r="EI6" s="365">
        <v>0</v>
      </c>
      <c r="EJ6" s="365">
        <v>0</v>
      </c>
      <c r="EK6" s="365">
        <v>0</v>
      </c>
      <c r="EL6" s="386"/>
      <c r="EM6" s="382" t="s">
        <v>556</v>
      </c>
      <c r="EN6" s="379">
        <v>0</v>
      </c>
      <c r="EO6" s="379">
        <v>0</v>
      </c>
      <c r="EP6" s="379">
        <v>0</v>
      </c>
      <c r="EQ6" s="379">
        <v>0</v>
      </c>
      <c r="ER6" s="379">
        <v>0</v>
      </c>
      <c r="ES6" s="379">
        <v>0</v>
      </c>
      <c r="ET6" s="379">
        <v>0</v>
      </c>
      <c r="EU6" s="379">
        <v>0</v>
      </c>
      <c r="EV6" s="379">
        <v>0</v>
      </c>
      <c r="EX6" s="386"/>
      <c r="EY6" s="386"/>
      <c r="EZ6" s="386"/>
      <c r="FA6" s="386"/>
      <c r="FB6" s="386"/>
      <c r="FC6" s="386"/>
      <c r="FD6" s="386"/>
      <c r="FE6" s="386"/>
      <c r="FF6" s="386"/>
      <c r="FH6" s="386"/>
      <c r="FI6" s="386"/>
      <c r="FJ6" s="386"/>
      <c r="FK6" s="386"/>
      <c r="FL6" s="386"/>
      <c r="FM6" s="386"/>
      <c r="FN6" s="386"/>
      <c r="GC6" s="232">
        <v>11634</v>
      </c>
      <c r="GD6" s="232">
        <v>11747</v>
      </c>
      <c r="GE6" s="232">
        <v>11282</v>
      </c>
      <c r="GF6" s="232">
        <v>11123</v>
      </c>
      <c r="GG6" s="232">
        <v>10455</v>
      </c>
      <c r="GH6" s="232">
        <v>9944</v>
      </c>
    </row>
    <row r="7" spans="1:190" x14ac:dyDescent="0.25">
      <c r="A7" s="410" t="s">
        <v>554</v>
      </c>
      <c r="B7" s="410"/>
      <c r="C7" s="384">
        <v>396.7</v>
      </c>
      <c r="D7" s="381">
        <v>538.53</v>
      </c>
      <c r="E7" s="381">
        <v>343.83</v>
      </c>
      <c r="F7" s="381">
        <v>185.76</v>
      </c>
      <c r="G7" s="381">
        <v>334.3</v>
      </c>
      <c r="H7" s="381">
        <v>296.71000000000004</v>
      </c>
      <c r="I7" s="381">
        <v>364.03</v>
      </c>
      <c r="J7" s="381">
        <v>421.33</v>
      </c>
      <c r="K7" s="381">
        <v>461.46</v>
      </c>
      <c r="L7" s="381">
        <v>340.12164386646748</v>
      </c>
      <c r="M7" s="381">
        <v>329.75061815305844</v>
      </c>
      <c r="N7" s="381">
        <v>357.46520534944591</v>
      </c>
      <c r="O7" s="381">
        <v>429.44567582000002</v>
      </c>
      <c r="P7" s="381">
        <v>404.85263271000002</v>
      </c>
      <c r="Q7" s="381">
        <v>255.99115753999999</v>
      </c>
      <c r="R7" s="381">
        <v>350.60590783999999</v>
      </c>
      <c r="S7" s="381">
        <v>514.43887532999997</v>
      </c>
      <c r="T7" s="381">
        <v>370.44728535000002</v>
      </c>
      <c r="U7" s="381">
        <v>623.37939633000008</v>
      </c>
      <c r="V7" s="381">
        <v>536.93441989999997</v>
      </c>
      <c r="W7" s="381">
        <v>338.65597122760573</v>
      </c>
      <c r="X7" s="381">
        <v>603.49473754999997</v>
      </c>
      <c r="Y7" s="381">
        <v>445.05067885737327</v>
      </c>
      <c r="Z7" s="381">
        <v>468.22653849000005</v>
      </c>
      <c r="AA7" s="381">
        <v>620.67637635999995</v>
      </c>
      <c r="AB7" s="381">
        <v>397.88690990999999</v>
      </c>
      <c r="AC7" s="381">
        <v>464.97914229000003</v>
      </c>
      <c r="AD7" s="381">
        <v>570.08617321999998</v>
      </c>
      <c r="AE7" s="381">
        <v>485.29620763000003</v>
      </c>
      <c r="AF7" s="381">
        <v>742.08600655999999</v>
      </c>
      <c r="AG7" s="381">
        <v>449.91680577</v>
      </c>
      <c r="AH7" s="381">
        <v>599.08597020000002</v>
      </c>
      <c r="AI7" s="381">
        <v>539.33286602999999</v>
      </c>
      <c r="AJ7" s="381">
        <v>454.26509226999997</v>
      </c>
      <c r="AK7" s="381">
        <v>637.82467152999993</v>
      </c>
      <c r="AL7" s="381">
        <v>556.4352044100001</v>
      </c>
      <c r="AM7" s="381">
        <v>174.785</v>
      </c>
      <c r="AN7" s="381">
        <v>269.31966600000004</v>
      </c>
      <c r="AO7" s="381">
        <v>361.15244799999999</v>
      </c>
      <c r="AP7" s="381">
        <v>277.39695526999998</v>
      </c>
      <c r="AQ7" s="381">
        <v>375.50120499999997</v>
      </c>
      <c r="AR7" s="381">
        <v>375.66133273000003</v>
      </c>
      <c r="AS7" s="381">
        <v>345.35349199999996</v>
      </c>
      <c r="AT7" s="381">
        <v>229.78102999000001</v>
      </c>
      <c r="AU7" s="381">
        <v>182.50401699999998</v>
      </c>
      <c r="AV7" s="381">
        <v>235.435676</v>
      </c>
      <c r="AW7" s="381">
        <v>177.35751699999997</v>
      </c>
      <c r="AX7" s="381">
        <v>162.76299999999998</v>
      </c>
      <c r="AY7" s="381">
        <v>162.11634308999999</v>
      </c>
      <c r="AZ7" s="381">
        <v>198.52674356999998</v>
      </c>
      <c r="BA7" s="381">
        <v>157.75681469000003</v>
      </c>
      <c r="BB7" s="381">
        <v>174.17954801000002</v>
      </c>
      <c r="BC7" s="381">
        <v>173.29519719000001</v>
      </c>
      <c r="BD7" s="381">
        <v>228.46321095000002</v>
      </c>
      <c r="BE7" s="381">
        <v>168.56314380000001</v>
      </c>
      <c r="BF7" s="381">
        <v>256.71594033000002</v>
      </c>
      <c r="BG7" s="381">
        <v>228.81920402999998</v>
      </c>
      <c r="BH7" s="381">
        <v>178.10731601000001</v>
      </c>
      <c r="BI7" s="381">
        <v>220.01403200999997</v>
      </c>
      <c r="BJ7" s="381">
        <v>307.45382612000003</v>
      </c>
      <c r="BK7" s="381">
        <v>413.40571189999997</v>
      </c>
      <c r="BL7" s="381">
        <v>205.06897606999999</v>
      </c>
      <c r="BM7" s="381">
        <v>389.96536933000004</v>
      </c>
      <c r="BN7" s="381">
        <v>198.04646953</v>
      </c>
      <c r="BO7" s="381">
        <v>275.11605575999999</v>
      </c>
      <c r="BP7" s="381">
        <v>315.41828717999999</v>
      </c>
      <c r="BQ7" s="381">
        <v>316.22675529000003</v>
      </c>
      <c r="BR7" s="381">
        <v>242.90323668999997</v>
      </c>
      <c r="BS7" s="381">
        <v>253.40054794000002</v>
      </c>
      <c r="BT7" s="381">
        <v>183.25844036000001</v>
      </c>
      <c r="BU7" s="381">
        <v>281.15715934000002</v>
      </c>
      <c r="BV7" s="381">
        <v>761.98486494000008</v>
      </c>
      <c r="BW7" s="381">
        <v>432.46179885000004</v>
      </c>
      <c r="BX7" s="381">
        <v>299.61156341000003</v>
      </c>
      <c r="BY7" s="381">
        <v>663.52034662999995</v>
      </c>
      <c r="BZ7" s="381">
        <v>381.13038779999999</v>
      </c>
      <c r="CA7" s="381">
        <v>406.84419954999998</v>
      </c>
      <c r="CB7" s="381">
        <v>413.48503802999994</v>
      </c>
      <c r="CC7" s="381">
        <v>404.89030557000001</v>
      </c>
      <c r="CD7" s="381">
        <v>401.05885731000006</v>
      </c>
      <c r="CE7" s="381">
        <v>359.12134552000003</v>
      </c>
      <c r="CF7" s="381">
        <v>238.43409277999999</v>
      </c>
      <c r="CG7" s="381">
        <v>343.51451063000002</v>
      </c>
      <c r="CH7" s="381">
        <v>222.21674615000001</v>
      </c>
      <c r="CI7" s="386">
        <v>187.35973793999997</v>
      </c>
      <c r="CJ7" s="386">
        <v>302.62359275999995</v>
      </c>
      <c r="CK7" s="386">
        <v>420.85364099999993</v>
      </c>
      <c r="CL7" s="386">
        <v>320.98774162999996</v>
      </c>
      <c r="CM7" s="386">
        <v>487.76929504999998</v>
      </c>
      <c r="CN7" s="386">
        <v>361.71988093000004</v>
      </c>
      <c r="CO7" s="386">
        <v>397.39730504000005</v>
      </c>
      <c r="CP7" s="386">
        <v>495.15616503000001</v>
      </c>
      <c r="CQ7" s="386">
        <v>395.17417476000003</v>
      </c>
      <c r="CR7" s="386">
        <v>255.07294077</v>
      </c>
      <c r="CS7" s="386">
        <v>372.44007597000001</v>
      </c>
      <c r="CT7" s="386">
        <v>359.06</v>
      </c>
      <c r="CU7" s="386">
        <v>263.69379301999999</v>
      </c>
      <c r="CV7" s="386">
        <v>333.96451074000009</v>
      </c>
      <c r="CW7" s="386">
        <v>294.76637447000007</v>
      </c>
      <c r="CX7" s="386">
        <v>221.23792723000003</v>
      </c>
      <c r="CY7" s="386">
        <v>110.29821418</v>
      </c>
      <c r="CZ7" s="386">
        <v>55.551202709999998</v>
      </c>
      <c r="DA7" s="386">
        <v>105.41897990000001</v>
      </c>
      <c r="DB7" s="386">
        <v>230.94445776999999</v>
      </c>
      <c r="DC7" s="386">
        <v>274.93351415000001</v>
      </c>
      <c r="DD7" s="386">
        <v>341.58457577000007</v>
      </c>
      <c r="DE7" s="386">
        <v>302.63024725999998</v>
      </c>
      <c r="DF7" s="386">
        <v>280.16904662000002</v>
      </c>
      <c r="DG7" s="386">
        <v>0</v>
      </c>
      <c r="DH7" s="386">
        <v>0</v>
      </c>
      <c r="DI7" s="386">
        <v>0</v>
      </c>
      <c r="DJ7" s="386">
        <v>0</v>
      </c>
      <c r="DK7" s="386">
        <v>0</v>
      </c>
      <c r="DL7" s="386">
        <v>0</v>
      </c>
      <c r="DM7" s="386">
        <v>0</v>
      </c>
      <c r="DN7" s="386">
        <v>0</v>
      </c>
      <c r="DO7" s="386">
        <v>0</v>
      </c>
      <c r="DP7" s="386">
        <v>0</v>
      </c>
      <c r="DQ7" s="386">
        <v>0</v>
      </c>
      <c r="DR7" s="386">
        <v>0</v>
      </c>
      <c r="DS7" s="386">
        <v>0</v>
      </c>
      <c r="DT7" s="386">
        <v>0</v>
      </c>
      <c r="DU7" s="386">
        <v>0</v>
      </c>
      <c r="DV7" s="386">
        <v>0</v>
      </c>
      <c r="DW7" s="386">
        <v>0</v>
      </c>
      <c r="DX7" s="386">
        <v>0</v>
      </c>
      <c r="DY7" s="386">
        <v>0</v>
      </c>
      <c r="DZ7" s="386">
        <v>0</v>
      </c>
      <c r="EA7" s="386">
        <v>0</v>
      </c>
      <c r="EB7" s="386"/>
      <c r="EC7" s="386"/>
      <c r="ED7" s="386"/>
      <c r="EE7" s="386"/>
      <c r="EF7" s="386"/>
      <c r="EH7" s="365">
        <v>0</v>
      </c>
      <c r="EI7" s="365">
        <v>0</v>
      </c>
      <c r="EJ7" s="365">
        <v>0</v>
      </c>
      <c r="EK7" s="365">
        <v>0</v>
      </c>
      <c r="EL7" s="386"/>
      <c r="EM7" s="398" t="s">
        <v>554</v>
      </c>
      <c r="EN7" s="379">
        <v>0</v>
      </c>
      <c r="EO7" s="379">
        <v>0</v>
      </c>
      <c r="EP7" s="379">
        <v>0</v>
      </c>
      <c r="EQ7" s="379">
        <v>0</v>
      </c>
      <c r="ER7" s="379">
        <v>0</v>
      </c>
      <c r="ES7" s="379">
        <v>0</v>
      </c>
      <c r="ET7" s="379">
        <v>0</v>
      </c>
      <c r="EU7" s="379">
        <v>0</v>
      </c>
      <c r="EV7" s="379">
        <v>0</v>
      </c>
      <c r="EX7" s="386"/>
      <c r="EY7" s="386"/>
      <c r="EZ7" s="386"/>
      <c r="FA7" s="386"/>
      <c r="FB7" s="386"/>
      <c r="FC7" s="386"/>
      <c r="FD7" s="386"/>
      <c r="FE7" s="386"/>
      <c r="FF7" s="386"/>
      <c r="FH7" s="386"/>
      <c r="FI7" s="386"/>
      <c r="FJ7" s="386"/>
      <c r="FK7" s="386"/>
      <c r="FL7" s="386"/>
      <c r="FM7" s="386"/>
      <c r="FN7" s="386"/>
    </row>
    <row r="8" spans="1:190" x14ac:dyDescent="0.25">
      <c r="A8" s="385" t="s">
        <v>555</v>
      </c>
      <c r="B8" s="385"/>
      <c r="C8" s="384">
        <v>127.5</v>
      </c>
      <c r="D8" s="381">
        <v>123</v>
      </c>
      <c r="E8" s="381">
        <v>251</v>
      </c>
      <c r="F8" s="381">
        <v>306.95170703999997</v>
      </c>
      <c r="G8" s="381">
        <v>211</v>
      </c>
      <c r="H8" s="381">
        <v>206.37283980000001</v>
      </c>
      <c r="I8" s="381">
        <v>167</v>
      </c>
      <c r="J8" s="381">
        <v>160</v>
      </c>
      <c r="K8" s="381">
        <v>167</v>
      </c>
      <c r="L8" s="381">
        <v>199</v>
      </c>
      <c r="M8" s="381">
        <v>221</v>
      </c>
      <c r="N8" s="381">
        <v>184.8</v>
      </c>
      <c r="O8" s="381">
        <v>239</v>
      </c>
      <c r="P8" s="381">
        <v>180.22</v>
      </c>
      <c r="Q8" s="381">
        <v>228.51</v>
      </c>
      <c r="R8" s="381">
        <v>150</v>
      </c>
      <c r="S8" s="381">
        <v>209</v>
      </c>
      <c r="T8" s="381">
        <v>205</v>
      </c>
      <c r="U8" s="381">
        <v>219</v>
      </c>
      <c r="V8" s="381">
        <v>226.22</v>
      </c>
      <c r="W8" s="381">
        <v>168.44</v>
      </c>
      <c r="X8" s="381">
        <v>176.25</v>
      </c>
      <c r="Y8" s="381">
        <v>153.62795575000001</v>
      </c>
      <c r="Z8" s="381">
        <v>370.03</v>
      </c>
      <c r="AA8" s="381">
        <v>161.5</v>
      </c>
      <c r="AB8" s="381">
        <v>144.58199999999994</v>
      </c>
      <c r="AC8" s="381">
        <v>131.903502</v>
      </c>
      <c r="AD8" s="381">
        <v>152.78000000000003</v>
      </c>
      <c r="AE8" s="381">
        <v>151.69999999999999</v>
      </c>
      <c r="AF8" s="381">
        <v>156.55000000000001</v>
      </c>
      <c r="AG8" s="381">
        <v>180.26</v>
      </c>
      <c r="AH8" s="381">
        <v>171.82849665999998</v>
      </c>
      <c r="AI8" s="381">
        <v>208.64650834390397</v>
      </c>
      <c r="AJ8" s="381">
        <v>244.11934250868796</v>
      </c>
      <c r="AK8" s="381">
        <v>138.28</v>
      </c>
      <c r="AL8" s="381">
        <v>186.48</v>
      </c>
      <c r="AM8" s="381">
        <v>188.39287344306243</v>
      </c>
      <c r="AN8" s="381">
        <v>144.70322392000003</v>
      </c>
      <c r="AO8" s="381">
        <v>185.04389684</v>
      </c>
      <c r="AP8" s="381">
        <v>204.49576765</v>
      </c>
      <c r="AQ8" s="381">
        <v>152.55943456</v>
      </c>
      <c r="AR8" s="381">
        <v>189.17408284000001</v>
      </c>
      <c r="AS8" s="381">
        <v>204.004474489204</v>
      </c>
      <c r="AT8" s="381">
        <v>166.82016482999998</v>
      </c>
      <c r="AU8" s="381">
        <v>145.98836224101746</v>
      </c>
      <c r="AV8" s="381">
        <v>136.45769894</v>
      </c>
      <c r="AW8" s="381">
        <v>125.29877339999999</v>
      </c>
      <c r="AX8" s="381">
        <v>168.09621320999997</v>
      </c>
      <c r="AY8" s="381">
        <v>113.06550047</v>
      </c>
      <c r="AZ8" s="381">
        <v>83.098703659999998</v>
      </c>
      <c r="BA8" s="381">
        <v>110.04873540000001</v>
      </c>
      <c r="BB8" s="381">
        <v>116.03874780000001</v>
      </c>
      <c r="BC8" s="381">
        <v>102.23963261</v>
      </c>
      <c r="BD8" s="381">
        <v>126.55793991000002</v>
      </c>
      <c r="BE8" s="381">
        <v>82.086988059999982</v>
      </c>
      <c r="BF8" s="381">
        <v>121.62727977999999</v>
      </c>
      <c r="BG8" s="381">
        <v>125.07800596000003</v>
      </c>
      <c r="BH8" s="381">
        <v>81.253834059999988</v>
      </c>
      <c r="BI8" s="381">
        <v>99.02374515999999</v>
      </c>
      <c r="BJ8" s="381">
        <v>156.19999999999999</v>
      </c>
      <c r="BK8" s="381">
        <v>94.5</v>
      </c>
      <c r="BL8" s="381">
        <v>71.058000000000007</v>
      </c>
      <c r="BM8" s="381">
        <v>110.97</v>
      </c>
      <c r="BN8" s="381">
        <v>70.790000000000006</v>
      </c>
      <c r="BO8" s="381">
        <v>87.6</v>
      </c>
      <c r="BP8" s="381">
        <v>121.5</v>
      </c>
      <c r="BQ8" s="381">
        <v>93.758524230000006</v>
      </c>
      <c r="BR8" s="381">
        <v>107.83</v>
      </c>
      <c r="BS8" s="381">
        <v>122.8</v>
      </c>
      <c r="BT8" s="381">
        <v>132.39379440000002</v>
      </c>
      <c r="BU8" s="381">
        <v>267.40060363999999</v>
      </c>
      <c r="BV8" s="381">
        <v>181.4</v>
      </c>
      <c r="BW8" s="381">
        <v>85.3</v>
      </c>
      <c r="BX8" s="381">
        <v>82.94963636</v>
      </c>
      <c r="BY8" s="381">
        <v>101.03205724999999</v>
      </c>
      <c r="BZ8" s="381">
        <v>92.710449999999994</v>
      </c>
      <c r="CA8" s="381">
        <v>123.4</v>
      </c>
      <c r="CB8" s="381">
        <v>115</v>
      </c>
      <c r="CC8" s="381">
        <v>203.473715</v>
      </c>
      <c r="CD8" s="381">
        <v>189.50074518</v>
      </c>
      <c r="CE8" s="381">
        <v>156.30000000000001</v>
      </c>
      <c r="CF8" s="381">
        <v>282.01234677999997</v>
      </c>
      <c r="CG8" s="381">
        <v>213.1</v>
      </c>
      <c r="CH8" s="381">
        <v>226.48037738999997</v>
      </c>
      <c r="CI8" s="386">
        <v>214.6</v>
      </c>
      <c r="CJ8" s="386">
        <v>116.9</v>
      </c>
      <c r="CK8" s="386">
        <v>144.69999999999999</v>
      </c>
      <c r="CL8" s="386">
        <v>149.80000000000001</v>
      </c>
      <c r="CM8" s="386">
        <v>206.4</v>
      </c>
      <c r="CN8" s="386">
        <v>197.78554002000001</v>
      </c>
      <c r="CO8" s="386">
        <v>166.66318000000001</v>
      </c>
      <c r="CP8" s="386">
        <v>159.20959999999999</v>
      </c>
      <c r="CQ8" s="386">
        <v>204.02205744999998</v>
      </c>
      <c r="CR8" s="386">
        <v>254.5016</v>
      </c>
      <c r="CS8" s="386">
        <v>244.98354499999999</v>
      </c>
      <c r="CT8" s="386">
        <v>209.815755</v>
      </c>
      <c r="CU8" s="386">
        <v>281.67758500000002</v>
      </c>
      <c r="CV8" s="386">
        <v>187.37912900000001</v>
      </c>
      <c r="CW8" s="386">
        <v>164.68924000000001</v>
      </c>
      <c r="CX8" s="386">
        <v>22.246241090000002</v>
      </c>
      <c r="CY8" s="386">
        <v>89.592611219999995</v>
      </c>
      <c r="CZ8" s="386">
        <v>102.27846270000001</v>
      </c>
      <c r="DA8" s="386">
        <v>171.66164794999997</v>
      </c>
      <c r="DB8" s="386">
        <v>91.513510499999995</v>
      </c>
      <c r="DC8" s="386">
        <v>190.67213767000001</v>
      </c>
      <c r="DD8" s="386">
        <v>202.49197519000001</v>
      </c>
      <c r="DE8" s="386">
        <v>212.43284631</v>
      </c>
      <c r="DF8" s="386">
        <v>201.92384494000001</v>
      </c>
      <c r="DG8" s="386">
        <v>182.06076999999999</v>
      </c>
      <c r="DH8" s="386">
        <v>176.45538999999999</v>
      </c>
      <c r="DI8" s="386">
        <v>274.68674156000003</v>
      </c>
      <c r="DJ8" s="386">
        <v>212.48176254000003</v>
      </c>
      <c r="DK8" s="386">
        <v>292.44439845000005</v>
      </c>
      <c r="DL8" s="386">
        <v>341.20911868000002</v>
      </c>
      <c r="DM8" s="386">
        <v>339.11530362000002</v>
      </c>
      <c r="DN8" s="386">
        <v>348.36476754</v>
      </c>
      <c r="DO8" s="386">
        <v>262.85450926999999</v>
      </c>
      <c r="DP8" s="386">
        <v>285.26659000000001</v>
      </c>
      <c r="DQ8" s="386">
        <v>349.77087047000003</v>
      </c>
      <c r="DR8" s="386">
        <v>354.36408</v>
      </c>
      <c r="DS8" s="386">
        <v>0</v>
      </c>
      <c r="DT8" s="386">
        <v>0</v>
      </c>
      <c r="DU8" s="386">
        <v>0</v>
      </c>
      <c r="DV8" s="386">
        <v>0</v>
      </c>
      <c r="DW8" s="386">
        <v>0</v>
      </c>
      <c r="DX8" s="386">
        <v>0</v>
      </c>
      <c r="DY8" s="386">
        <v>0</v>
      </c>
      <c r="DZ8" s="386">
        <v>0</v>
      </c>
      <c r="EA8" s="386">
        <v>0</v>
      </c>
      <c r="EB8" s="386"/>
      <c r="EC8" s="386"/>
      <c r="ED8" s="386"/>
      <c r="EE8" s="386"/>
      <c r="EF8" s="386"/>
      <c r="EH8" s="365">
        <v>0</v>
      </c>
      <c r="EI8" s="365">
        <v>0</v>
      </c>
      <c r="EJ8" s="365">
        <v>0</v>
      </c>
      <c r="EK8" s="365">
        <v>0</v>
      </c>
      <c r="EL8" s="386"/>
      <c r="EM8" s="382" t="s">
        <v>555</v>
      </c>
      <c r="EN8" s="379">
        <v>0</v>
      </c>
      <c r="EO8" s="379">
        <v>0</v>
      </c>
      <c r="EP8" s="379">
        <v>0</v>
      </c>
      <c r="EQ8" s="379">
        <v>0</v>
      </c>
      <c r="ER8" s="379">
        <v>0</v>
      </c>
      <c r="ES8" s="379">
        <v>0</v>
      </c>
      <c r="ET8" s="379">
        <v>0</v>
      </c>
      <c r="EU8" s="379">
        <v>0</v>
      </c>
      <c r="EV8" s="379">
        <v>0</v>
      </c>
      <c r="EX8" s="386"/>
      <c r="EY8" s="386"/>
      <c r="EZ8" s="386"/>
      <c r="FA8" s="386"/>
      <c r="FB8" s="386"/>
      <c r="FC8" s="386"/>
      <c r="FD8" s="386"/>
      <c r="FE8" s="386"/>
      <c r="FF8" s="386"/>
      <c r="FH8" s="386"/>
      <c r="FI8" s="386"/>
      <c r="FJ8" s="386"/>
      <c r="FK8" s="386"/>
      <c r="FL8" s="386"/>
      <c r="FM8" s="386"/>
      <c r="FN8" s="386"/>
    </row>
    <row r="9" spans="1:190" x14ac:dyDescent="0.25">
      <c r="A9" s="410" t="s">
        <v>554</v>
      </c>
      <c r="B9" s="410"/>
      <c r="C9" s="384">
        <v>0</v>
      </c>
      <c r="D9" s="381">
        <v>0</v>
      </c>
      <c r="E9" s="381">
        <v>0</v>
      </c>
      <c r="F9" s="381">
        <v>0</v>
      </c>
      <c r="G9" s="381">
        <v>0</v>
      </c>
      <c r="H9" s="381">
        <v>0</v>
      </c>
      <c r="I9" s="381">
        <v>0</v>
      </c>
      <c r="J9" s="381">
        <v>0</v>
      </c>
      <c r="K9" s="381">
        <v>0</v>
      </c>
      <c r="L9" s="381">
        <v>0</v>
      </c>
      <c r="M9" s="381">
        <v>0</v>
      </c>
      <c r="N9" s="381">
        <v>0</v>
      </c>
      <c r="O9" s="381">
        <v>0</v>
      </c>
      <c r="P9" s="381">
        <v>0</v>
      </c>
      <c r="Q9" s="381">
        <v>0</v>
      </c>
      <c r="R9" s="381">
        <v>0</v>
      </c>
      <c r="S9" s="381">
        <v>0</v>
      </c>
      <c r="T9" s="381">
        <v>0</v>
      </c>
      <c r="U9" s="381">
        <v>0</v>
      </c>
      <c r="V9" s="381">
        <v>0</v>
      </c>
      <c r="W9" s="381">
        <v>0</v>
      </c>
      <c r="X9" s="381">
        <v>0</v>
      </c>
      <c r="Y9" s="381">
        <v>0</v>
      </c>
      <c r="Z9" s="381">
        <v>0</v>
      </c>
      <c r="AA9" s="381">
        <v>0</v>
      </c>
      <c r="AB9" s="381">
        <v>0</v>
      </c>
      <c r="AC9" s="381">
        <v>0</v>
      </c>
      <c r="AD9" s="381">
        <v>0</v>
      </c>
      <c r="AE9" s="381">
        <v>0</v>
      </c>
      <c r="AF9" s="381">
        <v>0</v>
      </c>
      <c r="AG9" s="381">
        <v>0</v>
      </c>
      <c r="AH9" s="381">
        <v>0</v>
      </c>
      <c r="AI9" s="381">
        <v>0</v>
      </c>
      <c r="AJ9" s="381">
        <v>0</v>
      </c>
      <c r="AK9" s="381">
        <v>0</v>
      </c>
      <c r="AL9" s="381">
        <v>0</v>
      </c>
      <c r="AM9" s="381">
        <v>0</v>
      </c>
      <c r="AN9" s="381">
        <v>0</v>
      </c>
      <c r="AO9" s="381">
        <v>0</v>
      </c>
      <c r="AP9" s="381">
        <v>0</v>
      </c>
      <c r="AQ9" s="381">
        <v>0</v>
      </c>
      <c r="AR9" s="381">
        <v>0</v>
      </c>
      <c r="AS9" s="381">
        <v>0</v>
      </c>
      <c r="AT9" s="381">
        <v>0</v>
      </c>
      <c r="AU9" s="381">
        <v>0</v>
      </c>
      <c r="AV9" s="381">
        <v>0</v>
      </c>
      <c r="AW9" s="381">
        <v>0</v>
      </c>
      <c r="AX9" s="381">
        <v>0</v>
      </c>
      <c r="AY9" s="381">
        <v>0</v>
      </c>
      <c r="AZ9" s="381">
        <v>0</v>
      </c>
      <c r="BA9" s="381">
        <v>0</v>
      </c>
      <c r="BB9" s="381">
        <v>0</v>
      </c>
      <c r="BC9" s="381">
        <v>0</v>
      </c>
      <c r="BD9" s="381">
        <v>0</v>
      </c>
      <c r="BE9" s="381">
        <v>0</v>
      </c>
      <c r="BF9" s="381">
        <v>0</v>
      </c>
      <c r="BG9" s="381">
        <v>0</v>
      </c>
      <c r="BH9" s="381">
        <v>0</v>
      </c>
      <c r="BI9" s="381">
        <v>0</v>
      </c>
      <c r="BJ9" s="381">
        <v>0</v>
      </c>
      <c r="BK9" s="381">
        <v>0</v>
      </c>
      <c r="BL9" s="381">
        <v>0</v>
      </c>
      <c r="BM9" s="381">
        <v>0</v>
      </c>
      <c r="BN9" s="381">
        <v>0</v>
      </c>
      <c r="BO9" s="381">
        <v>0</v>
      </c>
      <c r="BP9" s="381">
        <v>0</v>
      </c>
      <c r="BQ9" s="381">
        <v>0</v>
      </c>
      <c r="BR9" s="381">
        <v>0</v>
      </c>
      <c r="BS9" s="381">
        <v>0</v>
      </c>
      <c r="BT9" s="381">
        <v>0</v>
      </c>
      <c r="BU9" s="381">
        <v>0</v>
      </c>
      <c r="BV9" s="381">
        <v>0</v>
      </c>
      <c r="BW9" s="381">
        <v>0</v>
      </c>
      <c r="BX9" s="381">
        <v>0</v>
      </c>
      <c r="BY9" s="381">
        <v>0</v>
      </c>
      <c r="BZ9" s="381">
        <v>0</v>
      </c>
      <c r="CA9" s="381">
        <v>0</v>
      </c>
      <c r="CB9" s="381">
        <v>0</v>
      </c>
      <c r="CC9" s="381">
        <v>0</v>
      </c>
      <c r="CD9" s="381">
        <v>0</v>
      </c>
      <c r="CE9" s="381">
        <v>0</v>
      </c>
      <c r="CF9" s="381">
        <v>0</v>
      </c>
      <c r="CG9" s="381">
        <v>0</v>
      </c>
      <c r="CH9" s="381">
        <v>0</v>
      </c>
      <c r="CI9" s="386">
        <v>0</v>
      </c>
      <c r="CJ9" s="386">
        <v>0</v>
      </c>
      <c r="CK9" s="386">
        <v>0</v>
      </c>
      <c r="CL9" s="386">
        <v>0</v>
      </c>
      <c r="CM9" s="386">
        <v>0</v>
      </c>
      <c r="CN9" s="386">
        <v>0</v>
      </c>
      <c r="CO9" s="386">
        <v>0</v>
      </c>
      <c r="CP9" s="386">
        <v>0</v>
      </c>
      <c r="CQ9" s="386">
        <v>0</v>
      </c>
      <c r="CR9" s="386">
        <v>0</v>
      </c>
      <c r="CS9" s="386">
        <v>0</v>
      </c>
      <c r="CT9" s="386">
        <v>0</v>
      </c>
      <c r="CU9" s="386">
        <v>10</v>
      </c>
      <c r="CV9" s="386">
        <v>24.623842920000001</v>
      </c>
      <c r="CW9" s="386">
        <v>7.3662592999999994</v>
      </c>
      <c r="CX9" s="386">
        <v>23.7987529</v>
      </c>
      <c r="CY9" s="386">
        <v>22.635038970000004</v>
      </c>
      <c r="CZ9" s="386">
        <v>28.293798710000001</v>
      </c>
      <c r="DA9" s="386">
        <v>22.635038959999999</v>
      </c>
      <c r="DB9" s="386">
        <v>22.635038959999999</v>
      </c>
      <c r="DC9" s="386">
        <v>28.293798700000004</v>
      </c>
      <c r="DD9" s="386">
        <v>22.635038959999999</v>
      </c>
      <c r="DE9" s="386">
        <v>22.635038959999999</v>
      </c>
      <c r="DF9" s="386">
        <v>28.293798700000004</v>
      </c>
      <c r="DG9" s="386">
        <v>0</v>
      </c>
      <c r="DH9" s="386">
        <v>0</v>
      </c>
      <c r="DI9" s="386">
        <v>0</v>
      </c>
      <c r="DJ9" s="386">
        <v>0</v>
      </c>
      <c r="DK9" s="386">
        <v>0</v>
      </c>
      <c r="DL9" s="386">
        <v>0</v>
      </c>
      <c r="DM9" s="386">
        <v>0</v>
      </c>
      <c r="DN9" s="386">
        <v>0</v>
      </c>
      <c r="DO9" s="386">
        <v>0</v>
      </c>
      <c r="DP9" s="386">
        <v>0</v>
      </c>
      <c r="DQ9" s="386">
        <v>0</v>
      </c>
      <c r="DR9" s="386">
        <v>0</v>
      </c>
      <c r="DS9" s="386">
        <v>0</v>
      </c>
      <c r="DT9" s="386">
        <v>0</v>
      </c>
      <c r="DU9" s="386">
        <v>0</v>
      </c>
      <c r="DV9" s="386">
        <v>0</v>
      </c>
      <c r="DW9" s="386">
        <v>0</v>
      </c>
      <c r="DX9" s="386">
        <v>0</v>
      </c>
      <c r="DY9" s="386">
        <v>0</v>
      </c>
      <c r="DZ9" s="386">
        <v>0</v>
      </c>
      <c r="EA9" s="386">
        <v>0</v>
      </c>
      <c r="EB9" s="386"/>
      <c r="EC9" s="386"/>
      <c r="ED9" s="386"/>
      <c r="EE9" s="386"/>
      <c r="EF9" s="386"/>
      <c r="EH9" s="365">
        <v>0</v>
      </c>
      <c r="EI9" s="365">
        <v>0</v>
      </c>
      <c r="EJ9" s="365">
        <v>0</v>
      </c>
      <c r="EK9" s="365">
        <v>0</v>
      </c>
      <c r="EL9" s="386"/>
      <c r="EM9" s="398" t="s">
        <v>554</v>
      </c>
      <c r="EN9" s="379">
        <v>0</v>
      </c>
      <c r="EO9" s="379">
        <v>0</v>
      </c>
      <c r="EP9" s="379">
        <v>0</v>
      </c>
      <c r="EQ9" s="379">
        <v>0</v>
      </c>
      <c r="ER9" s="379">
        <v>0</v>
      </c>
      <c r="ES9" s="379">
        <v>0</v>
      </c>
      <c r="ET9" s="379">
        <v>0</v>
      </c>
      <c r="EU9" s="379">
        <v>0</v>
      </c>
      <c r="EV9" s="379">
        <v>0</v>
      </c>
      <c r="EX9" s="386"/>
      <c r="EY9" s="386"/>
      <c r="EZ9" s="386"/>
      <c r="FA9" s="386"/>
      <c r="FB9" s="386"/>
      <c r="FC9" s="386"/>
      <c r="FD9" s="386"/>
      <c r="FE9" s="386"/>
      <c r="FF9" s="386"/>
      <c r="FH9" s="386"/>
      <c r="FI9" s="386"/>
      <c r="FJ9" s="386"/>
      <c r="FK9" s="386"/>
      <c r="FL9" s="386"/>
      <c r="FM9" s="386"/>
      <c r="FN9" s="386"/>
    </row>
    <row r="10" spans="1:190" x14ac:dyDescent="0.25">
      <c r="A10" s="369" t="s">
        <v>553</v>
      </c>
      <c r="B10" s="369"/>
      <c r="C10" s="390">
        <f t="shared" ref="C10:AH10" si="13">C11+C17+C18</f>
        <v>1600.4734909692311</v>
      </c>
      <c r="D10" s="390">
        <f t="shared" si="13"/>
        <v>1367.3594033773149</v>
      </c>
      <c r="E10" s="390">
        <f t="shared" si="13"/>
        <v>1599.3256666793732</v>
      </c>
      <c r="F10" s="390">
        <f t="shared" si="13"/>
        <v>2119.7856082819362</v>
      </c>
      <c r="G10" s="390">
        <f t="shared" si="13"/>
        <v>1628.7969393914825</v>
      </c>
      <c r="H10" s="390">
        <f t="shared" si="13"/>
        <v>1458.5959278163227</v>
      </c>
      <c r="I10" s="390">
        <f t="shared" si="13"/>
        <v>1715.240522006718</v>
      </c>
      <c r="J10" s="390">
        <f t="shared" si="13"/>
        <v>1564.3871081657589</v>
      </c>
      <c r="K10" s="390">
        <f t="shared" si="13"/>
        <v>1602.145036165389</v>
      </c>
      <c r="L10" s="390">
        <f t="shared" si="13"/>
        <v>1497.5331573407875</v>
      </c>
      <c r="M10" s="390">
        <f t="shared" si="13"/>
        <v>1549.7916424799878</v>
      </c>
      <c r="N10" s="390">
        <f t="shared" si="13"/>
        <v>1719.0497351377194</v>
      </c>
      <c r="O10" s="390">
        <f t="shared" si="13"/>
        <v>1903.0908486086284</v>
      </c>
      <c r="P10" s="390">
        <f t="shared" si="13"/>
        <v>1395.9928853016268</v>
      </c>
      <c r="Q10" s="390">
        <f t="shared" si="13"/>
        <v>1763.2313657109949</v>
      </c>
      <c r="R10" s="390">
        <f t="shared" si="13"/>
        <v>2439.4965627198603</v>
      </c>
      <c r="S10" s="390">
        <f t="shared" si="13"/>
        <v>1899.856343240529</v>
      </c>
      <c r="T10" s="390">
        <f t="shared" si="13"/>
        <v>1688.7136461112211</v>
      </c>
      <c r="U10" s="390">
        <f t="shared" si="13"/>
        <v>1976.9503308532044</v>
      </c>
      <c r="V10" s="390">
        <f t="shared" si="13"/>
        <v>1730.0032347615315</v>
      </c>
      <c r="W10" s="390">
        <f t="shared" si="13"/>
        <v>1799.9672525894171</v>
      </c>
      <c r="X10" s="390">
        <f t="shared" si="13"/>
        <v>1867.0831856249933</v>
      </c>
      <c r="Y10" s="390">
        <f t="shared" si="13"/>
        <v>1808.7041510432114</v>
      </c>
      <c r="Z10" s="390">
        <f t="shared" si="13"/>
        <v>1947.3856269724886</v>
      </c>
      <c r="AA10" s="390">
        <f t="shared" si="13"/>
        <v>2022.8984405147503</v>
      </c>
      <c r="AB10" s="390">
        <f t="shared" si="13"/>
        <v>1692.2050161762488</v>
      </c>
      <c r="AC10" s="390">
        <f t="shared" si="13"/>
        <v>1830.0762914401475</v>
      </c>
      <c r="AD10" s="390">
        <f t="shared" si="13"/>
        <v>2495.1121852419265</v>
      </c>
      <c r="AE10" s="390">
        <f t="shared" si="13"/>
        <v>1990.5854990716434</v>
      </c>
      <c r="AF10" s="390">
        <f t="shared" si="13"/>
        <v>1844.3675436193269</v>
      </c>
      <c r="AG10" s="390">
        <f t="shared" si="13"/>
        <v>2067.419211479501</v>
      </c>
      <c r="AH10" s="390">
        <f t="shared" si="13"/>
        <v>1857.3496812639812</v>
      </c>
      <c r="AI10" s="390">
        <f t="shared" ref="AI10:BN10" si="14">AI11+AI17+AI18</f>
        <v>1815.0953692956573</v>
      </c>
      <c r="AJ10" s="390">
        <f t="shared" si="14"/>
        <v>2026.4746571103833</v>
      </c>
      <c r="AK10" s="390">
        <f t="shared" si="14"/>
        <v>2009.7391759204479</v>
      </c>
      <c r="AL10" s="390">
        <f t="shared" si="14"/>
        <v>2135.5928281032429</v>
      </c>
      <c r="AM10" s="390">
        <f t="shared" si="14"/>
        <v>2204.3418696876483</v>
      </c>
      <c r="AN10" s="390">
        <f t="shared" si="14"/>
        <v>2312.155876725451</v>
      </c>
      <c r="AO10" s="390">
        <f t="shared" si="14"/>
        <v>2023.9662711746703</v>
      </c>
      <c r="AP10" s="390">
        <f t="shared" si="14"/>
        <v>2778.7902813077967</v>
      </c>
      <c r="AQ10" s="390">
        <f t="shared" si="14"/>
        <v>2185.6323610247464</v>
      </c>
      <c r="AR10" s="390">
        <f t="shared" si="14"/>
        <v>2242.2529738285471</v>
      </c>
      <c r="AS10" s="390">
        <f t="shared" si="14"/>
        <v>2874.1258289339253</v>
      </c>
      <c r="AT10" s="390">
        <f t="shared" si="14"/>
        <v>1845.3640522823739</v>
      </c>
      <c r="AU10" s="390">
        <f t="shared" si="14"/>
        <v>1962.6440114401389</v>
      </c>
      <c r="AV10" s="390">
        <f t="shared" si="14"/>
        <v>1928.1226335405281</v>
      </c>
      <c r="AW10" s="390">
        <f t="shared" si="14"/>
        <v>1902.3642411984399</v>
      </c>
      <c r="AX10" s="390">
        <f t="shared" si="14"/>
        <v>1866.2714268667842</v>
      </c>
      <c r="AY10" s="390">
        <f t="shared" si="14"/>
        <v>2082.2099835415638</v>
      </c>
      <c r="AZ10" s="390">
        <f t="shared" si="14"/>
        <v>1733.2216738083396</v>
      </c>
      <c r="BA10" s="390">
        <f t="shared" si="14"/>
        <v>1998.0187012031874</v>
      </c>
      <c r="BB10" s="390">
        <f t="shared" si="14"/>
        <v>2423.5681238044886</v>
      </c>
      <c r="BC10" s="390">
        <f t="shared" si="14"/>
        <v>1807.7458615204448</v>
      </c>
      <c r="BD10" s="390">
        <f t="shared" si="14"/>
        <v>2038.6690348752552</v>
      </c>
      <c r="BE10" s="390">
        <f t="shared" si="14"/>
        <v>2018.3806958697614</v>
      </c>
      <c r="BF10" s="390">
        <f t="shared" si="14"/>
        <v>2058.4349007621427</v>
      </c>
      <c r="BG10" s="390">
        <f t="shared" si="14"/>
        <v>1897.7964421391273</v>
      </c>
      <c r="BH10" s="390">
        <f t="shared" si="14"/>
        <v>2015.1341647984791</v>
      </c>
      <c r="BI10" s="390">
        <f t="shared" si="14"/>
        <v>1689.0725757513699</v>
      </c>
      <c r="BJ10" s="390">
        <f t="shared" si="14"/>
        <v>2779.4008506693954</v>
      </c>
      <c r="BK10" s="390">
        <f t="shared" si="14"/>
        <v>2391.2344648556182</v>
      </c>
      <c r="BL10" s="390">
        <f t="shared" si="14"/>
        <v>1884.4622334091373</v>
      </c>
      <c r="BM10" s="390">
        <f t="shared" si="14"/>
        <v>2153.3573452972569</v>
      </c>
      <c r="BN10" s="390">
        <f t="shared" si="14"/>
        <v>2664.5404173587585</v>
      </c>
      <c r="BO10" s="390">
        <f t="shared" ref="BO10:CT10" si="15">BO11+BO17+BO18</f>
        <v>2158.9358814083234</v>
      </c>
      <c r="BP10" s="390">
        <f t="shared" si="15"/>
        <v>2013.9426804154486</v>
      </c>
      <c r="BQ10" s="390">
        <f t="shared" si="15"/>
        <v>2203.3332331075317</v>
      </c>
      <c r="BR10" s="390">
        <f t="shared" si="15"/>
        <v>1997.3546895863965</v>
      </c>
      <c r="BS10" s="390">
        <f t="shared" si="15"/>
        <v>2013.8474576712817</v>
      </c>
      <c r="BT10" s="390">
        <f t="shared" si="15"/>
        <v>2050.7974225588214</v>
      </c>
      <c r="BU10" s="390">
        <f t="shared" si="15"/>
        <v>2123.4146313111128</v>
      </c>
      <c r="BV10" s="390">
        <f t="shared" si="15"/>
        <v>2107.7217393093088</v>
      </c>
      <c r="BW10" s="390">
        <f t="shared" si="15"/>
        <v>2225.9299175059591</v>
      </c>
      <c r="BX10" s="390">
        <f t="shared" si="15"/>
        <v>1732.7139658393712</v>
      </c>
      <c r="BY10" s="390">
        <f t="shared" si="15"/>
        <v>1847.4924258121778</v>
      </c>
      <c r="BZ10" s="390">
        <f t="shared" si="15"/>
        <v>2650.57020041233</v>
      </c>
      <c r="CA10" s="390">
        <f t="shared" si="15"/>
        <v>2522.0780148713347</v>
      </c>
      <c r="CB10" s="390">
        <f t="shared" si="15"/>
        <v>1879.6345254739522</v>
      </c>
      <c r="CC10" s="390">
        <f t="shared" si="15"/>
        <v>2112.2726681237118</v>
      </c>
      <c r="CD10" s="390">
        <f t="shared" si="15"/>
        <v>2024.8159394778811</v>
      </c>
      <c r="CE10" s="390">
        <f t="shared" si="15"/>
        <v>2042.2596163779563</v>
      </c>
      <c r="CF10" s="390">
        <f t="shared" si="15"/>
        <v>1993.9199074201879</v>
      </c>
      <c r="CG10" s="390">
        <f t="shared" si="15"/>
        <v>1961.6906055402819</v>
      </c>
      <c r="CH10" s="390">
        <f t="shared" si="15"/>
        <v>2778.2714088333105</v>
      </c>
      <c r="CI10" s="365">
        <f t="shared" si="15"/>
        <v>2507.3242977052209</v>
      </c>
      <c r="CJ10" s="365">
        <f t="shared" si="15"/>
        <v>1933.3827632712325</v>
      </c>
      <c r="CK10" s="365">
        <f t="shared" si="15"/>
        <v>1958.7534612712307</v>
      </c>
      <c r="CL10" s="365">
        <f t="shared" si="15"/>
        <v>2987.3845964552461</v>
      </c>
      <c r="CM10" s="365">
        <f t="shared" si="15"/>
        <v>2266.6410441632302</v>
      </c>
      <c r="CN10" s="365">
        <f t="shared" si="15"/>
        <v>1966.4645803712319</v>
      </c>
      <c r="CO10" s="365">
        <f t="shared" si="15"/>
        <v>2055.1853010372356</v>
      </c>
      <c r="CP10" s="365">
        <f t="shared" si="15"/>
        <v>2003.2050278552356</v>
      </c>
      <c r="CQ10" s="365">
        <f t="shared" si="15"/>
        <v>2220.0646403647302</v>
      </c>
      <c r="CR10" s="365">
        <f t="shared" si="15"/>
        <v>2248.2072755346308</v>
      </c>
      <c r="CS10" s="365">
        <f t="shared" si="15"/>
        <v>1490.974420458228</v>
      </c>
      <c r="CT10" s="365">
        <f t="shared" si="15"/>
        <v>2227.5116714232317</v>
      </c>
      <c r="CU10" s="365">
        <f t="shared" ref="CU10:ED10" si="16">CU11+CU17+CU18</f>
        <v>2371.9133338640063</v>
      </c>
      <c r="CV10" s="365">
        <f t="shared" si="16"/>
        <v>1843.5277724497068</v>
      </c>
      <c r="CW10" s="365">
        <f t="shared" si="16"/>
        <v>2511.8995394540002</v>
      </c>
      <c r="CX10" s="365">
        <f t="shared" si="16"/>
        <v>1982.8038824200014</v>
      </c>
      <c r="CY10" s="365">
        <f t="shared" si="16"/>
        <v>1472.770072400001</v>
      </c>
      <c r="CZ10" s="365">
        <f t="shared" si="16"/>
        <v>1506.7349924209493</v>
      </c>
      <c r="DA10" s="365">
        <f t="shared" si="16"/>
        <v>1679.0407194738643</v>
      </c>
      <c r="DB10" s="365">
        <f t="shared" si="16"/>
        <v>1920.5696635100085</v>
      </c>
      <c r="DC10" s="365">
        <f t="shared" si="16"/>
        <v>2009.4118573444935</v>
      </c>
      <c r="DD10" s="365">
        <f t="shared" si="16"/>
        <v>1617.3806392019021</v>
      </c>
      <c r="DE10" s="365">
        <f t="shared" si="16"/>
        <v>1816.1619508100023</v>
      </c>
      <c r="DF10" s="365">
        <f t="shared" si="16"/>
        <v>1898.5095055282877</v>
      </c>
      <c r="DG10" s="365">
        <f t="shared" si="16"/>
        <v>2090.9362596055539</v>
      </c>
      <c r="DH10" s="365">
        <f t="shared" si="16"/>
        <v>1754.4505471558734</v>
      </c>
      <c r="DI10" s="365">
        <f t="shared" si="16"/>
        <v>2138.4248717854052</v>
      </c>
      <c r="DJ10" s="365">
        <f t="shared" si="16"/>
        <v>2350.4442455906537</v>
      </c>
      <c r="DK10" s="365">
        <f t="shared" si="16"/>
        <v>1736.7983116013838</v>
      </c>
      <c r="DL10" s="365">
        <f t="shared" si="16"/>
        <v>2045.9117651684962</v>
      </c>
      <c r="DM10" s="365">
        <f t="shared" si="16"/>
        <v>1993.803637479991</v>
      </c>
      <c r="DN10" s="365">
        <f t="shared" si="16"/>
        <v>1854.0251095952306</v>
      </c>
      <c r="DO10" s="365">
        <f t="shared" si="16"/>
        <v>2038.183159070001</v>
      </c>
      <c r="DP10" s="365">
        <f t="shared" si="16"/>
        <v>2121.0966244400033</v>
      </c>
      <c r="DQ10" s="365">
        <f t="shared" si="16"/>
        <v>2051.8106870269257</v>
      </c>
      <c r="DR10" s="379">
        <f t="shared" si="16"/>
        <v>2260.4323359206355</v>
      </c>
      <c r="DS10" s="379">
        <f t="shared" si="16"/>
        <v>2395.9833450167421</v>
      </c>
      <c r="DT10" s="379">
        <f t="shared" si="16"/>
        <v>1779.0034825703342</v>
      </c>
      <c r="DU10" s="379">
        <f t="shared" si="16"/>
        <v>2447.0177888425446</v>
      </c>
      <c r="DV10" s="379">
        <f t="shared" si="16"/>
        <v>2831.9363814249755</v>
      </c>
      <c r="DW10" s="379">
        <f t="shared" si="16"/>
        <v>2001.3995885537365</v>
      </c>
      <c r="DX10" s="379">
        <f t="shared" si="16"/>
        <v>1864.8967564721038</v>
      </c>
      <c r="DY10" s="379">
        <f t="shared" si="16"/>
        <v>1996.960003168665</v>
      </c>
      <c r="DZ10" s="379">
        <f t="shared" si="16"/>
        <v>2093.5206283864036</v>
      </c>
      <c r="EA10" s="379">
        <f t="shared" si="16"/>
        <v>2276.1889830396135</v>
      </c>
      <c r="EB10" s="379">
        <f t="shared" si="16"/>
        <v>2347.2977178244869</v>
      </c>
      <c r="EC10" s="379">
        <f t="shared" si="16"/>
        <v>2339.0389265897784</v>
      </c>
      <c r="ED10" s="379">
        <f t="shared" si="16"/>
        <v>2514.3995472567249</v>
      </c>
      <c r="EE10" s="379"/>
      <c r="EF10" s="379"/>
      <c r="EH10" s="365">
        <v>25865.099079910688</v>
      </c>
      <c r="EI10" s="365">
        <v>22630.723928877225</v>
      </c>
      <c r="EJ10" s="365">
        <v>24361.671854445183</v>
      </c>
      <c r="EK10" s="365">
        <v>26887.643149146112</v>
      </c>
      <c r="EL10" s="365"/>
      <c r="EM10" s="369" t="s">
        <v>553</v>
      </c>
      <c r="EN10" s="379">
        <v>25865.099079910688</v>
      </c>
      <c r="EO10" s="379">
        <v>22630.723928877225</v>
      </c>
      <c r="EP10" s="379">
        <v>24361.671854445183</v>
      </c>
      <c r="EQ10" s="379">
        <v>26887.726412835807</v>
      </c>
      <c r="ER10" s="379">
        <v>28709.50090146231</v>
      </c>
      <c r="ES10" s="379">
        <v>29570.687342411173</v>
      </c>
      <c r="ET10" s="379">
        <v>30785.277755148283</v>
      </c>
      <c r="EU10" s="379">
        <v>32286.40844050765</v>
      </c>
      <c r="EV10" s="379">
        <v>33456.043569074791</v>
      </c>
      <c r="EX10" s="365">
        <f t="shared" ref="EX10:EX22" si="17">EN10/EN$56*100</f>
        <v>23.925238582379855</v>
      </c>
      <c r="EY10" s="365">
        <f t="shared" ref="EY10:EY22" si="18">EO10/EO$56*100</f>
        <v>22.792293023973851</v>
      </c>
      <c r="EZ10" s="365">
        <f t="shared" ref="EZ10:EZ22" si="19">EP10/EP$56*100</f>
        <v>22.946802745851652</v>
      </c>
      <c r="FA10" s="365">
        <f t="shared" ref="FA10:FA22" si="20">EQ10/EQ$56*100</f>
        <v>23.285649452244726</v>
      </c>
      <c r="FB10" s="365">
        <f t="shared" ref="FB10:FB22" si="21">ER10/ER$56*100</f>
        <v>23.866588196573758</v>
      </c>
      <c r="FC10" s="365">
        <f t="shared" ref="FC10:FC22" si="22">ES10/ES$56*100</f>
        <v>23.736737159001038</v>
      </c>
      <c r="FD10" s="365">
        <f t="shared" ref="FD10:FD22" si="23">ET10/ET$56*100</f>
        <v>23.902606590385869</v>
      </c>
      <c r="FE10" s="365">
        <f t="shared" ref="FE10:FE22" si="24">EU10/EU$56*100</f>
        <v>24.247291377385441</v>
      </c>
      <c r="FF10" s="365">
        <f t="shared" ref="FF10:FF22" si="25">EV10/EV$56*100</f>
        <v>24.30291329781733</v>
      </c>
      <c r="FH10" s="365"/>
      <c r="FI10" s="365">
        <f t="shared" ref="FI10:FI22" si="26">EY10-EX10</f>
        <v>-1.1329455584060035</v>
      </c>
      <c r="FJ10" s="365">
        <f t="shared" ref="FJ10:FJ22" si="27">EZ10-EY10</f>
        <v>0.1545097218778011</v>
      </c>
      <c r="FK10" s="365">
        <f t="shared" ref="FK10:FK22" si="28">FA10-EZ10</f>
        <v>0.33884670639307402</v>
      </c>
      <c r="FL10" s="365">
        <f t="shared" ref="FL10:FL22" si="29">FB10-FA10</f>
        <v>0.58093874432903192</v>
      </c>
      <c r="FM10" s="365">
        <f t="shared" ref="FM10:FM22" si="30">FC10-FB10</f>
        <v>-0.12985103757272043</v>
      </c>
      <c r="FN10" s="365">
        <f t="shared" ref="FN10:FN22" si="31">FD10-FC10</f>
        <v>0.16586943138483079</v>
      </c>
    </row>
    <row r="11" spans="1:190" x14ac:dyDescent="0.25">
      <c r="A11" s="385" t="s">
        <v>552</v>
      </c>
      <c r="B11" s="385"/>
      <c r="C11" s="409">
        <f t="shared" ref="C11:AH11" si="32">C13+C14+C12+C15+C16</f>
        <v>1072.3192941771001</v>
      </c>
      <c r="D11" s="409">
        <f t="shared" si="32"/>
        <v>828.06003163970013</v>
      </c>
      <c r="E11" s="409">
        <f t="shared" si="32"/>
        <v>929.93841937510001</v>
      </c>
      <c r="F11" s="409">
        <f t="shared" si="32"/>
        <v>1503.4917214346001</v>
      </c>
      <c r="G11" s="409">
        <f t="shared" si="32"/>
        <v>941.63932387600005</v>
      </c>
      <c r="H11" s="409">
        <f t="shared" si="32"/>
        <v>916.39945490939999</v>
      </c>
      <c r="I11" s="409">
        <f t="shared" si="32"/>
        <v>1024.0153035304002</v>
      </c>
      <c r="J11" s="409">
        <f t="shared" si="32"/>
        <v>972.47549630390006</v>
      </c>
      <c r="K11" s="409">
        <f t="shared" si="32"/>
        <v>1020.3416561873</v>
      </c>
      <c r="L11" s="409">
        <f t="shared" si="32"/>
        <v>898.74658019610001</v>
      </c>
      <c r="M11" s="409">
        <f t="shared" si="32"/>
        <v>966.56573852449992</v>
      </c>
      <c r="N11" s="409">
        <f t="shared" si="32"/>
        <v>1096.9871375567</v>
      </c>
      <c r="O11" s="409">
        <f t="shared" si="32"/>
        <v>1274.7204838189164</v>
      </c>
      <c r="P11" s="409">
        <f t="shared" si="32"/>
        <v>940.13586771850112</v>
      </c>
      <c r="Q11" s="409">
        <f t="shared" si="32"/>
        <v>1023.2150406807251</v>
      </c>
      <c r="R11" s="409">
        <f t="shared" si="32"/>
        <v>1723.1130786476556</v>
      </c>
      <c r="S11" s="409">
        <f t="shared" si="32"/>
        <v>1066.4784972882601</v>
      </c>
      <c r="T11" s="409">
        <f t="shared" si="32"/>
        <v>998.85084988538256</v>
      </c>
      <c r="U11" s="409">
        <f t="shared" si="32"/>
        <v>1214.0405557658087</v>
      </c>
      <c r="V11" s="409">
        <f t="shared" si="32"/>
        <v>1059.1364083492883</v>
      </c>
      <c r="W11" s="409">
        <f t="shared" si="32"/>
        <v>1147.7813978976244</v>
      </c>
      <c r="X11" s="409">
        <f t="shared" si="32"/>
        <v>1080.2298844169868</v>
      </c>
      <c r="Y11" s="409">
        <f t="shared" si="32"/>
        <v>1057.9203281853395</v>
      </c>
      <c r="Z11" s="409">
        <f t="shared" si="32"/>
        <v>1081.9317118566471</v>
      </c>
      <c r="AA11" s="409">
        <f t="shared" si="32"/>
        <v>1304.4889510831747</v>
      </c>
      <c r="AB11" s="409">
        <f t="shared" si="32"/>
        <v>986.35903414715517</v>
      </c>
      <c r="AC11" s="409">
        <f t="shared" si="32"/>
        <v>1067.9872679059315</v>
      </c>
      <c r="AD11" s="409">
        <f t="shared" si="32"/>
        <v>1799.5637968521032</v>
      </c>
      <c r="AE11" s="409">
        <f t="shared" si="32"/>
        <v>1099.4685743247842</v>
      </c>
      <c r="AF11" s="409">
        <f t="shared" si="32"/>
        <v>1042.1514084350943</v>
      </c>
      <c r="AG11" s="409">
        <f t="shared" si="32"/>
        <v>1271.1004189937321</v>
      </c>
      <c r="AH11" s="409">
        <f t="shared" si="32"/>
        <v>1114.3102190747873</v>
      </c>
      <c r="AI11" s="409">
        <f t="shared" ref="AI11:BN11" si="33">AI13+AI14+AI12+AI15+AI16</f>
        <v>1239.8064216482019</v>
      </c>
      <c r="AJ11" s="409">
        <f t="shared" si="33"/>
        <v>1160.1866149840666</v>
      </c>
      <c r="AK11" s="409">
        <f t="shared" si="33"/>
        <v>1171.3697255112018</v>
      </c>
      <c r="AL11" s="409">
        <f t="shared" si="33"/>
        <v>1203.1882832564004</v>
      </c>
      <c r="AM11" s="409">
        <f t="shared" si="33"/>
        <v>1538.7086905717999</v>
      </c>
      <c r="AN11" s="409">
        <f t="shared" si="33"/>
        <v>1094.2170029596</v>
      </c>
      <c r="AO11" s="409">
        <f t="shared" si="33"/>
        <v>1239.7472283054001</v>
      </c>
      <c r="AP11" s="409">
        <f t="shared" si="33"/>
        <v>1972.1512487044497</v>
      </c>
      <c r="AQ11" s="409">
        <f t="shared" si="33"/>
        <v>1208.1722590914501</v>
      </c>
      <c r="AR11" s="409">
        <f t="shared" si="33"/>
        <v>1206.4124222426499</v>
      </c>
      <c r="AS11" s="409">
        <f t="shared" si="33"/>
        <v>2052.2624933213501</v>
      </c>
      <c r="AT11" s="409">
        <f t="shared" si="33"/>
        <v>1113.1553401422998</v>
      </c>
      <c r="AU11" s="409">
        <f t="shared" si="33"/>
        <v>1266.3735881021498</v>
      </c>
      <c r="AV11" s="409">
        <f t="shared" si="33"/>
        <v>1091.25689826855</v>
      </c>
      <c r="AW11" s="409">
        <f t="shared" si="33"/>
        <v>1092.2716518499999</v>
      </c>
      <c r="AX11" s="409">
        <f t="shared" si="33"/>
        <v>1086.1525683581499</v>
      </c>
      <c r="AY11" s="409">
        <f t="shared" si="33"/>
        <v>1321.0360965446998</v>
      </c>
      <c r="AZ11" s="409">
        <f t="shared" si="33"/>
        <v>900.57339888599995</v>
      </c>
      <c r="BA11" s="409">
        <f t="shared" si="33"/>
        <v>1086.6171352440999</v>
      </c>
      <c r="BB11" s="409">
        <f t="shared" si="33"/>
        <v>1608.9156340500003</v>
      </c>
      <c r="BC11" s="409">
        <f t="shared" si="33"/>
        <v>980.94024110329997</v>
      </c>
      <c r="BD11" s="409">
        <f t="shared" si="33"/>
        <v>1197.690624481</v>
      </c>
      <c r="BE11" s="409">
        <f t="shared" si="33"/>
        <v>1331.7515891919782</v>
      </c>
      <c r="BF11" s="409">
        <f t="shared" si="33"/>
        <v>1266.4351142659998</v>
      </c>
      <c r="BG11" s="409">
        <f t="shared" si="33"/>
        <v>1168.2047293499993</v>
      </c>
      <c r="BH11" s="409">
        <f t="shared" si="33"/>
        <v>1159.5321442057141</v>
      </c>
      <c r="BI11" s="409">
        <f t="shared" si="33"/>
        <v>1077.5859547760001</v>
      </c>
      <c r="BJ11" s="409">
        <f t="shared" si="33"/>
        <v>1154.0834914791972</v>
      </c>
      <c r="BK11" s="409">
        <f t="shared" si="33"/>
        <v>1403.1250420192955</v>
      </c>
      <c r="BL11" s="409">
        <f t="shared" si="33"/>
        <v>973.10441996229383</v>
      </c>
      <c r="BM11" s="409">
        <f t="shared" si="33"/>
        <v>1107.1769953431522</v>
      </c>
      <c r="BN11" s="409">
        <f t="shared" si="33"/>
        <v>1787.0661710162956</v>
      </c>
      <c r="BO11" s="409">
        <f t="shared" ref="BO11:CT11" si="34">BO13+BO14+BO12+BO15+BO16</f>
        <v>1061.5438365445461</v>
      </c>
      <c r="BP11" s="409">
        <f t="shared" si="34"/>
        <v>1100.9465698840002</v>
      </c>
      <c r="BQ11" s="409">
        <f t="shared" si="34"/>
        <v>1209.6080173277483</v>
      </c>
      <c r="BR11" s="409">
        <f t="shared" si="34"/>
        <v>1099.3930037404923</v>
      </c>
      <c r="BS11" s="409">
        <f t="shared" si="34"/>
        <v>1197.6440710914596</v>
      </c>
      <c r="BT11" s="409">
        <f t="shared" si="34"/>
        <v>1101.8226928974877</v>
      </c>
      <c r="BU11" s="409">
        <f t="shared" si="34"/>
        <v>1161.2980787613192</v>
      </c>
      <c r="BV11" s="409">
        <f t="shared" si="34"/>
        <v>1151.108296995528</v>
      </c>
      <c r="BW11" s="409">
        <f t="shared" si="34"/>
        <v>1397.7067660474581</v>
      </c>
      <c r="BX11" s="409">
        <f t="shared" si="34"/>
        <v>991.77408880186135</v>
      </c>
      <c r="BY11" s="409">
        <f t="shared" si="34"/>
        <v>1149.9215739174654</v>
      </c>
      <c r="BZ11" s="409">
        <f t="shared" si="34"/>
        <v>1765.2828541690635</v>
      </c>
      <c r="CA11" s="409">
        <f t="shared" si="34"/>
        <v>1173.8572398492101</v>
      </c>
      <c r="CB11" s="409">
        <f t="shared" si="34"/>
        <v>1078.1491523105735</v>
      </c>
      <c r="CC11" s="409">
        <f t="shared" si="34"/>
        <v>1258.5417453234313</v>
      </c>
      <c r="CD11" s="409">
        <f t="shared" si="34"/>
        <v>1144.9340317214489</v>
      </c>
      <c r="CE11" s="409">
        <f t="shared" si="34"/>
        <v>1212.329265948521</v>
      </c>
      <c r="CF11" s="409">
        <f t="shared" si="34"/>
        <v>1169.7263248197983</v>
      </c>
      <c r="CG11" s="409">
        <f t="shared" si="34"/>
        <v>1140.2929740868278</v>
      </c>
      <c r="CH11" s="409">
        <f t="shared" si="34"/>
        <v>1934.9376837635261</v>
      </c>
      <c r="CI11" s="400">
        <f t="shared" si="34"/>
        <v>1383.2472924119952</v>
      </c>
      <c r="CJ11" s="400">
        <f t="shared" si="34"/>
        <v>1014.3642638080069</v>
      </c>
      <c r="CK11" s="400">
        <f t="shared" si="34"/>
        <v>1092.1244994480051</v>
      </c>
      <c r="CL11" s="400">
        <f t="shared" si="34"/>
        <v>2006.1399347060044</v>
      </c>
      <c r="CM11" s="400">
        <f t="shared" si="34"/>
        <v>1166.0574267900056</v>
      </c>
      <c r="CN11" s="400">
        <f t="shared" si="34"/>
        <v>1058.5762549380058</v>
      </c>
      <c r="CO11" s="400">
        <f t="shared" si="34"/>
        <v>1172.4063755840098</v>
      </c>
      <c r="CP11" s="400">
        <f t="shared" si="34"/>
        <v>1195.6809833920097</v>
      </c>
      <c r="CQ11" s="400">
        <f t="shared" si="34"/>
        <v>1126.0515964915041</v>
      </c>
      <c r="CR11" s="400">
        <f t="shared" si="34"/>
        <v>1147.6275135160026</v>
      </c>
      <c r="CS11" s="400">
        <f t="shared" si="34"/>
        <v>1079.454160794005</v>
      </c>
      <c r="CT11" s="400">
        <f t="shared" si="34"/>
        <v>1043.9084143000057</v>
      </c>
      <c r="CU11" s="400">
        <f t="shared" ref="CU11:ED11" si="35">CU13+CU14+CU12+CU15+CU16</f>
        <v>1433.9294408740056</v>
      </c>
      <c r="CV11" s="400">
        <f t="shared" si="35"/>
        <v>919.42574078970574</v>
      </c>
      <c r="CW11" s="400">
        <f t="shared" si="35"/>
        <v>1163.9356701440011</v>
      </c>
      <c r="CX11" s="400">
        <f t="shared" si="35"/>
        <v>1289.5669776400014</v>
      </c>
      <c r="CY11" s="400">
        <f t="shared" si="35"/>
        <v>746.35886761000154</v>
      </c>
      <c r="CZ11" s="400">
        <f t="shared" si="35"/>
        <v>795.8718134400051</v>
      </c>
      <c r="DA11" s="400">
        <f t="shared" si="35"/>
        <v>890.88114761000463</v>
      </c>
      <c r="DB11" s="400">
        <f t="shared" si="35"/>
        <v>915.82307103000699</v>
      </c>
      <c r="DC11" s="400">
        <f t="shared" si="35"/>
        <v>1257.180026700493</v>
      </c>
      <c r="DD11" s="400">
        <f t="shared" si="35"/>
        <v>891.9241180400029</v>
      </c>
      <c r="DE11" s="400">
        <f t="shared" si="35"/>
        <v>988.47707257999889</v>
      </c>
      <c r="DF11" s="400">
        <f t="shared" si="35"/>
        <v>1072.6245917482868</v>
      </c>
      <c r="DG11" s="400">
        <f t="shared" si="35"/>
        <v>1297.9537655699908</v>
      </c>
      <c r="DH11" s="400">
        <f t="shared" si="35"/>
        <v>921.35318934999566</v>
      </c>
      <c r="DI11" s="400">
        <f t="shared" si="35"/>
        <v>1182.438831445404</v>
      </c>
      <c r="DJ11" s="400">
        <f t="shared" si="35"/>
        <v>1354.0822103865337</v>
      </c>
      <c r="DK11" s="400">
        <f t="shared" si="35"/>
        <v>1039.9023689699943</v>
      </c>
      <c r="DL11" s="400">
        <f t="shared" si="35"/>
        <v>1063.7687394999941</v>
      </c>
      <c r="DM11" s="400">
        <f t="shared" si="35"/>
        <v>1121.1550817899924</v>
      </c>
      <c r="DN11" s="400">
        <f t="shared" si="35"/>
        <v>1076.4336962052294</v>
      </c>
      <c r="DO11" s="400">
        <f t="shared" si="35"/>
        <v>1152.0505441599973</v>
      </c>
      <c r="DP11" s="400">
        <f t="shared" si="35"/>
        <v>1108.0824260900022</v>
      </c>
      <c r="DQ11" s="400">
        <f t="shared" si="35"/>
        <v>1114.1503618999941</v>
      </c>
      <c r="DR11" s="401">
        <f t="shared" si="35"/>
        <v>1191.9845260655304</v>
      </c>
      <c r="DS11" s="401">
        <f t="shared" si="35"/>
        <v>1542.0459355699297</v>
      </c>
      <c r="DT11" s="401">
        <f t="shared" si="35"/>
        <v>1029.2425464738653</v>
      </c>
      <c r="DU11" s="401">
        <f t="shared" si="35"/>
        <v>1664.9362538849941</v>
      </c>
      <c r="DV11" s="401">
        <f t="shared" si="35"/>
        <v>2040.8284691700001</v>
      </c>
      <c r="DW11" s="401">
        <f t="shared" si="35"/>
        <v>1000.9790579202436</v>
      </c>
      <c r="DX11" s="401">
        <f t="shared" si="35"/>
        <v>969.7968303254828</v>
      </c>
      <c r="DY11" s="401">
        <f t="shared" si="35"/>
        <v>1022.626415802761</v>
      </c>
      <c r="DZ11" s="401">
        <f t="shared" si="35"/>
        <v>1058.524980070385</v>
      </c>
      <c r="EA11" s="401">
        <f t="shared" si="35"/>
        <v>1205.5615456259181</v>
      </c>
      <c r="EB11" s="401">
        <f t="shared" si="35"/>
        <v>1251.9494596712871</v>
      </c>
      <c r="EC11" s="401">
        <f t="shared" si="35"/>
        <v>1255.05150538569</v>
      </c>
      <c r="ED11" s="401">
        <f t="shared" si="35"/>
        <v>1270.9512920868719</v>
      </c>
      <c r="EE11" s="401"/>
      <c r="EF11" s="401"/>
      <c r="EH11" s="365">
        <v>14485.638716179561</v>
      </c>
      <c r="EI11" s="365">
        <v>12365.998538206513</v>
      </c>
      <c r="EJ11" s="365">
        <v>13623.355741432659</v>
      </c>
      <c r="EK11" s="365">
        <v>15312.49429198743</v>
      </c>
      <c r="EL11" s="400"/>
      <c r="EM11" s="382" t="s">
        <v>552</v>
      </c>
      <c r="EN11" s="379">
        <v>14485.638716179561</v>
      </c>
      <c r="EO11" s="379">
        <v>12365.998538206513</v>
      </c>
      <c r="EP11" s="379">
        <v>13623.355741432659</v>
      </c>
      <c r="EQ11" s="379">
        <v>15312.494291987428</v>
      </c>
      <c r="ER11" s="379">
        <v>16256.496998673972</v>
      </c>
      <c r="ES11" s="379">
        <v>16737.277706605586</v>
      </c>
      <c r="ET11" s="379">
        <v>17564.584394516492</v>
      </c>
      <c r="EU11" s="379">
        <v>18622.993554820048</v>
      </c>
      <c r="EV11" s="379">
        <v>19275.211189123074</v>
      </c>
      <c r="EX11" s="400">
        <f t="shared" si="17"/>
        <v>13.399228096208452</v>
      </c>
      <c r="EY11" s="400">
        <f t="shared" si="18"/>
        <v>12.454283968229138</v>
      </c>
      <c r="EZ11" s="400">
        <f t="shared" si="19"/>
        <v>12.832142999175138</v>
      </c>
      <c r="FA11" s="400">
        <f t="shared" si="20"/>
        <v>13.261120291394379</v>
      </c>
      <c r="FB11" s="400">
        <f t="shared" si="21"/>
        <v>13.514241181616185</v>
      </c>
      <c r="FC11" s="400">
        <f t="shared" si="22"/>
        <v>13.435208897193995</v>
      </c>
      <c r="FD11" s="400">
        <f t="shared" si="23"/>
        <v>13.637666486070543</v>
      </c>
      <c r="FE11" s="400">
        <f t="shared" si="24"/>
        <v>13.985982735582118</v>
      </c>
      <c r="FF11" s="400">
        <f t="shared" si="25"/>
        <v>14.001768779359915</v>
      </c>
      <c r="FH11" s="400"/>
      <c r="FI11" s="400">
        <f t="shared" si="26"/>
        <v>-0.94494412797931382</v>
      </c>
      <c r="FJ11" s="400">
        <f t="shared" si="27"/>
        <v>0.37785903094600037</v>
      </c>
      <c r="FK11" s="400">
        <f t="shared" si="28"/>
        <v>0.42897729221924052</v>
      </c>
      <c r="FL11" s="400">
        <f t="shared" si="29"/>
        <v>0.2531208902218065</v>
      </c>
      <c r="FM11" s="400">
        <f t="shared" si="30"/>
        <v>-7.9032284422190457E-2</v>
      </c>
      <c r="FN11" s="400">
        <f t="shared" si="31"/>
        <v>0.2024575888765483</v>
      </c>
    </row>
    <row r="12" spans="1:190" x14ac:dyDescent="0.25">
      <c r="A12" s="408" t="s">
        <v>551</v>
      </c>
      <c r="B12" s="408"/>
      <c r="C12" s="384">
        <v>294.73113410702081</v>
      </c>
      <c r="D12" s="381">
        <v>141.90742949725433</v>
      </c>
      <c r="E12" s="381">
        <v>235.22192699760222</v>
      </c>
      <c r="F12" s="381">
        <v>817.89784262615979</v>
      </c>
      <c r="G12" s="381">
        <v>206.44832656121216</v>
      </c>
      <c r="H12" s="381">
        <v>169.61716388755286</v>
      </c>
      <c r="I12" s="381">
        <v>277.77779913880016</v>
      </c>
      <c r="J12" s="381">
        <v>181.48666322763484</v>
      </c>
      <c r="K12" s="381">
        <v>290.04203727668909</v>
      </c>
      <c r="L12" s="381">
        <v>188.2128383343848</v>
      </c>
      <c r="M12" s="381">
        <v>187.91538008796277</v>
      </c>
      <c r="N12" s="381">
        <v>228.49874655022109</v>
      </c>
      <c r="O12" s="381">
        <v>330.71337835804513</v>
      </c>
      <c r="P12" s="381">
        <v>171.97741725184812</v>
      </c>
      <c r="Q12" s="381">
        <v>256.16809127350962</v>
      </c>
      <c r="R12" s="381">
        <v>914.52708084644041</v>
      </c>
      <c r="S12" s="381">
        <v>224.00797783165854</v>
      </c>
      <c r="T12" s="381">
        <v>197.56256055874584</v>
      </c>
      <c r="U12" s="381">
        <v>382.88730911206932</v>
      </c>
      <c r="V12" s="381">
        <v>210.13399183635897</v>
      </c>
      <c r="W12" s="381">
        <v>335.51689260339447</v>
      </c>
      <c r="X12" s="381">
        <v>220.47252959137828</v>
      </c>
      <c r="Y12" s="381">
        <v>214.02318224092113</v>
      </c>
      <c r="Z12" s="381">
        <v>264.98527091028706</v>
      </c>
      <c r="AA12" s="381">
        <v>337.3699261222468</v>
      </c>
      <c r="AB12" s="381">
        <v>192.44874330336924</v>
      </c>
      <c r="AC12" s="381">
        <v>288.9646091177799</v>
      </c>
      <c r="AD12" s="381">
        <v>970.86400201868048</v>
      </c>
      <c r="AE12" s="381">
        <v>259.8512292683244</v>
      </c>
      <c r="AF12" s="381">
        <v>213.64147624586681</v>
      </c>
      <c r="AG12" s="381">
        <v>394.258597510794</v>
      </c>
      <c r="AH12" s="381">
        <v>245.50030917364347</v>
      </c>
      <c r="AI12" s="381">
        <v>364.76575179207219</v>
      </c>
      <c r="AJ12" s="381">
        <v>249.6983012077433</v>
      </c>
      <c r="AK12" s="381">
        <v>231.02713038297026</v>
      </c>
      <c r="AL12" s="381">
        <v>282.8502464641777</v>
      </c>
      <c r="AM12" s="381">
        <v>409.29122589497183</v>
      </c>
      <c r="AN12" s="381">
        <v>183.27101484463509</v>
      </c>
      <c r="AO12" s="381">
        <v>309.5656366796444</v>
      </c>
      <c r="AP12" s="381">
        <v>1016.7487150322822</v>
      </c>
      <c r="AQ12" s="381">
        <v>310.59300242725448</v>
      </c>
      <c r="AR12" s="381">
        <v>317.40980941928939</v>
      </c>
      <c r="AS12" s="381">
        <v>996.6861333807833</v>
      </c>
      <c r="AT12" s="381">
        <v>224.77678947993482</v>
      </c>
      <c r="AU12" s="381">
        <v>376.80938111114767</v>
      </c>
      <c r="AV12" s="381">
        <v>231.79828698799946</v>
      </c>
      <c r="AW12" s="381">
        <v>225.20876250234608</v>
      </c>
      <c r="AX12" s="381">
        <v>252.33601707530349</v>
      </c>
      <c r="AY12" s="381">
        <v>321.23598841777488</v>
      </c>
      <c r="AZ12" s="381">
        <v>181.80361096951884</v>
      </c>
      <c r="BA12" s="381">
        <v>332.51172786443027</v>
      </c>
      <c r="BB12" s="381">
        <v>869.98866233704814</v>
      </c>
      <c r="BC12" s="381">
        <v>245.56688301670448</v>
      </c>
      <c r="BD12" s="381">
        <v>218.38148495560407</v>
      </c>
      <c r="BE12" s="381">
        <v>346.59658888451577</v>
      </c>
      <c r="BF12" s="381">
        <v>224.62042465757264</v>
      </c>
      <c r="BG12" s="381">
        <v>346.31408506962299</v>
      </c>
      <c r="BH12" s="381">
        <v>255.23331301275402</v>
      </c>
      <c r="BI12" s="381">
        <v>223.59332544972224</v>
      </c>
      <c r="BJ12" s="381">
        <v>247.71386701539504</v>
      </c>
      <c r="BK12" s="381">
        <v>342.31134147107059</v>
      </c>
      <c r="BL12" s="381">
        <v>212.66137738582202</v>
      </c>
      <c r="BM12" s="381">
        <v>302.01601185803167</v>
      </c>
      <c r="BN12" s="381">
        <v>960.54307771071706</v>
      </c>
      <c r="BO12" s="381">
        <v>247.83707668807577</v>
      </c>
      <c r="BP12" s="381">
        <v>239.93981641217718</v>
      </c>
      <c r="BQ12" s="381">
        <v>353.09110822392751</v>
      </c>
      <c r="BR12" s="381">
        <v>229.25976791247004</v>
      </c>
      <c r="BS12" s="381">
        <v>362.97463117056424</v>
      </c>
      <c r="BT12" s="381">
        <v>244.5762880271167</v>
      </c>
      <c r="BU12" s="381">
        <v>252.31316851025926</v>
      </c>
      <c r="BV12" s="381">
        <v>258.23773996297439</v>
      </c>
      <c r="BW12" s="381">
        <v>385.91676319000015</v>
      </c>
      <c r="BX12" s="381">
        <v>196.27557220000062</v>
      </c>
      <c r="BY12" s="381">
        <v>315.48898400000053</v>
      </c>
      <c r="BZ12" s="381">
        <v>935.14292983999962</v>
      </c>
      <c r="CA12" s="381">
        <v>307.87218666999979</v>
      </c>
      <c r="CB12" s="381">
        <v>234.9068112800006</v>
      </c>
      <c r="CC12" s="381">
        <v>352.52095284000063</v>
      </c>
      <c r="CD12" s="381">
        <v>238.13598508000044</v>
      </c>
      <c r="CE12" s="381">
        <v>372.24877273999994</v>
      </c>
      <c r="CF12" s="381">
        <v>257.16584084000118</v>
      </c>
      <c r="CG12" s="381">
        <v>262.72411712000047</v>
      </c>
      <c r="CH12" s="381">
        <v>944.43569370000102</v>
      </c>
      <c r="CI12" s="386">
        <v>372.56093718000085</v>
      </c>
      <c r="CJ12" s="386">
        <v>196.12657967000044</v>
      </c>
      <c r="CK12" s="386">
        <v>303.94822232000104</v>
      </c>
      <c r="CL12" s="386">
        <v>1180.0451213800011</v>
      </c>
      <c r="CM12" s="386">
        <v>275.6880059800007</v>
      </c>
      <c r="CN12" s="386">
        <v>238.94437011000079</v>
      </c>
      <c r="CO12" s="386">
        <v>294.84654059000241</v>
      </c>
      <c r="CP12" s="386">
        <v>320.77289946000008</v>
      </c>
      <c r="CQ12" s="386">
        <v>298.12025309000126</v>
      </c>
      <c r="CR12" s="386">
        <v>286.1037535300008</v>
      </c>
      <c r="CS12" s="386">
        <v>290.82498235000139</v>
      </c>
      <c r="CT12" s="386">
        <v>252.67935583000079</v>
      </c>
      <c r="CU12" s="386">
        <v>395.40375375000087</v>
      </c>
      <c r="CV12" s="386">
        <v>204.02315221000069</v>
      </c>
      <c r="CW12" s="386">
        <v>306.24053756000018</v>
      </c>
      <c r="CX12" s="386">
        <v>798.29791130999968</v>
      </c>
      <c r="CY12" s="386">
        <v>284.71275986000029</v>
      </c>
      <c r="CZ12" s="386">
        <v>245.56856484000099</v>
      </c>
      <c r="DA12" s="386">
        <v>275.03400848000098</v>
      </c>
      <c r="DB12" s="386">
        <v>275.46679829000198</v>
      </c>
      <c r="DC12" s="386">
        <v>528.1911560399991</v>
      </c>
      <c r="DD12" s="386">
        <v>214.54583630000138</v>
      </c>
      <c r="DE12" s="386">
        <v>239.50970984999822</v>
      </c>
      <c r="DF12" s="386">
        <v>267.17280004999913</v>
      </c>
      <c r="DG12" s="386">
        <v>409.63143594000002</v>
      </c>
      <c r="DH12" s="386">
        <v>233.60070687999908</v>
      </c>
      <c r="DI12" s="386">
        <v>317.99307192999868</v>
      </c>
      <c r="DJ12" s="386">
        <v>605.61206622000009</v>
      </c>
      <c r="DK12" s="386">
        <v>299.44462304000047</v>
      </c>
      <c r="DL12" s="386">
        <v>287.13784129000027</v>
      </c>
      <c r="DM12" s="386">
        <v>281.28804234999888</v>
      </c>
      <c r="DN12" s="386">
        <v>278.36542925999993</v>
      </c>
      <c r="DO12" s="386">
        <v>282.39341410000003</v>
      </c>
      <c r="DP12" s="386">
        <v>283.93897105000048</v>
      </c>
      <c r="DQ12" s="386">
        <v>270.67281577000006</v>
      </c>
      <c r="DR12" s="387">
        <v>304.05269148029413</v>
      </c>
      <c r="DS12" s="387">
        <v>424.91676079000075</v>
      </c>
      <c r="DT12" s="387">
        <v>250.95136863999997</v>
      </c>
      <c r="DU12" s="387">
        <v>380.96806826999949</v>
      </c>
      <c r="DV12" s="387">
        <v>905.49009196000009</v>
      </c>
      <c r="DW12" s="387">
        <v>280.76225883125494</v>
      </c>
      <c r="DX12" s="387">
        <v>265.46474378659093</v>
      </c>
      <c r="DY12" s="387">
        <v>292.78258572587202</v>
      </c>
      <c r="DZ12" s="387">
        <v>312.28155676587699</v>
      </c>
      <c r="EA12" s="387">
        <v>362.88099652945402</v>
      </c>
      <c r="EB12" s="387">
        <v>395.79428600927002</v>
      </c>
      <c r="EC12" s="387">
        <v>402.92572269377996</v>
      </c>
      <c r="ED12" s="387">
        <v>424.68125386519102</v>
      </c>
      <c r="EE12" s="387"/>
      <c r="EF12" s="387"/>
      <c r="EH12" s="365">
        <v>4310.661021490012</v>
      </c>
      <c r="EI12" s="365">
        <v>4034.1669885400038</v>
      </c>
      <c r="EJ12" s="365">
        <v>3854.1311093102918</v>
      </c>
      <c r="EK12" s="365">
        <v>4699.8996938672899</v>
      </c>
      <c r="EL12" s="386"/>
      <c r="EM12" s="345" t="s">
        <v>551</v>
      </c>
      <c r="EN12" s="379">
        <v>4310.661021490012</v>
      </c>
      <c r="EO12" s="379">
        <v>4034.1669885400038</v>
      </c>
      <c r="EP12" s="379">
        <v>3854.1311093102918</v>
      </c>
      <c r="EQ12" s="379">
        <v>4699.8996938672899</v>
      </c>
      <c r="ER12" s="379">
        <v>5331.4558944280225</v>
      </c>
      <c r="ES12" s="379">
        <v>5592.57863012282</v>
      </c>
      <c r="ET12" s="379">
        <v>5821.1646628575463</v>
      </c>
      <c r="EU12" s="379">
        <v>6164.6525266217859</v>
      </c>
      <c r="EV12" s="379">
        <v>6386.379791507662</v>
      </c>
      <c r="EX12" s="386">
        <f t="shared" si="17"/>
        <v>3.9873651002952171</v>
      </c>
      <c r="EY12" s="386">
        <f t="shared" si="18"/>
        <v>4.0629683963895946</v>
      </c>
      <c r="EZ12" s="386">
        <f t="shared" si="19"/>
        <v>3.6302921593559008</v>
      </c>
      <c r="FA12" s="386">
        <f t="shared" si="20"/>
        <v>4.0702666730445776</v>
      </c>
      <c r="FB12" s="386">
        <f t="shared" si="21"/>
        <v>4.4321098704306738</v>
      </c>
      <c r="FC12" s="386">
        <f t="shared" si="22"/>
        <v>4.4892283850933019</v>
      </c>
      <c r="FD12" s="386">
        <f t="shared" si="23"/>
        <v>4.5197256279707041</v>
      </c>
      <c r="FE12" s="386">
        <f t="shared" si="24"/>
        <v>4.6296919748371845</v>
      </c>
      <c r="FF12" s="386">
        <f t="shared" si="25"/>
        <v>4.639150891811072</v>
      </c>
      <c r="FH12" s="386"/>
      <c r="FI12" s="386">
        <f t="shared" si="26"/>
        <v>7.5603296094377548E-2</v>
      </c>
      <c r="FJ12" s="386">
        <f t="shared" si="27"/>
        <v>-0.43267623703369384</v>
      </c>
      <c r="FK12" s="386">
        <f t="shared" si="28"/>
        <v>0.43997451368867679</v>
      </c>
      <c r="FL12" s="386">
        <f t="shared" si="29"/>
        <v>0.36184319738609627</v>
      </c>
      <c r="FM12" s="386">
        <f t="shared" si="30"/>
        <v>5.7118514662628073E-2</v>
      </c>
      <c r="FN12" s="386">
        <f t="shared" si="31"/>
        <v>3.0497242877402186E-2</v>
      </c>
    </row>
    <row r="13" spans="1:190" x14ac:dyDescent="0.25">
      <c r="A13" s="408" t="s">
        <v>550</v>
      </c>
      <c r="B13" s="408"/>
      <c r="C13" s="384">
        <v>509.73761323468977</v>
      </c>
      <c r="D13" s="381">
        <v>407.15218559011646</v>
      </c>
      <c r="E13" s="381">
        <v>408.62336040690536</v>
      </c>
      <c r="F13" s="381">
        <v>407.29798284768646</v>
      </c>
      <c r="G13" s="381">
        <v>449.44943384865951</v>
      </c>
      <c r="H13" s="381">
        <v>440.48298631650448</v>
      </c>
      <c r="I13" s="381">
        <v>449.14462263078951</v>
      </c>
      <c r="J13" s="381">
        <v>474.53089873981901</v>
      </c>
      <c r="K13" s="381">
        <v>440.99348283951861</v>
      </c>
      <c r="L13" s="381">
        <v>437.98415397317848</v>
      </c>
      <c r="M13" s="381">
        <v>473.69572277747307</v>
      </c>
      <c r="N13" s="381">
        <v>522.21994305369549</v>
      </c>
      <c r="O13" s="381">
        <v>606.75291934146492</v>
      </c>
      <c r="P13" s="381">
        <v>450.27912983024402</v>
      </c>
      <c r="Q13" s="381">
        <v>449.86970528794978</v>
      </c>
      <c r="R13" s="381">
        <v>490.45555323147005</v>
      </c>
      <c r="S13" s="381">
        <v>518.11817456600807</v>
      </c>
      <c r="T13" s="381">
        <v>486.88698534483217</v>
      </c>
      <c r="U13" s="381">
        <v>507.62009082029539</v>
      </c>
      <c r="V13" s="381">
        <v>521.36231628644236</v>
      </c>
      <c r="W13" s="381">
        <v>495.21109702540497</v>
      </c>
      <c r="X13" s="381">
        <v>533.99589503203322</v>
      </c>
      <c r="Y13" s="381">
        <v>517.91307041147388</v>
      </c>
      <c r="Z13" s="381">
        <v>499.37644378439506</v>
      </c>
      <c r="AA13" s="381">
        <v>629.67452313278443</v>
      </c>
      <c r="AB13" s="381">
        <v>490.07815240530624</v>
      </c>
      <c r="AC13" s="381">
        <v>470.86347482672096</v>
      </c>
      <c r="AD13" s="381">
        <v>513.44853163923233</v>
      </c>
      <c r="AE13" s="381">
        <v>517.20478889676406</v>
      </c>
      <c r="AF13" s="381">
        <v>511.63300982671581</v>
      </c>
      <c r="AG13" s="381">
        <v>543.3170809756258</v>
      </c>
      <c r="AH13" s="381">
        <v>528.27624553181204</v>
      </c>
      <c r="AI13" s="381">
        <v>535.72521359954328</v>
      </c>
      <c r="AJ13" s="381">
        <v>558.75203150054676</v>
      </c>
      <c r="AK13" s="381">
        <v>551.11150712003132</v>
      </c>
      <c r="AL13" s="381">
        <v>562.83816777433321</v>
      </c>
      <c r="AM13" s="381">
        <v>721.59929134072684</v>
      </c>
      <c r="AN13" s="381">
        <v>565.41315926369589</v>
      </c>
      <c r="AO13" s="381">
        <v>552.99441740398993</v>
      </c>
      <c r="AP13" s="381">
        <v>571.71590980828341</v>
      </c>
      <c r="AQ13" s="381">
        <v>506.79872927949157</v>
      </c>
      <c r="AR13" s="381">
        <v>492.25225200173207</v>
      </c>
      <c r="AS13" s="381">
        <v>569.57374932014659</v>
      </c>
      <c r="AT13" s="381">
        <v>511.06621140725298</v>
      </c>
      <c r="AU13" s="381">
        <v>511.59053189233339</v>
      </c>
      <c r="AV13" s="381">
        <v>494.34532444431051</v>
      </c>
      <c r="AW13" s="381">
        <v>515.54146399296224</v>
      </c>
      <c r="AX13" s="381">
        <v>489.02481586579881</v>
      </c>
      <c r="AY13" s="381">
        <v>597.32444670506993</v>
      </c>
      <c r="AZ13" s="381">
        <v>418.72602218085422</v>
      </c>
      <c r="BA13" s="381">
        <v>444.8495392935784</v>
      </c>
      <c r="BB13" s="381">
        <v>430.33805826751075</v>
      </c>
      <c r="BC13" s="381">
        <v>432.67337329920275</v>
      </c>
      <c r="BD13" s="381">
        <v>475.54745574023167</v>
      </c>
      <c r="BE13" s="381">
        <v>432.40436838657422</v>
      </c>
      <c r="BF13" s="381">
        <v>481.51936077629449</v>
      </c>
      <c r="BG13" s="381">
        <v>450.79882552845089</v>
      </c>
      <c r="BH13" s="381">
        <v>501.05689751040717</v>
      </c>
      <c r="BI13" s="381">
        <v>483.85128308184937</v>
      </c>
      <c r="BJ13" s="381">
        <v>511.61406201100749</v>
      </c>
      <c r="BK13" s="381">
        <v>680.80117629350673</v>
      </c>
      <c r="BL13" s="381">
        <v>435.31212213847317</v>
      </c>
      <c r="BM13" s="381">
        <v>471.37913977541064</v>
      </c>
      <c r="BN13" s="381">
        <v>495.83180790849087</v>
      </c>
      <c r="BO13" s="381">
        <v>493.81045822127334</v>
      </c>
      <c r="BP13" s="381">
        <v>511.48439686109168</v>
      </c>
      <c r="BQ13" s="381">
        <v>521.18949825340997</v>
      </c>
      <c r="BR13" s="381">
        <v>525.09636681727659</v>
      </c>
      <c r="BS13" s="381">
        <v>499.08177416132219</v>
      </c>
      <c r="BT13" s="381">
        <v>518.53617601284111</v>
      </c>
      <c r="BU13" s="381">
        <v>541.71314078228795</v>
      </c>
      <c r="BV13" s="381">
        <v>535.33425236222035</v>
      </c>
      <c r="BW13" s="381">
        <v>645.47072463145798</v>
      </c>
      <c r="BX13" s="381">
        <v>464.49635792286097</v>
      </c>
      <c r="BY13" s="381">
        <v>485.33508216946501</v>
      </c>
      <c r="BZ13" s="381">
        <v>493.69289964106395</v>
      </c>
      <c r="CA13" s="381">
        <v>512.04136334321038</v>
      </c>
      <c r="CB13" s="381">
        <v>504.40390579857274</v>
      </c>
      <c r="CC13" s="381">
        <v>536.16535065143069</v>
      </c>
      <c r="CD13" s="381">
        <v>560.43882296544859</v>
      </c>
      <c r="CE13" s="381">
        <v>506.39592678852108</v>
      </c>
      <c r="CF13" s="381">
        <v>558.20759437379706</v>
      </c>
      <c r="CG13" s="381">
        <v>529.84278028682752</v>
      </c>
      <c r="CH13" s="381">
        <v>584.62847928752535</v>
      </c>
      <c r="CI13" s="386">
        <v>656.06268956999395</v>
      </c>
      <c r="CJ13" s="386">
        <v>498.92406292000595</v>
      </c>
      <c r="CK13" s="386">
        <v>468.11021841000365</v>
      </c>
      <c r="CL13" s="386">
        <v>508.98726941000291</v>
      </c>
      <c r="CM13" s="386">
        <v>554.21191683000461</v>
      </c>
      <c r="CN13" s="386">
        <v>497.59225542000479</v>
      </c>
      <c r="CO13" s="386">
        <v>529.91521868000746</v>
      </c>
      <c r="CP13" s="386">
        <v>544.13122052000949</v>
      </c>
      <c r="CQ13" s="386">
        <v>504.02817457000288</v>
      </c>
      <c r="CR13" s="386">
        <v>532.98843615000226</v>
      </c>
      <c r="CS13" s="386">
        <v>486.85214306000364</v>
      </c>
      <c r="CT13" s="386">
        <v>488.16628604000488</v>
      </c>
      <c r="CU13" s="386">
        <v>700.81699445000481</v>
      </c>
      <c r="CV13" s="386">
        <v>446.40418915170494</v>
      </c>
      <c r="CW13" s="386">
        <v>446.95263604000138</v>
      </c>
      <c r="CX13" s="386">
        <v>323.5984316000019</v>
      </c>
      <c r="CY13" s="386">
        <v>298.06796579000138</v>
      </c>
      <c r="CZ13" s="386">
        <v>321.51565287000471</v>
      </c>
      <c r="DA13" s="386">
        <v>371.58199138000401</v>
      </c>
      <c r="DB13" s="386">
        <v>400.64661396000503</v>
      </c>
      <c r="DC13" s="386">
        <v>490.02524679999362</v>
      </c>
      <c r="DD13" s="386">
        <v>417.45955060000159</v>
      </c>
      <c r="DE13" s="386">
        <v>471.53907911000067</v>
      </c>
      <c r="DF13" s="386">
        <v>512.23584632828783</v>
      </c>
      <c r="DG13" s="386">
        <v>597.45282807999058</v>
      </c>
      <c r="DH13" s="386">
        <v>433.55203219999601</v>
      </c>
      <c r="DI13" s="386">
        <v>422.5901468654049</v>
      </c>
      <c r="DJ13" s="386">
        <v>458.32572519653348</v>
      </c>
      <c r="DK13" s="386">
        <v>480.45615668999312</v>
      </c>
      <c r="DL13" s="386">
        <v>463.22687229999326</v>
      </c>
      <c r="DM13" s="386">
        <v>501.46078123999308</v>
      </c>
      <c r="DN13" s="386">
        <v>499.37599545999518</v>
      </c>
      <c r="DO13" s="386">
        <v>530.28576943999724</v>
      </c>
      <c r="DP13" s="386">
        <v>515.85935556000243</v>
      </c>
      <c r="DQ13" s="386">
        <v>530.14537400999393</v>
      </c>
      <c r="DR13" s="387">
        <v>553.20458056736413</v>
      </c>
      <c r="DS13" s="387">
        <v>795.0872095549289</v>
      </c>
      <c r="DT13" s="387">
        <v>507.27711467886508</v>
      </c>
      <c r="DU13" s="387">
        <v>492.85930815999393</v>
      </c>
      <c r="DV13" s="387">
        <v>493.18244521999998</v>
      </c>
      <c r="DW13" s="387">
        <v>466.56812430806644</v>
      </c>
      <c r="DX13" s="387">
        <v>450.45746272332144</v>
      </c>
      <c r="DY13" s="387">
        <v>466.276591738685</v>
      </c>
      <c r="DZ13" s="387">
        <v>478.97453326246369</v>
      </c>
      <c r="EA13" s="387">
        <v>490.04357981564903</v>
      </c>
      <c r="EB13" s="387">
        <v>492.45993925814997</v>
      </c>
      <c r="EC13" s="387">
        <v>495.96071204675599</v>
      </c>
      <c r="ED13" s="387">
        <v>482.799270536449</v>
      </c>
      <c r="EE13" s="387"/>
      <c r="EF13" s="387"/>
      <c r="EH13" s="365">
        <v>6269.9698915800473</v>
      </c>
      <c r="EI13" s="365">
        <v>5200.8441980800126</v>
      </c>
      <c r="EJ13" s="365">
        <v>5985.9356176092579</v>
      </c>
      <c r="EK13" s="365">
        <v>6111.9462913033276</v>
      </c>
      <c r="EL13" s="386"/>
      <c r="EM13" s="345" t="s">
        <v>550</v>
      </c>
      <c r="EN13" s="379">
        <v>6269.9698915800473</v>
      </c>
      <c r="EO13" s="379">
        <v>5200.8441980800126</v>
      </c>
      <c r="EP13" s="379">
        <v>5985.9356176092579</v>
      </c>
      <c r="EQ13" s="379">
        <v>6111.9462913033276</v>
      </c>
      <c r="ER13" s="379">
        <v>6551.6532377580588</v>
      </c>
      <c r="ES13" s="379">
        <v>6961.4459762421275</v>
      </c>
      <c r="ET13" s="379">
        <v>7353.679954116722</v>
      </c>
      <c r="EU13" s="379">
        <v>7830.7010026933276</v>
      </c>
      <c r="EV13" s="379">
        <v>8095.811359488308</v>
      </c>
      <c r="EX13" s="386">
        <f>EN13/EN$56*100</f>
        <v>5.7997274666116985</v>
      </c>
      <c r="EY13" s="386">
        <f t="shared" si="18"/>
        <v>5.2379749453536375</v>
      </c>
      <c r="EZ13" s="386">
        <f t="shared" si="19"/>
        <v>5.6382864315440688</v>
      </c>
      <c r="FA13" s="386">
        <f t="shared" si="20"/>
        <v>5.2931451557129323</v>
      </c>
      <c r="FB13" s="386">
        <f t="shared" si="21"/>
        <v>5.4464760766480715</v>
      </c>
      <c r="FC13" s="386">
        <f t="shared" si="22"/>
        <v>5.5880342405044363</v>
      </c>
      <c r="FD13" s="386">
        <f t="shared" si="23"/>
        <v>5.7096161461614257</v>
      </c>
      <c r="FE13" s="386">
        <f t="shared" si="24"/>
        <v>5.8809046305462642</v>
      </c>
      <c r="FF13" s="386">
        <f t="shared" si="25"/>
        <v>5.8809046305462482</v>
      </c>
      <c r="FH13" s="386"/>
      <c r="FI13" s="386">
        <f t="shared" si="26"/>
        <v>-0.56175252125806097</v>
      </c>
      <c r="FJ13" s="386">
        <f t="shared" si="27"/>
        <v>0.40031148619043133</v>
      </c>
      <c r="FK13" s="386">
        <f t="shared" si="28"/>
        <v>-0.34514127583113652</v>
      </c>
      <c r="FL13" s="386">
        <f t="shared" si="29"/>
        <v>0.15333092093513923</v>
      </c>
      <c r="FM13" s="386">
        <f t="shared" si="30"/>
        <v>0.14155816385636477</v>
      </c>
      <c r="FN13" s="386">
        <f t="shared" si="31"/>
        <v>0.12158190565698934</v>
      </c>
    </row>
    <row r="14" spans="1:190" x14ac:dyDescent="0.25">
      <c r="A14" s="408" t="s">
        <v>549</v>
      </c>
      <c r="B14" s="408"/>
      <c r="C14" s="384">
        <v>55.829263789999999</v>
      </c>
      <c r="D14" s="381">
        <v>46.2367439</v>
      </c>
      <c r="E14" s="381">
        <v>49.474811369999998</v>
      </c>
      <c r="F14" s="381">
        <v>57.113831019999992</v>
      </c>
      <c r="G14" s="381">
        <v>56.77349688000001</v>
      </c>
      <c r="H14" s="381">
        <v>60.980271419999994</v>
      </c>
      <c r="I14" s="381">
        <v>62.249162140000003</v>
      </c>
      <c r="J14" s="381">
        <v>60.899451600000006</v>
      </c>
      <c r="K14" s="381">
        <v>57.061126490000014</v>
      </c>
      <c r="L14" s="381">
        <v>52.063033529999998</v>
      </c>
      <c r="M14" s="381">
        <v>58.966389759999998</v>
      </c>
      <c r="N14" s="381">
        <v>66.85524873</v>
      </c>
      <c r="O14" s="381">
        <v>65.247513480000009</v>
      </c>
      <c r="P14" s="381">
        <v>63.163610270000007</v>
      </c>
      <c r="Q14" s="381">
        <v>57.787619129999996</v>
      </c>
      <c r="R14" s="381">
        <v>59.947515330000009</v>
      </c>
      <c r="S14" s="381">
        <v>62.341382699999997</v>
      </c>
      <c r="T14" s="381">
        <v>59.401357259999997</v>
      </c>
      <c r="U14" s="381">
        <v>60.518204690000012</v>
      </c>
      <c r="V14" s="381">
        <v>59.362393900000001</v>
      </c>
      <c r="W14" s="381">
        <v>61.652928799999998</v>
      </c>
      <c r="X14" s="381">
        <v>62.504902400000006</v>
      </c>
      <c r="Y14" s="381">
        <v>64.36233141000001</v>
      </c>
      <c r="Z14" s="381">
        <v>67.336541519999997</v>
      </c>
      <c r="AA14" s="381">
        <v>74.90400824999999</v>
      </c>
      <c r="AB14" s="381">
        <v>56.995754590000004</v>
      </c>
      <c r="AC14" s="381">
        <v>59.587161999999999</v>
      </c>
      <c r="AD14" s="381">
        <v>60.143474630000007</v>
      </c>
      <c r="AE14" s="381">
        <v>65.191193610000013</v>
      </c>
      <c r="AF14" s="381">
        <v>64.730327529999997</v>
      </c>
      <c r="AG14" s="381">
        <v>67.68981399089094</v>
      </c>
      <c r="AH14" s="381">
        <v>69.15978677999999</v>
      </c>
      <c r="AI14" s="381">
        <v>70.780676820000011</v>
      </c>
      <c r="AJ14" s="381">
        <v>75.549212319999995</v>
      </c>
      <c r="AK14" s="381">
        <v>70.020565820000002</v>
      </c>
      <c r="AL14" s="381">
        <v>68.593982969999999</v>
      </c>
      <c r="AM14" s="381">
        <v>90.851896629999999</v>
      </c>
      <c r="AN14" s="381">
        <v>61.974237349999989</v>
      </c>
      <c r="AO14" s="381">
        <v>66.139727322100001</v>
      </c>
      <c r="AP14" s="381">
        <v>67.82670014</v>
      </c>
      <c r="AQ14" s="381">
        <v>60.282218659999998</v>
      </c>
      <c r="AR14" s="381">
        <v>73.184453230000003</v>
      </c>
      <c r="AS14" s="381">
        <v>117.51248132000002</v>
      </c>
      <c r="AT14" s="381">
        <v>63.903900369999995</v>
      </c>
      <c r="AU14" s="381">
        <v>58.806418390000005</v>
      </c>
      <c r="AV14" s="381">
        <v>59.661314485200002</v>
      </c>
      <c r="AW14" s="381">
        <v>65.33031957</v>
      </c>
      <c r="AX14" s="381">
        <v>60.269768000000006</v>
      </c>
      <c r="AY14" s="381">
        <v>83.645505799999995</v>
      </c>
      <c r="AZ14" s="381">
        <v>52.282146320000003</v>
      </c>
      <c r="BA14" s="381">
        <v>49.251528780000008</v>
      </c>
      <c r="BB14" s="381">
        <v>60.318892480000017</v>
      </c>
      <c r="BC14" s="381">
        <v>56.578706919999988</v>
      </c>
      <c r="BD14" s="381">
        <v>59.809219809999995</v>
      </c>
      <c r="BE14" s="381">
        <v>77.113597889978024</v>
      </c>
      <c r="BF14" s="381">
        <v>66.871872139999994</v>
      </c>
      <c r="BG14" s="381">
        <v>67.755179530000007</v>
      </c>
      <c r="BH14" s="381">
        <v>85.479687960000007</v>
      </c>
      <c r="BI14" s="381">
        <v>73.485748290000004</v>
      </c>
      <c r="BJ14" s="381">
        <v>65.737593052397031</v>
      </c>
      <c r="BK14" s="381">
        <v>93.366265800000036</v>
      </c>
      <c r="BL14" s="381">
        <v>67.943489920000005</v>
      </c>
      <c r="BM14" s="381">
        <v>64.181259080000004</v>
      </c>
      <c r="BN14" s="381">
        <v>73.967615760000029</v>
      </c>
      <c r="BO14" s="381">
        <v>73.656080770000017</v>
      </c>
      <c r="BP14" s="381">
        <v>81.030909789999981</v>
      </c>
      <c r="BQ14" s="381">
        <v>81.887642180000014</v>
      </c>
      <c r="BR14" s="381">
        <v>79.713303719999999</v>
      </c>
      <c r="BS14" s="381">
        <v>80.899974640000011</v>
      </c>
      <c r="BT14" s="381">
        <v>77.589201299999999</v>
      </c>
      <c r="BU14" s="381">
        <v>92.555302930000025</v>
      </c>
      <c r="BV14" s="381">
        <v>82.611080639999983</v>
      </c>
      <c r="BW14" s="381">
        <v>96.496510499999999</v>
      </c>
      <c r="BX14" s="381">
        <v>78.125899060000023</v>
      </c>
      <c r="BY14" s="381">
        <v>81.036068239999977</v>
      </c>
      <c r="BZ14" s="381">
        <v>75.723250409999991</v>
      </c>
      <c r="CA14" s="381">
        <v>84.65495826999998</v>
      </c>
      <c r="CB14" s="381">
        <v>82.454988920000005</v>
      </c>
      <c r="CC14" s="381">
        <v>87.839340880000009</v>
      </c>
      <c r="CD14" s="381">
        <v>78.424829479999985</v>
      </c>
      <c r="CE14" s="381">
        <v>78.703839529999996</v>
      </c>
      <c r="CF14" s="381">
        <v>82.314215539999992</v>
      </c>
      <c r="CG14" s="381">
        <v>79.605979100000013</v>
      </c>
      <c r="CH14" s="381">
        <v>72.871012319999977</v>
      </c>
      <c r="CI14" s="386">
        <v>87.42677765000002</v>
      </c>
      <c r="CJ14" s="386">
        <v>68.485465879999978</v>
      </c>
      <c r="CK14" s="386">
        <v>70.677768140000012</v>
      </c>
      <c r="CL14" s="386">
        <v>71.249335540000004</v>
      </c>
      <c r="CM14" s="386">
        <v>77.265209220000031</v>
      </c>
      <c r="CN14" s="386">
        <v>76.752986829999955</v>
      </c>
      <c r="CO14" s="386">
        <v>78.911611190000002</v>
      </c>
      <c r="CP14" s="386">
        <v>74.75043385000005</v>
      </c>
      <c r="CQ14" s="386">
        <v>73.772498830000004</v>
      </c>
      <c r="CR14" s="386">
        <v>77.735661680000021</v>
      </c>
      <c r="CS14" s="386">
        <v>69.034820170000046</v>
      </c>
      <c r="CT14" s="386">
        <v>72.432037190000003</v>
      </c>
      <c r="CU14" s="386">
        <v>91.140610330000001</v>
      </c>
      <c r="CV14" s="386">
        <v>65.104965009999958</v>
      </c>
      <c r="CW14" s="386">
        <v>76.136839920000014</v>
      </c>
      <c r="CX14" s="386">
        <v>36.947875719999999</v>
      </c>
      <c r="CY14" s="386">
        <v>32.289112240000009</v>
      </c>
      <c r="CZ14" s="386">
        <v>50.062179970000003</v>
      </c>
      <c r="DA14" s="386">
        <v>55.272709290000009</v>
      </c>
      <c r="DB14" s="386">
        <v>59.124632459999965</v>
      </c>
      <c r="DC14" s="386">
        <v>57.303118609999963</v>
      </c>
      <c r="DD14" s="386">
        <v>68.47745879</v>
      </c>
      <c r="DE14" s="386">
        <v>69.565154730000017</v>
      </c>
      <c r="DF14" s="386">
        <v>76.090966299999977</v>
      </c>
      <c r="DG14" s="386">
        <v>77.351005440000023</v>
      </c>
      <c r="DH14" s="386">
        <v>60.805711809999998</v>
      </c>
      <c r="DI14" s="386">
        <v>63.705604479999977</v>
      </c>
      <c r="DJ14" s="386">
        <v>63.995600790000012</v>
      </c>
      <c r="DK14" s="386">
        <v>59.045876550000003</v>
      </c>
      <c r="DL14" s="386">
        <v>63.575529129999964</v>
      </c>
      <c r="DM14" s="386">
        <v>81.036755029999981</v>
      </c>
      <c r="DN14" s="386">
        <v>64.39963539</v>
      </c>
      <c r="DO14" s="386">
        <v>67.076204999999987</v>
      </c>
      <c r="DP14" s="386">
        <v>78.328088250000008</v>
      </c>
      <c r="DQ14" s="386">
        <v>67.762729369999988</v>
      </c>
      <c r="DR14" s="387">
        <v>74.347308909999981</v>
      </c>
      <c r="DS14" s="387">
        <v>90.64065396999996</v>
      </c>
      <c r="DT14" s="387">
        <v>52.462303220000052</v>
      </c>
      <c r="DU14" s="387">
        <v>77.008486009999999</v>
      </c>
      <c r="DV14" s="387">
        <v>67.27662844999999</v>
      </c>
      <c r="DW14" s="387">
        <v>61.4207773011466</v>
      </c>
      <c r="DX14" s="387">
        <v>60.223854134426105</v>
      </c>
      <c r="DY14" s="387">
        <v>66.885936349664107</v>
      </c>
      <c r="DZ14" s="387">
        <v>67.5276725797724</v>
      </c>
      <c r="EA14" s="387">
        <v>81.187395994269096</v>
      </c>
      <c r="EB14" s="387">
        <v>80.475939434063406</v>
      </c>
      <c r="EC14" s="387">
        <v>73.413416849883504</v>
      </c>
      <c r="ED14" s="387">
        <v>78.789043542425304</v>
      </c>
      <c r="EE14" s="387"/>
      <c r="EF14" s="387"/>
      <c r="EH14" s="365">
        <v>898.49460617000011</v>
      </c>
      <c r="EI14" s="365">
        <v>737.51562336999996</v>
      </c>
      <c r="EJ14" s="365">
        <v>821.43005014999994</v>
      </c>
      <c r="EK14" s="365">
        <v>857.31210783565052</v>
      </c>
      <c r="EL14" s="386"/>
      <c r="EM14" s="345" t="s">
        <v>549</v>
      </c>
      <c r="EN14" s="379">
        <v>898.49460617000011</v>
      </c>
      <c r="EO14" s="379">
        <v>737.51562336999996</v>
      </c>
      <c r="EP14" s="379">
        <v>821.43005014999994</v>
      </c>
      <c r="EQ14" s="379">
        <v>857.31210783565052</v>
      </c>
      <c r="ER14" s="379">
        <v>892.78662895910111</v>
      </c>
      <c r="ES14" s="379">
        <v>929.86040649717279</v>
      </c>
      <c r="ET14" s="379">
        <v>962.9923819581519</v>
      </c>
      <c r="EU14" s="379">
        <v>1025.460104061804</v>
      </c>
      <c r="EV14" s="379">
        <v>1060.1773144333069</v>
      </c>
      <c r="EX14" s="386">
        <f t="shared" si="17"/>
        <v>0.83110827262575893</v>
      </c>
      <c r="EY14" s="386">
        <f t="shared" si="18"/>
        <v>0.74278101975157418</v>
      </c>
      <c r="EZ14" s="386">
        <f t="shared" si="19"/>
        <v>0.7737233077814295</v>
      </c>
      <c r="FA14" s="386">
        <f t="shared" si="20"/>
        <v>0.74246029239184419</v>
      </c>
      <c r="FB14" s="386">
        <f t="shared" si="21"/>
        <v>0.74218534463233565</v>
      </c>
      <c r="FC14" s="386">
        <f t="shared" si="22"/>
        <v>0.74640984188179937</v>
      </c>
      <c r="FD14" s="386">
        <f t="shared" si="23"/>
        <v>0.74769596813642381</v>
      </c>
      <c r="FE14" s="386">
        <f t="shared" si="24"/>
        <v>0.77012684718051594</v>
      </c>
      <c r="FF14" s="386">
        <f t="shared" si="25"/>
        <v>0.77012684718051394</v>
      </c>
      <c r="FH14" s="386"/>
      <c r="FI14" s="386">
        <f t="shared" si="26"/>
        <v>-8.8327252874184747E-2</v>
      </c>
      <c r="FJ14" s="386">
        <f t="shared" si="27"/>
        <v>3.0942288029855325E-2</v>
      </c>
      <c r="FK14" s="386">
        <f t="shared" si="28"/>
        <v>-3.1263015389585314E-2</v>
      </c>
      <c r="FL14" s="386">
        <f t="shared" si="29"/>
        <v>-2.74947759508537E-4</v>
      </c>
      <c r="FM14" s="386">
        <f t="shared" si="30"/>
        <v>4.2244972494637212E-3</v>
      </c>
      <c r="FN14" s="386">
        <f t="shared" si="31"/>
        <v>1.2861262546244312E-3</v>
      </c>
    </row>
    <row r="15" spans="1:190" x14ac:dyDescent="0.25">
      <c r="A15" s="408" t="s">
        <v>548</v>
      </c>
      <c r="B15" s="408"/>
      <c r="C15" s="384">
        <v>96.38246498000008</v>
      </c>
      <c r="D15" s="381">
        <v>94.374759470000043</v>
      </c>
      <c r="E15" s="381">
        <v>102.72361870000002</v>
      </c>
      <c r="F15" s="381">
        <v>91.54494643000001</v>
      </c>
      <c r="G15" s="381">
        <v>108.03510921999994</v>
      </c>
      <c r="H15" s="381">
        <v>115.67739738999988</v>
      </c>
      <c r="I15" s="381">
        <v>109.44774058000004</v>
      </c>
      <c r="J15" s="381">
        <v>125.23143068000007</v>
      </c>
      <c r="K15" s="381">
        <v>102.52909275000005</v>
      </c>
      <c r="L15" s="381">
        <v>102.40873336000004</v>
      </c>
      <c r="M15" s="381">
        <v>114.84278603000003</v>
      </c>
      <c r="N15" s="381">
        <v>100.57656243000004</v>
      </c>
      <c r="O15" s="381">
        <v>115.50047403744964</v>
      </c>
      <c r="P15" s="381">
        <v>95.05465429833437</v>
      </c>
      <c r="Q15" s="381">
        <v>101.09794190965856</v>
      </c>
      <c r="R15" s="381">
        <v>110.57733737448888</v>
      </c>
      <c r="S15" s="381">
        <v>113.66448829889352</v>
      </c>
      <c r="T15" s="381">
        <v>104.13756486291588</v>
      </c>
      <c r="U15" s="381">
        <v>112.30017980154217</v>
      </c>
      <c r="V15" s="381">
        <v>116.29767507782168</v>
      </c>
      <c r="W15" s="381">
        <v>105.3344778129577</v>
      </c>
      <c r="X15" s="381">
        <v>122.03480850331989</v>
      </c>
      <c r="Y15" s="381">
        <v>118.85043483497284</v>
      </c>
      <c r="Z15" s="381">
        <v>108.84145364998052</v>
      </c>
      <c r="AA15" s="381">
        <v>100.24429131954142</v>
      </c>
      <c r="AB15" s="381">
        <v>96.482735219021691</v>
      </c>
      <c r="AC15" s="381">
        <v>93.901687636298277</v>
      </c>
      <c r="AD15" s="381">
        <v>107.34283525966922</v>
      </c>
      <c r="AE15" s="381">
        <v>120.90350670195082</v>
      </c>
      <c r="AF15" s="381">
        <v>111.52215125406076</v>
      </c>
      <c r="AG15" s="381">
        <v>113.81037539989897</v>
      </c>
      <c r="AH15" s="381">
        <v>121.38865973255392</v>
      </c>
      <c r="AI15" s="381">
        <v>124.15829376276869</v>
      </c>
      <c r="AJ15" s="381">
        <v>126.66620855803333</v>
      </c>
      <c r="AK15" s="381">
        <v>128.37260326796849</v>
      </c>
      <c r="AL15" s="381">
        <v>131.936461899367</v>
      </c>
      <c r="AM15" s="381">
        <v>141.49126326999999</v>
      </c>
      <c r="AN15" s="381">
        <v>120.46300646</v>
      </c>
      <c r="AO15" s="381">
        <v>147.73852851000004</v>
      </c>
      <c r="AP15" s="381">
        <v>166.28510786000001</v>
      </c>
      <c r="AQ15" s="381">
        <v>191.77568137</v>
      </c>
      <c r="AR15" s="381">
        <v>191.47865032999999</v>
      </c>
      <c r="AS15" s="381">
        <v>194.28770459999996</v>
      </c>
      <c r="AT15" s="381">
        <v>178.24171144000002</v>
      </c>
      <c r="AU15" s="381">
        <v>187.96096488000001</v>
      </c>
      <c r="AV15" s="381">
        <v>175.78747989000001</v>
      </c>
      <c r="AW15" s="381">
        <v>166.97669441999997</v>
      </c>
      <c r="AX15" s="381">
        <v>163.98791373999998</v>
      </c>
      <c r="AY15" s="381">
        <v>136.515839</v>
      </c>
      <c r="AZ15" s="381">
        <v>116.152815</v>
      </c>
      <c r="BA15" s="381">
        <v>124.66985500000001</v>
      </c>
      <c r="BB15" s="381">
        <v>120.897913</v>
      </c>
      <c r="BC15" s="381">
        <v>130.669861</v>
      </c>
      <c r="BD15" s="381">
        <v>116.12064699999999</v>
      </c>
      <c r="BE15" s="381">
        <v>131.589719</v>
      </c>
      <c r="BF15" s="381">
        <v>149.21020300000001</v>
      </c>
      <c r="BG15" s="381">
        <v>134.34695600000001</v>
      </c>
      <c r="BH15" s="381">
        <v>167.62572700000001</v>
      </c>
      <c r="BI15" s="381">
        <v>155.65939</v>
      </c>
      <c r="BJ15" s="381">
        <v>147.64512599999998</v>
      </c>
      <c r="BK15" s="381">
        <v>143.18166692</v>
      </c>
      <c r="BL15" s="381">
        <v>118.92138323000007</v>
      </c>
      <c r="BM15" s="381">
        <v>131.38961001999996</v>
      </c>
      <c r="BN15" s="381">
        <v>116.18211405000007</v>
      </c>
      <c r="BO15" s="381">
        <v>109.52584430999998</v>
      </c>
      <c r="BP15" s="381">
        <v>119.24219761999983</v>
      </c>
      <c r="BQ15" s="381">
        <v>115.90942146000015</v>
      </c>
      <c r="BR15" s="381">
        <v>127.43355724000004</v>
      </c>
      <c r="BS15" s="381">
        <v>111.40688339</v>
      </c>
      <c r="BT15" s="381">
        <v>125.40577178999969</v>
      </c>
      <c r="BU15" s="381">
        <v>141.33939534000012</v>
      </c>
      <c r="BV15" s="381">
        <v>115.04482887000009</v>
      </c>
      <c r="BW15" s="381">
        <v>128.61224970000004</v>
      </c>
      <c r="BX15" s="381">
        <v>112.33673998999986</v>
      </c>
      <c r="BY15" s="381">
        <v>117.47112630999989</v>
      </c>
      <c r="BZ15" s="381">
        <v>120.03403996999999</v>
      </c>
      <c r="CA15" s="381">
        <v>129.69689621000001</v>
      </c>
      <c r="CB15" s="381">
        <v>125.06215862000018</v>
      </c>
      <c r="CC15" s="381">
        <v>140.11758988000008</v>
      </c>
      <c r="CD15" s="381">
        <v>142.58451462000002</v>
      </c>
      <c r="CE15" s="381">
        <v>122.49999033</v>
      </c>
      <c r="CF15" s="381">
        <v>155.7976436600002</v>
      </c>
      <c r="CG15" s="381">
        <v>144.75721018000007</v>
      </c>
      <c r="CH15" s="381">
        <v>120.38282716999996</v>
      </c>
      <c r="CI15" s="386">
        <v>131.28475924999989</v>
      </c>
      <c r="CJ15" s="386">
        <v>111.73364143000009</v>
      </c>
      <c r="CK15" s="386">
        <v>110.26789639000005</v>
      </c>
      <c r="CL15" s="386">
        <v>114.84042188000001</v>
      </c>
      <c r="CM15" s="386">
        <v>128.09400136000014</v>
      </c>
      <c r="CN15" s="386">
        <v>108.65937203000003</v>
      </c>
      <c r="CO15" s="386">
        <v>133.69995300999997</v>
      </c>
      <c r="CP15" s="386">
        <v>123.7295854499999</v>
      </c>
      <c r="CQ15" s="386">
        <v>113.18203334999986</v>
      </c>
      <c r="CR15" s="386">
        <v>126.74651210999993</v>
      </c>
      <c r="CS15" s="386">
        <v>112.91695990000005</v>
      </c>
      <c r="CT15" s="386">
        <v>98.464400430000055</v>
      </c>
      <c r="CU15" s="386">
        <v>116.48697939000009</v>
      </c>
      <c r="CV15" s="386">
        <v>80.789610300000092</v>
      </c>
      <c r="CW15" s="386">
        <v>76.886158219999942</v>
      </c>
      <c r="CX15" s="386">
        <v>40.971478579999946</v>
      </c>
      <c r="CY15" s="386">
        <v>51.998295889999952</v>
      </c>
      <c r="CZ15" s="386">
        <v>69.917839950000044</v>
      </c>
      <c r="DA15" s="386">
        <v>66.683807449999961</v>
      </c>
      <c r="DB15" s="386">
        <v>72.70442237999994</v>
      </c>
      <c r="DC15" s="386">
        <v>77.884225210000182</v>
      </c>
      <c r="DD15" s="386">
        <v>88.636729790000018</v>
      </c>
      <c r="DE15" s="386">
        <v>95.439837890000021</v>
      </c>
      <c r="DF15" s="386">
        <v>106.05737784999994</v>
      </c>
      <c r="DG15" s="386">
        <v>94.214292389999997</v>
      </c>
      <c r="DH15" s="386">
        <v>82.09</v>
      </c>
      <c r="DI15" s="386">
        <v>96.48</v>
      </c>
      <c r="DJ15" s="386">
        <v>90.55</v>
      </c>
      <c r="DK15" s="386">
        <v>93.58484476000001</v>
      </c>
      <c r="DL15" s="386">
        <v>110.79307782000001</v>
      </c>
      <c r="DM15" s="386">
        <v>114.04645246</v>
      </c>
      <c r="DN15" s="386">
        <v>101.82857951523411</v>
      </c>
      <c r="DO15" s="386">
        <v>103.84373706000002</v>
      </c>
      <c r="DP15" s="386">
        <v>101.53318267000002</v>
      </c>
      <c r="DQ15" s="386">
        <v>105.12277147</v>
      </c>
      <c r="DR15" s="387">
        <v>113.02251029</v>
      </c>
      <c r="DS15" s="387">
        <v>94.957842590000027</v>
      </c>
      <c r="DT15" s="387">
        <v>83.13314668000001</v>
      </c>
      <c r="DU15" s="387">
        <v>100.33861569000001</v>
      </c>
      <c r="DV15" s="387">
        <v>91.327872599999992</v>
      </c>
      <c r="DW15" s="387">
        <v>94.106305678037003</v>
      </c>
      <c r="DX15" s="387">
        <v>96.322467768997001</v>
      </c>
      <c r="DY15" s="387">
        <v>94.950931655575005</v>
      </c>
      <c r="DZ15" s="387">
        <v>97.197019019227994</v>
      </c>
      <c r="EA15" s="387">
        <v>125.95198976795901</v>
      </c>
      <c r="EB15" s="387">
        <v>135.39023627056298</v>
      </c>
      <c r="EC15" s="387">
        <v>133.60615342821001</v>
      </c>
      <c r="ED15" s="387">
        <v>133.339810777975</v>
      </c>
      <c r="EE15" s="387"/>
      <c r="EF15" s="387"/>
      <c r="EH15" s="365">
        <v>1413.6195365900001</v>
      </c>
      <c r="EI15" s="365">
        <v>944.45676290000017</v>
      </c>
      <c r="EJ15" s="365">
        <v>1207.1094484352341</v>
      </c>
      <c r="EK15" s="365">
        <v>1280.622391926544</v>
      </c>
      <c r="EL15" s="386"/>
      <c r="EM15" s="345" t="s">
        <v>548</v>
      </c>
      <c r="EN15" s="379">
        <v>1413.6195365900001</v>
      </c>
      <c r="EO15" s="379">
        <v>944.45676290000017</v>
      </c>
      <c r="EP15" s="379">
        <v>1207.1094484352341</v>
      </c>
      <c r="EQ15" s="379">
        <v>1280.622391926544</v>
      </c>
      <c r="ER15" s="379">
        <v>1344.3567846579742</v>
      </c>
      <c r="ES15" s="379">
        <v>1411.2631294358882</v>
      </c>
      <c r="ET15" s="379">
        <v>1459.6039998722194</v>
      </c>
      <c r="EU15" s="379">
        <v>1501.1084590779478</v>
      </c>
      <c r="EV15" s="379">
        <v>1518.4062827496537</v>
      </c>
      <c r="EX15" s="386">
        <f t="shared" si="17"/>
        <v>1.3075992700873809</v>
      </c>
      <c r="EY15" s="386">
        <f t="shared" si="18"/>
        <v>0.95119958849493957</v>
      </c>
      <c r="EZ15" s="386">
        <f t="shared" si="19"/>
        <v>1.13700334572247</v>
      </c>
      <c r="FA15" s="386">
        <f t="shared" si="20"/>
        <v>1.1090608272799507</v>
      </c>
      <c r="FB15" s="386">
        <f t="shared" si="21"/>
        <v>1.1175815935925102</v>
      </c>
      <c r="FC15" s="386">
        <f t="shared" si="22"/>
        <v>1.13283744735835</v>
      </c>
      <c r="FD15" s="386">
        <f t="shared" si="23"/>
        <v>1.1332800198908339</v>
      </c>
      <c r="FE15" s="386">
        <f t="shared" si="24"/>
        <v>1.1273416881716427</v>
      </c>
      <c r="FF15" s="386">
        <f t="shared" si="25"/>
        <v>1.1029904407057907</v>
      </c>
      <c r="FH15" s="386"/>
      <c r="FI15" s="386">
        <f t="shared" si="26"/>
        <v>-0.35639968159244129</v>
      </c>
      <c r="FJ15" s="386">
        <f t="shared" si="27"/>
        <v>0.1858037572275304</v>
      </c>
      <c r="FK15" s="386">
        <f t="shared" si="28"/>
        <v>-2.7942518442519271E-2</v>
      </c>
      <c r="FL15" s="386">
        <f t="shared" si="29"/>
        <v>8.5207663125594912E-3</v>
      </c>
      <c r="FM15" s="386">
        <f t="shared" si="30"/>
        <v>1.5255853765839822E-2</v>
      </c>
      <c r="FN15" s="386">
        <f t="shared" si="31"/>
        <v>4.4257253248392026E-4</v>
      </c>
    </row>
    <row r="16" spans="1:190" x14ac:dyDescent="0.25">
      <c r="A16" s="408" t="s">
        <v>547</v>
      </c>
      <c r="B16" s="408"/>
      <c r="C16" s="384">
        <v>115.63881806538943</v>
      </c>
      <c r="D16" s="381">
        <v>138.38891318232922</v>
      </c>
      <c r="E16" s="381">
        <v>133.89470190059239</v>
      </c>
      <c r="F16" s="381">
        <v>129.63711851075391</v>
      </c>
      <c r="G16" s="381">
        <v>120.93295736612838</v>
      </c>
      <c r="H16" s="381">
        <v>129.64163589534266</v>
      </c>
      <c r="I16" s="381">
        <v>125.39597904081039</v>
      </c>
      <c r="J16" s="381">
        <v>130.32705205644615</v>
      </c>
      <c r="K16" s="381">
        <v>129.7159168310923</v>
      </c>
      <c r="L16" s="381">
        <v>118.07782099853675</v>
      </c>
      <c r="M16" s="381">
        <v>131.14545986906415</v>
      </c>
      <c r="N16" s="381">
        <v>178.83663679278342</v>
      </c>
      <c r="O16" s="381">
        <v>156.5061986019567</v>
      </c>
      <c r="P16" s="381">
        <v>159.66105606807454</v>
      </c>
      <c r="Q16" s="381">
        <v>158.29168307960717</v>
      </c>
      <c r="R16" s="381">
        <v>147.60559186525617</v>
      </c>
      <c r="S16" s="381">
        <v>148.34647389169996</v>
      </c>
      <c r="T16" s="381">
        <v>150.86238185888865</v>
      </c>
      <c r="U16" s="381">
        <v>150.71477134190204</v>
      </c>
      <c r="V16" s="381">
        <v>151.98003124866517</v>
      </c>
      <c r="W16" s="381">
        <v>150.06600165586718</v>
      </c>
      <c r="X16" s="381">
        <v>141.2217488902553</v>
      </c>
      <c r="Y16" s="381">
        <v>142.77130928797163</v>
      </c>
      <c r="Z16" s="381">
        <v>141.39200199198453</v>
      </c>
      <c r="AA16" s="381">
        <v>162.29620225860214</v>
      </c>
      <c r="AB16" s="381">
        <v>150.35364862945784</v>
      </c>
      <c r="AC16" s="381">
        <v>154.67033432513242</v>
      </c>
      <c r="AD16" s="381">
        <v>147.76495330452087</v>
      </c>
      <c r="AE16" s="381">
        <v>136.31785584774491</v>
      </c>
      <c r="AF16" s="381">
        <v>140.62444357845084</v>
      </c>
      <c r="AG16" s="381">
        <v>152.02455111652247</v>
      </c>
      <c r="AH16" s="381">
        <v>149.98521785677784</v>
      </c>
      <c r="AI16" s="381">
        <v>144.37648567381783</v>
      </c>
      <c r="AJ16" s="381">
        <v>149.52086139774326</v>
      </c>
      <c r="AK16" s="381">
        <v>190.83791892023169</v>
      </c>
      <c r="AL16" s="381">
        <v>156.96942414852248</v>
      </c>
      <c r="AM16" s="381">
        <v>175.47501343610134</v>
      </c>
      <c r="AN16" s="381">
        <v>163.09558504126906</v>
      </c>
      <c r="AO16" s="381">
        <v>163.30891838966562</v>
      </c>
      <c r="AP16" s="381">
        <v>149.57481586388411</v>
      </c>
      <c r="AQ16" s="381">
        <v>138.72262735470395</v>
      </c>
      <c r="AR16" s="381">
        <v>132.08725726162854</v>
      </c>
      <c r="AS16" s="381">
        <v>174.20242470042032</v>
      </c>
      <c r="AT16" s="381">
        <v>135.16672744511209</v>
      </c>
      <c r="AU16" s="381">
        <v>131.2062918286689</v>
      </c>
      <c r="AV16" s="381">
        <v>129.66449246104006</v>
      </c>
      <c r="AW16" s="381">
        <v>119.2144113646917</v>
      </c>
      <c r="AX16" s="381">
        <v>120.53405367704759</v>
      </c>
      <c r="AY16" s="381">
        <v>182.31431662185517</v>
      </c>
      <c r="AZ16" s="381">
        <v>131.60880441562688</v>
      </c>
      <c r="BA16" s="381">
        <v>135.33448430609127</v>
      </c>
      <c r="BB16" s="381">
        <v>127.3721079654412</v>
      </c>
      <c r="BC16" s="381">
        <v>115.45141686739281</v>
      </c>
      <c r="BD16" s="381">
        <v>327.83181697516426</v>
      </c>
      <c r="BE16" s="381">
        <v>344.04731503091006</v>
      </c>
      <c r="BF16" s="381">
        <v>344.21325369213275</v>
      </c>
      <c r="BG16" s="381">
        <v>168.98968322192547</v>
      </c>
      <c r="BH16" s="381">
        <v>150.13651872255292</v>
      </c>
      <c r="BI16" s="381">
        <v>140.99620795442834</v>
      </c>
      <c r="BJ16" s="381">
        <v>181.3728434003975</v>
      </c>
      <c r="BK16" s="381">
        <v>143.46459153471801</v>
      </c>
      <c r="BL16" s="381">
        <v>138.26604728799856</v>
      </c>
      <c r="BM16" s="381">
        <v>138.21097460970987</v>
      </c>
      <c r="BN16" s="381">
        <v>140.54155558708746</v>
      </c>
      <c r="BO16" s="381">
        <v>136.71437655519691</v>
      </c>
      <c r="BP16" s="381">
        <v>149.2492492007315</v>
      </c>
      <c r="BQ16" s="381">
        <v>137.53034721041047</v>
      </c>
      <c r="BR16" s="381">
        <v>137.89000805074562</v>
      </c>
      <c r="BS16" s="381">
        <v>143.28080772957304</v>
      </c>
      <c r="BT16" s="381">
        <v>135.71525576753021</v>
      </c>
      <c r="BU16" s="381">
        <v>133.37707119877166</v>
      </c>
      <c r="BV16" s="381">
        <v>159.88039516033331</v>
      </c>
      <c r="BW16" s="381">
        <v>141.21051802599973</v>
      </c>
      <c r="BX16" s="381">
        <v>140.5395196289999</v>
      </c>
      <c r="BY16" s="381">
        <v>150.59031319799996</v>
      </c>
      <c r="BZ16" s="381">
        <v>140.68973430799994</v>
      </c>
      <c r="CA16" s="381">
        <v>139.59183535599996</v>
      </c>
      <c r="CB16" s="381">
        <v>131.32128769199988</v>
      </c>
      <c r="CC16" s="381">
        <v>141.89851107200013</v>
      </c>
      <c r="CD16" s="381">
        <v>125.34987957600001</v>
      </c>
      <c r="CE16" s="381">
        <v>132.48073656000003</v>
      </c>
      <c r="CF16" s="381">
        <v>116.24103040599984</v>
      </c>
      <c r="CG16" s="381">
        <v>123.36288739999968</v>
      </c>
      <c r="CH16" s="381">
        <v>212.61967128599983</v>
      </c>
      <c r="CI16" s="386">
        <v>135.91212876200058</v>
      </c>
      <c r="CJ16" s="386">
        <v>139.09451390800047</v>
      </c>
      <c r="CK16" s="386">
        <v>139.12039418800026</v>
      </c>
      <c r="CL16" s="386">
        <v>131.01778649600024</v>
      </c>
      <c r="CM16" s="386">
        <v>130.79829339999998</v>
      </c>
      <c r="CN16" s="386">
        <v>136.62727054800027</v>
      </c>
      <c r="CO16" s="386">
        <v>135.03305211399993</v>
      </c>
      <c r="CP16" s="386">
        <v>132.29684411200017</v>
      </c>
      <c r="CQ16" s="386">
        <v>136.94863665150018</v>
      </c>
      <c r="CR16" s="386">
        <v>124.05315004599979</v>
      </c>
      <c r="CS16" s="386">
        <v>119.82525531399989</v>
      </c>
      <c r="CT16" s="386">
        <v>132.16633480999997</v>
      </c>
      <c r="CU16" s="386">
        <v>130.08110295400002</v>
      </c>
      <c r="CV16" s="386">
        <v>123.10382411800009</v>
      </c>
      <c r="CW16" s="386">
        <v>257.71949840399952</v>
      </c>
      <c r="CX16" s="386">
        <v>89.751280429999838</v>
      </c>
      <c r="CY16" s="386">
        <v>79.290733829999795</v>
      </c>
      <c r="CZ16" s="386">
        <v>108.80757580999934</v>
      </c>
      <c r="DA16" s="386">
        <v>122.30863100999964</v>
      </c>
      <c r="DB16" s="386">
        <v>107.88060394000003</v>
      </c>
      <c r="DC16" s="386">
        <v>103.77628004049998</v>
      </c>
      <c r="DD16" s="386">
        <v>102.80454255999992</v>
      </c>
      <c r="DE16" s="386">
        <v>112.42329099999996</v>
      </c>
      <c r="DF16" s="386">
        <v>111.06760121999999</v>
      </c>
      <c r="DG16" s="386">
        <v>119.3042037200001</v>
      </c>
      <c r="DH16" s="386">
        <v>111.30473846000054</v>
      </c>
      <c r="DI16" s="386">
        <v>281.67000817000064</v>
      </c>
      <c r="DJ16" s="386">
        <v>135.59881818000031</v>
      </c>
      <c r="DK16" s="386">
        <v>107.37086793000063</v>
      </c>
      <c r="DL16" s="386">
        <v>139.03541896000078</v>
      </c>
      <c r="DM16" s="386">
        <v>143.32305071000064</v>
      </c>
      <c r="DN16" s="386">
        <v>132.46405658000018</v>
      </c>
      <c r="DO16" s="386">
        <v>168.45141856000012</v>
      </c>
      <c r="DP16" s="386">
        <v>128.42282855999949</v>
      </c>
      <c r="DQ16" s="386">
        <v>140.44667128000012</v>
      </c>
      <c r="DR16" s="387">
        <v>147.3574348178723</v>
      </c>
      <c r="DS16" s="387">
        <v>136.44346866500018</v>
      </c>
      <c r="DT16" s="387">
        <v>135.4186132550002</v>
      </c>
      <c r="DU16" s="387">
        <v>613.7617757550006</v>
      </c>
      <c r="DV16" s="387">
        <v>483.55143093999982</v>
      </c>
      <c r="DW16" s="387">
        <v>98.121591801738646</v>
      </c>
      <c r="DX16" s="387">
        <v>97.328301912147367</v>
      </c>
      <c r="DY16" s="387">
        <v>101.73037033296498</v>
      </c>
      <c r="DZ16" s="387">
        <v>102.5441984430438</v>
      </c>
      <c r="EA16" s="387">
        <v>145.49758351858691</v>
      </c>
      <c r="EB16" s="387">
        <v>147.8290586992407</v>
      </c>
      <c r="EC16" s="387">
        <v>149.14550036706055</v>
      </c>
      <c r="ED16" s="387">
        <v>151.34191336483173</v>
      </c>
      <c r="EE16" s="387"/>
      <c r="EF16" s="387"/>
      <c r="EH16" s="365">
        <v>1592.8936603495017</v>
      </c>
      <c r="EI16" s="365">
        <v>1449.0149653164981</v>
      </c>
      <c r="EJ16" s="365">
        <v>1754.7495159278758</v>
      </c>
      <c r="EK16" s="365">
        <v>2362.7138070546157</v>
      </c>
      <c r="EL16" s="386"/>
      <c r="EM16" s="345" t="s">
        <v>547</v>
      </c>
      <c r="EN16" s="379">
        <v>1592.8936603495013</v>
      </c>
      <c r="EO16" s="379">
        <v>1449.0149653164979</v>
      </c>
      <c r="EP16" s="379">
        <v>1754.7495159278758</v>
      </c>
      <c r="EQ16" s="379">
        <v>2362.7138070546157</v>
      </c>
      <c r="ER16" s="379">
        <v>2136.2444528708183</v>
      </c>
      <c r="ES16" s="379">
        <v>1842.1295643075775</v>
      </c>
      <c r="ET16" s="379">
        <v>1967.1433957118534</v>
      </c>
      <c r="EU16" s="379">
        <v>2101.0714623651852</v>
      </c>
      <c r="EV16" s="379">
        <v>2214.4364409441428</v>
      </c>
      <c r="EX16" s="386">
        <f t="shared" si="17"/>
        <v>1.4734279865883952</v>
      </c>
      <c r="EY16" s="386">
        <f t="shared" si="18"/>
        <v>1.4593600182393927</v>
      </c>
      <c r="EZ16" s="386">
        <f t="shared" si="19"/>
        <v>1.6528377547712709</v>
      </c>
      <c r="FA16" s="386">
        <f t="shared" si="20"/>
        <v>2.0461873429650748</v>
      </c>
      <c r="FB16" s="386">
        <f t="shared" si="21"/>
        <v>1.7758882963125957</v>
      </c>
      <c r="FC16" s="386">
        <f t="shared" si="22"/>
        <v>1.4786989823561087</v>
      </c>
      <c r="FD16" s="386">
        <f t="shared" si="23"/>
        <v>1.5273487239111547</v>
      </c>
      <c r="FE16" s="386">
        <f t="shared" si="24"/>
        <v>1.5779175948465125</v>
      </c>
      <c r="FF16" s="386">
        <f t="shared" si="25"/>
        <v>1.6085959691162901</v>
      </c>
      <c r="FH16" s="386"/>
      <c r="FI16" s="386">
        <f t="shared" si="26"/>
        <v>-1.4067968349002591E-2</v>
      </c>
      <c r="FJ16" s="386">
        <f t="shared" si="27"/>
        <v>0.19347773653187827</v>
      </c>
      <c r="FK16" s="386">
        <f t="shared" si="28"/>
        <v>0.39334958819380383</v>
      </c>
      <c r="FL16" s="386">
        <f t="shared" si="29"/>
        <v>-0.27029904665247906</v>
      </c>
      <c r="FM16" s="386">
        <f t="shared" si="30"/>
        <v>-0.29718931395648696</v>
      </c>
      <c r="FN16" s="386">
        <f t="shared" si="31"/>
        <v>4.8649741555045978E-2</v>
      </c>
    </row>
    <row r="17" spans="1:170" x14ac:dyDescent="0.25">
      <c r="A17" s="385" t="s">
        <v>546</v>
      </c>
      <c r="B17" s="385"/>
      <c r="C17" s="384">
        <v>338.57635307999999</v>
      </c>
      <c r="D17" s="381">
        <v>363.95351391999998</v>
      </c>
      <c r="E17" s="381">
        <v>424.63533999999999</v>
      </c>
      <c r="F17" s="381">
        <v>429.13052399999998</v>
      </c>
      <c r="G17" s="381">
        <v>394.85079999999999</v>
      </c>
      <c r="H17" s="381">
        <v>341.71625999999998</v>
      </c>
      <c r="I17" s="381">
        <v>448.83071799999993</v>
      </c>
      <c r="J17" s="381">
        <v>404.23521199999988</v>
      </c>
      <c r="K17" s="381">
        <v>440.849062</v>
      </c>
      <c r="L17" s="381">
        <v>390.33281899999997</v>
      </c>
      <c r="M17" s="381">
        <v>392.04301733333335</v>
      </c>
      <c r="N17" s="381">
        <v>385.83382333333338</v>
      </c>
      <c r="O17" s="381">
        <v>317.38725292590425</v>
      </c>
      <c r="P17" s="381">
        <v>215.13198413151707</v>
      </c>
      <c r="Q17" s="381">
        <v>479.229836986941</v>
      </c>
      <c r="R17" s="381">
        <v>412.09419851415805</v>
      </c>
      <c r="S17" s="381">
        <v>343.86652038413996</v>
      </c>
      <c r="T17" s="381">
        <v>370.54478607493644</v>
      </c>
      <c r="U17" s="381">
        <v>382.82774148354241</v>
      </c>
      <c r="V17" s="381">
        <v>354.84985748281326</v>
      </c>
      <c r="W17" s="381">
        <v>398.54641870279158</v>
      </c>
      <c r="X17" s="381">
        <v>412.01543686314022</v>
      </c>
      <c r="Y17" s="381">
        <v>396.56378171537864</v>
      </c>
      <c r="Z17" s="381">
        <v>470.05637018848728</v>
      </c>
      <c r="AA17" s="381">
        <v>369.0742944984907</v>
      </c>
      <c r="AB17" s="381">
        <v>335.79761237533518</v>
      </c>
      <c r="AC17" s="381">
        <v>439.52996165446143</v>
      </c>
      <c r="AD17" s="381">
        <v>354.94120584440071</v>
      </c>
      <c r="AE17" s="381">
        <v>396.5907134231897</v>
      </c>
      <c r="AF17" s="381">
        <v>454.73878200471643</v>
      </c>
      <c r="AG17" s="381">
        <v>362.8863370478681</v>
      </c>
      <c r="AH17" s="381">
        <v>396.06519363252744</v>
      </c>
      <c r="AI17" s="381">
        <v>244.64353723522566</v>
      </c>
      <c r="AJ17" s="381">
        <v>499.60955202297936</v>
      </c>
      <c r="AK17" s="381">
        <v>483.50169341560979</v>
      </c>
      <c r="AL17" s="381">
        <v>389.77766262233177</v>
      </c>
      <c r="AM17" s="381">
        <v>413.93751168754591</v>
      </c>
      <c r="AN17" s="381">
        <v>393.84812775220951</v>
      </c>
      <c r="AO17" s="381">
        <v>378.1575357759786</v>
      </c>
      <c r="AP17" s="381">
        <v>418.99738322690621</v>
      </c>
      <c r="AQ17" s="381">
        <v>408.34690929800854</v>
      </c>
      <c r="AR17" s="381">
        <v>634.33790948898013</v>
      </c>
      <c r="AS17" s="381">
        <v>408.01485555000005</v>
      </c>
      <c r="AT17" s="381">
        <v>403.61711149999996</v>
      </c>
      <c r="AU17" s="381">
        <v>404.53791968999997</v>
      </c>
      <c r="AV17" s="381">
        <v>423.35279342999996</v>
      </c>
      <c r="AW17" s="381">
        <v>411.67641321042129</v>
      </c>
      <c r="AX17" s="381">
        <v>363.10083936026683</v>
      </c>
      <c r="AY17" s="381">
        <v>399.76416394178239</v>
      </c>
      <c r="AZ17" s="381">
        <v>400.23456674140897</v>
      </c>
      <c r="BA17" s="381">
        <v>497.84596408230902</v>
      </c>
      <c r="BB17" s="381">
        <v>405.13943726651723</v>
      </c>
      <c r="BC17" s="381">
        <v>289.85089881562317</v>
      </c>
      <c r="BD17" s="381">
        <v>319.05219202827999</v>
      </c>
      <c r="BE17" s="381">
        <v>375.41652404940294</v>
      </c>
      <c r="BF17" s="381">
        <v>406.14327456176989</v>
      </c>
      <c r="BG17" s="381">
        <v>402.51413798255771</v>
      </c>
      <c r="BH17" s="381">
        <v>369.49472288563402</v>
      </c>
      <c r="BI17" s="381">
        <v>361.60175266252207</v>
      </c>
      <c r="BJ17" s="381">
        <v>528.09379020718927</v>
      </c>
      <c r="BK17" s="381">
        <v>504.80427941632195</v>
      </c>
      <c r="BL17" s="381">
        <v>504.87916880484323</v>
      </c>
      <c r="BM17" s="381">
        <v>558.99044519310485</v>
      </c>
      <c r="BN17" s="381">
        <v>446.44874854246262</v>
      </c>
      <c r="BO17" s="381">
        <v>434.23976184367729</v>
      </c>
      <c r="BP17" s="381">
        <v>438.91679524134827</v>
      </c>
      <c r="BQ17" s="381">
        <v>478.40208036968357</v>
      </c>
      <c r="BR17" s="381">
        <v>425.20604221580453</v>
      </c>
      <c r="BS17" s="381">
        <v>404.66986859972246</v>
      </c>
      <c r="BT17" s="381">
        <v>437.39361444123398</v>
      </c>
      <c r="BU17" s="381">
        <v>354.235689079883</v>
      </c>
      <c r="BV17" s="381">
        <v>440.15372253367059</v>
      </c>
      <c r="BW17" s="381">
        <v>433.89878005516778</v>
      </c>
      <c r="BX17" s="381">
        <v>441.61909622417625</v>
      </c>
      <c r="BY17" s="381">
        <v>445.97132376137893</v>
      </c>
      <c r="BZ17" s="381">
        <v>473.82631131093319</v>
      </c>
      <c r="CA17" s="381">
        <v>543.92627820879102</v>
      </c>
      <c r="CB17" s="381">
        <v>471.44000171004541</v>
      </c>
      <c r="CC17" s="381">
        <v>489.22274914694697</v>
      </c>
      <c r="CD17" s="381">
        <v>433.08166551309887</v>
      </c>
      <c r="CE17" s="381">
        <v>439.13935366610269</v>
      </c>
      <c r="CF17" s="381">
        <v>445.04660794705677</v>
      </c>
      <c r="CG17" s="381">
        <v>453.95409366012041</v>
      </c>
      <c r="CH17" s="381">
        <v>470.278840226451</v>
      </c>
      <c r="CI17" s="386">
        <v>578.89319154999976</v>
      </c>
      <c r="CJ17" s="386">
        <v>488.12144504000025</v>
      </c>
      <c r="CK17" s="386">
        <v>459.26539284</v>
      </c>
      <c r="CL17" s="386">
        <v>558.26290243999972</v>
      </c>
      <c r="CM17" s="386">
        <v>464.56544064999991</v>
      </c>
      <c r="CN17" s="386">
        <v>487.08780855999993</v>
      </c>
      <c r="CO17" s="386">
        <v>494.57937725000011</v>
      </c>
      <c r="CP17" s="386">
        <v>528.41059554000026</v>
      </c>
      <c r="CQ17" s="386">
        <v>483.93606065000017</v>
      </c>
      <c r="CR17" s="386">
        <v>368.08426257999952</v>
      </c>
      <c r="CS17" s="386">
        <v>-34.430343939999879</v>
      </c>
      <c r="CT17" s="386">
        <v>826.73224219000031</v>
      </c>
      <c r="CU17" s="386">
        <v>461.84019468000008</v>
      </c>
      <c r="CV17" s="386">
        <v>394.50499116999976</v>
      </c>
      <c r="CW17" s="386">
        <v>517.31207619999964</v>
      </c>
      <c r="CX17" s="386">
        <v>407.24454860999981</v>
      </c>
      <c r="CY17" s="386">
        <v>409.71505143999991</v>
      </c>
      <c r="CZ17" s="386">
        <v>389.39390060000022</v>
      </c>
      <c r="DA17" s="386">
        <v>423.26616156000034</v>
      </c>
      <c r="DB17" s="386">
        <v>403.63850420000023</v>
      </c>
      <c r="DC17" s="386">
        <v>411.34809947000019</v>
      </c>
      <c r="DD17" s="386">
        <v>392.42901354000037</v>
      </c>
      <c r="DE17" s="386">
        <v>418.37669598999986</v>
      </c>
      <c r="DF17" s="386">
        <v>449.65115745999969</v>
      </c>
      <c r="DG17" s="386">
        <v>382.46</v>
      </c>
      <c r="DH17" s="386">
        <v>497.45</v>
      </c>
      <c r="DI17" s="386">
        <v>399.18</v>
      </c>
      <c r="DJ17" s="386">
        <v>469.84</v>
      </c>
      <c r="DK17" s="386">
        <v>313.97000000000003</v>
      </c>
      <c r="DL17" s="386">
        <v>487.98</v>
      </c>
      <c r="DM17" s="386">
        <v>452.48</v>
      </c>
      <c r="DN17" s="386">
        <v>385.71</v>
      </c>
      <c r="DO17" s="386">
        <v>454.17</v>
      </c>
      <c r="DP17" s="386">
        <v>558.67999999999995</v>
      </c>
      <c r="DQ17" s="386">
        <v>453.37</v>
      </c>
      <c r="DR17" s="387">
        <v>450.1</v>
      </c>
      <c r="DS17" s="387">
        <v>408.08456707811314</v>
      </c>
      <c r="DT17" s="387">
        <v>350.21345626745557</v>
      </c>
      <c r="DU17" s="387">
        <v>437.06658081441356</v>
      </c>
      <c r="DV17" s="387">
        <v>437.47169318771944</v>
      </c>
      <c r="DW17" s="387">
        <v>531.5023622433547</v>
      </c>
      <c r="DX17" s="387">
        <v>456.3494949729448</v>
      </c>
      <c r="DY17" s="387">
        <v>460.1187541430852</v>
      </c>
      <c r="DZ17" s="387">
        <v>509.1117393957432</v>
      </c>
      <c r="EA17" s="387">
        <v>508.1320483724752</v>
      </c>
      <c r="EB17" s="387">
        <v>542.5324860183847</v>
      </c>
      <c r="EC17" s="387">
        <v>504.72594912026386</v>
      </c>
      <c r="ED17" s="387">
        <v>541.63164562696431</v>
      </c>
      <c r="EE17" s="387"/>
      <c r="EF17" s="387"/>
      <c r="EH17" s="365">
        <v>5703.5083753500003</v>
      </c>
      <c r="EI17" s="365">
        <v>5078.7203949200002</v>
      </c>
      <c r="EJ17" s="365">
        <v>5305.3899999999994</v>
      </c>
      <c r="EK17" s="365">
        <v>5686.9407772409177</v>
      </c>
      <c r="EL17" s="386"/>
      <c r="EM17" s="382" t="s">
        <v>546</v>
      </c>
      <c r="EN17" s="379">
        <v>5703.5083753500003</v>
      </c>
      <c r="EO17" s="379">
        <v>5078.7203949200002</v>
      </c>
      <c r="EP17" s="379">
        <v>5305.3899999999994</v>
      </c>
      <c r="EQ17" s="379">
        <v>5686.9407093765476</v>
      </c>
      <c r="ER17" s="379">
        <v>6043.0957945212103</v>
      </c>
      <c r="ES17" s="379">
        <v>6188.1963079950365</v>
      </c>
      <c r="ET17" s="379">
        <v>6424.8446148957219</v>
      </c>
      <c r="EU17" s="379">
        <v>6638.6249251037643</v>
      </c>
      <c r="EV17" s="379">
        <v>6890.0218637786293</v>
      </c>
      <c r="EX17" s="386">
        <f t="shared" si="17"/>
        <v>5.275750083742639</v>
      </c>
      <c r="EY17" s="386">
        <f t="shared" si="18"/>
        <v>5.1149792552655571</v>
      </c>
      <c r="EZ17" s="386">
        <f t="shared" si="19"/>
        <v>4.9972653168957333</v>
      </c>
      <c r="FA17" s="386">
        <f t="shared" si="20"/>
        <v>4.9250764375162976</v>
      </c>
      <c r="FB17" s="386">
        <f t="shared" si="21"/>
        <v>5.0237055410788489</v>
      </c>
      <c r="FC17" s="386">
        <f t="shared" si="22"/>
        <v>4.967337672956563</v>
      </c>
      <c r="FD17" s="386">
        <f t="shared" si="23"/>
        <v>4.988440723375632</v>
      </c>
      <c r="FE17" s="386">
        <f t="shared" si="24"/>
        <v>4.9856481621600155</v>
      </c>
      <c r="FF17" s="386">
        <f t="shared" si="25"/>
        <v>5.0050031657137897</v>
      </c>
      <c r="FH17" s="386"/>
      <c r="FI17" s="386">
        <f t="shared" si="26"/>
        <v>-0.16077082847708191</v>
      </c>
      <c r="FJ17" s="386">
        <f t="shared" si="27"/>
        <v>-0.1177139383698238</v>
      </c>
      <c r="FK17" s="386">
        <f t="shared" si="28"/>
        <v>-7.2188879379435633E-2</v>
      </c>
      <c r="FL17" s="386">
        <f t="shared" si="29"/>
        <v>9.8629103562551279E-2</v>
      </c>
      <c r="FM17" s="386">
        <f t="shared" si="30"/>
        <v>-5.6367868122285891E-2</v>
      </c>
      <c r="FN17" s="386">
        <f t="shared" si="31"/>
        <v>2.1103050419069014E-2</v>
      </c>
    </row>
    <row r="18" spans="1:170" x14ac:dyDescent="0.25">
      <c r="A18" s="385" t="s">
        <v>545</v>
      </c>
      <c r="B18" s="385"/>
      <c r="C18" s="384">
        <v>189.577843712131</v>
      </c>
      <c r="D18" s="381">
        <v>175.34585781761493</v>
      </c>
      <c r="E18" s="381">
        <v>244.75190730427317</v>
      </c>
      <c r="F18" s="381">
        <v>187.16336284733626</v>
      </c>
      <c r="G18" s="381">
        <v>292.30681551548236</v>
      </c>
      <c r="H18" s="381">
        <v>200.48021290692282</v>
      </c>
      <c r="I18" s="381">
        <v>242.39450047631783</v>
      </c>
      <c r="J18" s="381">
        <v>187.67639986185884</v>
      </c>
      <c r="K18" s="381">
        <v>140.95431797808902</v>
      </c>
      <c r="L18" s="381">
        <v>208.45375814468764</v>
      </c>
      <c r="M18" s="381">
        <v>191.1828866221544</v>
      </c>
      <c r="N18" s="381">
        <v>236.22877424768592</v>
      </c>
      <c r="O18" s="381">
        <v>310.98311186380789</v>
      </c>
      <c r="P18" s="381">
        <v>240.72503345160868</v>
      </c>
      <c r="Q18" s="381">
        <v>260.78648804332886</v>
      </c>
      <c r="R18" s="381">
        <v>304.2892855580468</v>
      </c>
      <c r="S18" s="381">
        <v>489.51132556812888</v>
      </c>
      <c r="T18" s="381">
        <v>319.31801015090213</v>
      </c>
      <c r="U18" s="381">
        <v>380.08203360385323</v>
      </c>
      <c r="V18" s="381">
        <v>316.01696892942982</v>
      </c>
      <c r="W18" s="381">
        <v>253.63943598900084</v>
      </c>
      <c r="X18" s="381">
        <v>374.83786434486632</v>
      </c>
      <c r="Y18" s="381">
        <v>354.22004114249324</v>
      </c>
      <c r="Z18" s="381">
        <v>395.39754492735415</v>
      </c>
      <c r="AA18" s="381">
        <v>349.33519493308501</v>
      </c>
      <c r="AB18" s="381">
        <v>370.04836965375847</v>
      </c>
      <c r="AC18" s="381">
        <v>322.55906187975449</v>
      </c>
      <c r="AD18" s="381">
        <v>340.60718254542223</v>
      </c>
      <c r="AE18" s="381">
        <v>494.52621132366949</v>
      </c>
      <c r="AF18" s="381">
        <v>347.47735317951606</v>
      </c>
      <c r="AG18" s="381">
        <v>433.4324554379009</v>
      </c>
      <c r="AH18" s="381">
        <v>346.9742685566664</v>
      </c>
      <c r="AI18" s="381">
        <v>330.64541041222975</v>
      </c>
      <c r="AJ18" s="381">
        <v>366.67849010333737</v>
      </c>
      <c r="AK18" s="381">
        <v>354.86775699363614</v>
      </c>
      <c r="AL18" s="381">
        <v>542.62688222451095</v>
      </c>
      <c r="AM18" s="381">
        <v>251.69566742830258</v>
      </c>
      <c r="AN18" s="381">
        <v>824.09074601364114</v>
      </c>
      <c r="AO18" s="381">
        <v>406.06150709329154</v>
      </c>
      <c r="AP18" s="381">
        <v>387.64164937644102</v>
      </c>
      <c r="AQ18" s="381">
        <v>569.11319263528799</v>
      </c>
      <c r="AR18" s="381">
        <v>401.5026420969171</v>
      </c>
      <c r="AS18" s="381">
        <v>413.84848006257522</v>
      </c>
      <c r="AT18" s="381">
        <v>328.59160064007415</v>
      </c>
      <c r="AU18" s="381">
        <v>291.73250364798918</v>
      </c>
      <c r="AV18" s="381">
        <v>413.51294184197809</v>
      </c>
      <c r="AW18" s="381">
        <v>398.41617613801867</v>
      </c>
      <c r="AX18" s="381">
        <v>417.01801914836727</v>
      </c>
      <c r="AY18" s="381">
        <v>361.40972305508149</v>
      </c>
      <c r="AZ18" s="381">
        <v>432.4137081809306</v>
      </c>
      <c r="BA18" s="381">
        <v>413.55560187677838</v>
      </c>
      <c r="BB18" s="381">
        <v>409.51305248797087</v>
      </c>
      <c r="BC18" s="381">
        <v>536.95472160152167</v>
      </c>
      <c r="BD18" s="381">
        <v>521.92621836597527</v>
      </c>
      <c r="BE18" s="381">
        <v>311.21258262838035</v>
      </c>
      <c r="BF18" s="381">
        <v>385.85651193437297</v>
      </c>
      <c r="BG18" s="381">
        <v>327.07757480657034</v>
      </c>
      <c r="BH18" s="381">
        <v>486.1072977071309</v>
      </c>
      <c r="BI18" s="381">
        <v>249.88486831284766</v>
      </c>
      <c r="BJ18" s="381">
        <v>1097.223568983009</v>
      </c>
      <c r="BK18" s="407">
        <v>483.30514342000066</v>
      </c>
      <c r="BL18" s="407">
        <v>406.47864464200035</v>
      </c>
      <c r="BM18" s="407">
        <v>487.18990476100009</v>
      </c>
      <c r="BN18" s="407">
        <v>431.02549780000004</v>
      </c>
      <c r="BO18" s="407">
        <v>663.15228302009996</v>
      </c>
      <c r="BP18" s="407">
        <v>474.07931529010023</v>
      </c>
      <c r="BQ18" s="407">
        <v>515.32313541010001</v>
      </c>
      <c r="BR18" s="407">
        <v>472.7556436300996</v>
      </c>
      <c r="BS18" s="407">
        <v>411.53351798009982</v>
      </c>
      <c r="BT18" s="407">
        <v>511.58111522009983</v>
      </c>
      <c r="BU18" s="407">
        <v>607.88086346991054</v>
      </c>
      <c r="BV18" s="407">
        <v>516.45971978011039</v>
      </c>
      <c r="BW18" s="407">
        <v>394.32437140333315</v>
      </c>
      <c r="BX18" s="407">
        <v>299.32078081333367</v>
      </c>
      <c r="BY18" s="407">
        <v>251.59952813333339</v>
      </c>
      <c r="BZ18" s="407">
        <v>411.46103493233358</v>
      </c>
      <c r="CA18" s="407">
        <v>804.29449681333347</v>
      </c>
      <c r="CB18" s="407">
        <v>330.04537145333325</v>
      </c>
      <c r="CC18" s="407">
        <v>364.50817365333336</v>
      </c>
      <c r="CD18" s="407">
        <v>446.80024224333329</v>
      </c>
      <c r="CE18" s="407">
        <v>390.79099676333283</v>
      </c>
      <c r="CF18" s="407">
        <v>379.14697465333279</v>
      </c>
      <c r="CG18" s="407">
        <v>367.44353779333375</v>
      </c>
      <c r="CH18" s="407">
        <v>373.05488484333335</v>
      </c>
      <c r="CI18" s="386">
        <v>545.18381374322587</v>
      </c>
      <c r="CJ18" s="386">
        <v>430.89705442322537</v>
      </c>
      <c r="CK18" s="386">
        <v>407.36356898322572</v>
      </c>
      <c r="CL18" s="386">
        <v>422.98175930924225</v>
      </c>
      <c r="CM18" s="386">
        <v>636.01817672322466</v>
      </c>
      <c r="CN18" s="386">
        <v>420.80051687322617</v>
      </c>
      <c r="CO18" s="386">
        <v>388.19954820322567</v>
      </c>
      <c r="CP18" s="386">
        <v>279.11344892322563</v>
      </c>
      <c r="CQ18" s="386">
        <v>610.07698322322597</v>
      </c>
      <c r="CR18" s="386">
        <v>732.49549943862837</v>
      </c>
      <c r="CS18" s="386">
        <v>445.95060360422275</v>
      </c>
      <c r="CT18" s="386">
        <v>356.87101493322592</v>
      </c>
      <c r="CU18" s="386">
        <v>476.14369831000056</v>
      </c>
      <c r="CV18" s="386">
        <v>529.5970404900014</v>
      </c>
      <c r="CW18" s="386">
        <v>830.65179310999952</v>
      </c>
      <c r="CX18" s="386">
        <v>285.99235617000028</v>
      </c>
      <c r="CY18" s="386">
        <v>316.69615334999958</v>
      </c>
      <c r="CZ18" s="386">
        <v>321.46927838094382</v>
      </c>
      <c r="DA18" s="386">
        <v>364.89341030385941</v>
      </c>
      <c r="DB18" s="386">
        <v>601.10808828000143</v>
      </c>
      <c r="DC18" s="386">
        <v>340.88373117400045</v>
      </c>
      <c r="DD18" s="386">
        <v>333.02750762189885</v>
      </c>
      <c r="DE18" s="386">
        <v>409.30818224000353</v>
      </c>
      <c r="DF18" s="386">
        <v>376.23375632000119</v>
      </c>
      <c r="DG18" s="386">
        <v>410.52249403556294</v>
      </c>
      <c r="DH18" s="386">
        <v>335.64735780587785</v>
      </c>
      <c r="DI18" s="386">
        <v>556.80604034000112</v>
      </c>
      <c r="DJ18" s="386">
        <v>526.5220352041199</v>
      </c>
      <c r="DK18" s="386">
        <v>382.92594263138938</v>
      </c>
      <c r="DL18" s="386">
        <v>494.16302566850209</v>
      </c>
      <c r="DM18" s="386">
        <v>420.16855568999858</v>
      </c>
      <c r="DN18" s="386">
        <v>391.88141339000111</v>
      </c>
      <c r="DO18" s="386">
        <v>431.96261491000365</v>
      </c>
      <c r="DP18" s="386">
        <v>454.33419835000109</v>
      </c>
      <c r="DQ18" s="386">
        <v>484.29032512693175</v>
      </c>
      <c r="DR18" s="387">
        <v>618.34780985510497</v>
      </c>
      <c r="DS18" s="387">
        <v>445.8528423686991</v>
      </c>
      <c r="DT18" s="387">
        <v>399.54747982901335</v>
      </c>
      <c r="DU18" s="387">
        <v>345.01495414313706</v>
      </c>
      <c r="DV18" s="387">
        <v>353.63621906725615</v>
      </c>
      <c r="DW18" s="387">
        <v>468.91816839013842</v>
      </c>
      <c r="DX18" s="387">
        <v>438.75043117367625</v>
      </c>
      <c r="DY18" s="387">
        <v>514.21483322281881</v>
      </c>
      <c r="DZ18" s="387">
        <v>525.88390892027564</v>
      </c>
      <c r="EA18" s="387">
        <v>562.49538904122028</v>
      </c>
      <c r="EB18" s="387">
        <v>552.81577213481512</v>
      </c>
      <c r="EC18" s="387">
        <v>579.26147208382474</v>
      </c>
      <c r="ED18" s="387">
        <v>701.81660954288895</v>
      </c>
      <c r="EE18" s="387"/>
      <c r="EF18" s="387"/>
      <c r="EH18" s="365">
        <v>5675.9519883811245</v>
      </c>
      <c r="EI18" s="365">
        <v>5186.0049957507099</v>
      </c>
      <c r="EJ18" s="365">
        <v>5432.926113012526</v>
      </c>
      <c r="EK18" s="365">
        <v>5888.2080799177638</v>
      </c>
      <c r="EL18" s="386"/>
      <c r="EM18" s="382" t="s">
        <v>545</v>
      </c>
      <c r="EN18" s="379">
        <v>5675.9519883811245</v>
      </c>
      <c r="EO18" s="379">
        <v>5186.0049957507099</v>
      </c>
      <c r="EP18" s="379">
        <v>5432.926113012526</v>
      </c>
      <c r="EQ18" s="379">
        <v>5888.2914114718296</v>
      </c>
      <c r="ER18" s="379">
        <v>6409.9081082671282</v>
      </c>
      <c r="ES18" s="379">
        <v>6645.2133278105503</v>
      </c>
      <c r="ET18" s="379">
        <v>6795.8487457360688</v>
      </c>
      <c r="EU18" s="379">
        <v>7024.7899605838393</v>
      </c>
      <c r="EV18" s="379">
        <v>7290.8105161730828</v>
      </c>
      <c r="EX18" s="386">
        <f t="shared" si="17"/>
        <v>5.2502604024287631</v>
      </c>
      <c r="EY18" s="386">
        <f t="shared" si="18"/>
        <v>5.2230298004791553</v>
      </c>
      <c r="EZ18" s="386">
        <f t="shared" si="19"/>
        <v>5.117394429780779</v>
      </c>
      <c r="FA18" s="386">
        <f t="shared" si="20"/>
        <v>5.0994527233340472</v>
      </c>
      <c r="FB18" s="386">
        <f t="shared" si="21"/>
        <v>5.3286414738787231</v>
      </c>
      <c r="FC18" s="386">
        <f t="shared" si="22"/>
        <v>5.3341905888504781</v>
      </c>
      <c r="FD18" s="386">
        <f t="shared" si="23"/>
        <v>5.2764993809396961</v>
      </c>
      <c r="FE18" s="386">
        <f t="shared" si="24"/>
        <v>5.2756604796433075</v>
      </c>
      <c r="FF18" s="386">
        <f t="shared" si="25"/>
        <v>5.2961413527436196</v>
      </c>
      <c r="FH18" s="386"/>
      <c r="FI18" s="386">
        <f t="shared" si="26"/>
        <v>-2.7230601949607802E-2</v>
      </c>
      <c r="FJ18" s="386">
        <f t="shared" si="27"/>
        <v>-0.10563537069837636</v>
      </c>
      <c r="FK18" s="386">
        <f t="shared" si="28"/>
        <v>-1.7941706446731764E-2</v>
      </c>
      <c r="FL18" s="386">
        <f t="shared" si="29"/>
        <v>0.22918875054467591</v>
      </c>
      <c r="FM18" s="386">
        <f t="shared" si="30"/>
        <v>5.5491149717550314E-3</v>
      </c>
      <c r="FN18" s="386">
        <f t="shared" si="31"/>
        <v>-5.7691207910782083E-2</v>
      </c>
    </row>
    <row r="19" spans="1:170" s="402" customFormat="1" x14ac:dyDescent="0.25">
      <c r="A19" s="403" t="s">
        <v>544</v>
      </c>
      <c r="B19" s="403"/>
      <c r="C19" s="406">
        <v>1.3340472621308823</v>
      </c>
      <c r="D19" s="405">
        <v>1.8446977631463093</v>
      </c>
      <c r="E19" s="405">
        <v>4.8139839984464707</v>
      </c>
      <c r="F19" s="405">
        <v>1.3870749440025267</v>
      </c>
      <c r="G19" s="405">
        <v>5.3352814688156993</v>
      </c>
      <c r="H19" s="405">
        <v>5.3227933089782908</v>
      </c>
      <c r="I19" s="405">
        <v>7.7009694829559692</v>
      </c>
      <c r="J19" s="405">
        <v>3.4542559755705002</v>
      </c>
      <c r="K19" s="405">
        <v>4.0493924627971198</v>
      </c>
      <c r="L19" s="405">
        <v>4.351713185670059</v>
      </c>
      <c r="M19" s="405">
        <v>6.4438857157269709</v>
      </c>
      <c r="N19" s="405">
        <v>5.9719439170072697</v>
      </c>
      <c r="O19" s="405">
        <v>12.336381558625401</v>
      </c>
      <c r="P19" s="405">
        <v>18.841692519600002</v>
      </c>
      <c r="Q19" s="405">
        <v>35.939912907499995</v>
      </c>
      <c r="R19" s="405">
        <v>12.822564502139082</v>
      </c>
      <c r="S19" s="405">
        <v>63.547362546799995</v>
      </c>
      <c r="T19" s="405">
        <v>43.17890733213941</v>
      </c>
      <c r="U19" s="405">
        <v>95.383649531250271</v>
      </c>
      <c r="V19" s="405">
        <v>38.261298650430106</v>
      </c>
      <c r="W19" s="405">
        <v>26.238008440750008</v>
      </c>
      <c r="X19" s="405">
        <v>50.138976080625014</v>
      </c>
      <c r="Y19" s="405">
        <v>78.096871629387522</v>
      </c>
      <c r="Z19" s="405">
        <v>49.337376654749995</v>
      </c>
      <c r="AA19" s="405">
        <v>61.700566048125005</v>
      </c>
      <c r="AB19" s="405">
        <v>43.865187579175007</v>
      </c>
      <c r="AC19" s="405">
        <v>47.160419298499995</v>
      </c>
      <c r="AD19" s="405">
        <v>50.582220728755104</v>
      </c>
      <c r="AE19" s="405">
        <v>109.793076196275</v>
      </c>
      <c r="AF19" s="405">
        <v>30.009779116178006</v>
      </c>
      <c r="AG19" s="405">
        <v>85.881271760125017</v>
      </c>
      <c r="AH19" s="405">
        <v>55.391406180000004</v>
      </c>
      <c r="AI19" s="405">
        <v>55.352031099999991</v>
      </c>
      <c r="AJ19" s="405">
        <v>48.404337319999996</v>
      </c>
      <c r="AK19" s="405">
        <v>18.435709990000007</v>
      </c>
      <c r="AL19" s="405">
        <v>136.53869959793113</v>
      </c>
      <c r="AM19" s="405">
        <v>12.009233020385791</v>
      </c>
      <c r="AN19" s="405">
        <v>153.215308674375</v>
      </c>
      <c r="AO19" s="405">
        <v>13.289713025375001</v>
      </c>
      <c r="AP19" s="405">
        <v>58.745515308525</v>
      </c>
      <c r="AQ19" s="405">
        <v>89.620398870700015</v>
      </c>
      <c r="AR19" s="405">
        <v>57.721279438999986</v>
      </c>
      <c r="AS19" s="405">
        <v>95.568014044750001</v>
      </c>
      <c r="AT19" s="405">
        <v>63.442513371052172</v>
      </c>
      <c r="AU19" s="405">
        <v>12.634029250071777</v>
      </c>
      <c r="AV19" s="405">
        <v>94.197386344061741</v>
      </c>
      <c r="AW19" s="405">
        <v>102.76677701428075</v>
      </c>
      <c r="AX19" s="405">
        <v>54.640525346781764</v>
      </c>
      <c r="AY19" s="405">
        <v>20.442316666055593</v>
      </c>
      <c r="AZ19" s="405">
        <v>55.892982069685623</v>
      </c>
      <c r="BA19" s="405">
        <v>40.10431710886175</v>
      </c>
      <c r="BB19" s="405">
        <v>48.598637406746278</v>
      </c>
      <c r="BC19" s="405">
        <v>113.11147645360533</v>
      </c>
      <c r="BD19" s="405">
        <v>150.09862999805759</v>
      </c>
      <c r="BE19" s="405">
        <v>81.546053748941432</v>
      </c>
      <c r="BF19" s="405">
        <v>51.069966016456952</v>
      </c>
      <c r="BG19" s="405">
        <v>46.454487578653293</v>
      </c>
      <c r="BH19" s="405">
        <v>78.086751899215656</v>
      </c>
      <c r="BI19" s="405">
        <v>27.301631234773978</v>
      </c>
      <c r="BJ19" s="405">
        <v>247.98680419380352</v>
      </c>
      <c r="BK19" s="405">
        <v>80.567839890000002</v>
      </c>
      <c r="BL19" s="405">
        <v>78.286430352000011</v>
      </c>
      <c r="BM19" s="405">
        <v>82.232214760000119</v>
      </c>
      <c r="BN19" s="405">
        <v>84.580261481393435</v>
      </c>
      <c r="BO19" s="405">
        <v>84.051139379999867</v>
      </c>
      <c r="BP19" s="405">
        <v>86.030271190000221</v>
      </c>
      <c r="BQ19" s="405">
        <v>86.41507610999993</v>
      </c>
      <c r="BR19" s="405">
        <v>81.241441829999616</v>
      </c>
      <c r="BS19" s="405">
        <v>81.577901089999813</v>
      </c>
      <c r="BT19" s="405">
        <v>89.389139729999883</v>
      </c>
      <c r="BU19" s="405">
        <v>87.893769510000467</v>
      </c>
      <c r="BV19" s="405">
        <v>89.482867250000396</v>
      </c>
      <c r="BW19" s="405">
        <v>95.886544449999789</v>
      </c>
      <c r="BX19" s="405">
        <v>89.385040150000236</v>
      </c>
      <c r="BY19" s="405">
        <v>84.803926500000088</v>
      </c>
      <c r="BZ19" s="405">
        <v>91.223032999000111</v>
      </c>
      <c r="CA19" s="405">
        <v>120.3292969500002</v>
      </c>
      <c r="CB19" s="405">
        <v>99.641483430000108</v>
      </c>
      <c r="CC19" s="405">
        <v>97.183331220000127</v>
      </c>
      <c r="CD19" s="405">
        <v>96.276753679999686</v>
      </c>
      <c r="CE19" s="405">
        <v>86.602195949999825</v>
      </c>
      <c r="CF19" s="405">
        <v>96.220463439999463</v>
      </c>
      <c r="CG19" s="405">
        <v>96.253226439999992</v>
      </c>
      <c r="CH19" s="405">
        <v>94.33968401999995</v>
      </c>
      <c r="CI19" s="405">
        <v>103.17197470999999</v>
      </c>
      <c r="CJ19" s="405">
        <v>99.345308549999444</v>
      </c>
      <c r="CK19" s="405">
        <v>92.295155849999944</v>
      </c>
      <c r="CL19" s="405">
        <v>99.941870760000114</v>
      </c>
      <c r="CM19" s="405">
        <v>121.89325483999995</v>
      </c>
      <c r="CN19" s="405">
        <v>81.661946469999833</v>
      </c>
      <c r="CO19" s="405">
        <v>104.37468722000004</v>
      </c>
      <c r="CP19" s="405">
        <v>104.04977305999972</v>
      </c>
      <c r="CQ19" s="405">
        <v>97.904179990000344</v>
      </c>
      <c r="CR19" s="405">
        <v>118.73281211540009</v>
      </c>
      <c r="CS19" s="405">
        <v>119.42885839999988</v>
      </c>
      <c r="CT19" s="405">
        <v>117.81641841000004</v>
      </c>
      <c r="CU19" s="405">
        <v>109.82820089999997</v>
      </c>
      <c r="CV19" s="405">
        <v>110.87313496000004</v>
      </c>
      <c r="CW19" s="405">
        <v>105.62249208</v>
      </c>
      <c r="CX19" s="405">
        <v>87.906054570000023</v>
      </c>
      <c r="CY19" s="405">
        <v>101.76820907</v>
      </c>
      <c r="CZ19" s="405">
        <v>101.71263402300001</v>
      </c>
      <c r="DA19" s="405">
        <v>100.57414579</v>
      </c>
      <c r="DB19" s="405">
        <v>97.89767569</v>
      </c>
      <c r="DC19" s="405">
        <v>101.20049607399994</v>
      </c>
      <c r="DD19" s="405">
        <v>102.10203522189998</v>
      </c>
      <c r="DE19" s="405">
        <v>101.67042981999991</v>
      </c>
      <c r="DF19" s="405">
        <v>104.58826090000004</v>
      </c>
      <c r="DG19" s="405">
        <v>93.139126759999698</v>
      </c>
      <c r="DH19" s="405">
        <v>95.758139950000526</v>
      </c>
      <c r="DI19" s="405">
        <v>96.622949610000418</v>
      </c>
      <c r="DJ19" s="405">
        <v>94.946916589999859</v>
      </c>
      <c r="DK19" s="405">
        <v>105.37695266999982</v>
      </c>
      <c r="DL19" s="405">
        <v>98.551447649999702</v>
      </c>
      <c r="DM19" s="405">
        <v>94.582807683333613</v>
      </c>
      <c r="DN19" s="405">
        <v>98.273285724444619</v>
      </c>
      <c r="DO19" s="405">
        <v>98.095434629999872</v>
      </c>
      <c r="DP19" s="405">
        <v>96.070792350000232</v>
      </c>
      <c r="DQ19" s="405">
        <v>97.316508969999745</v>
      </c>
      <c r="DR19" s="404">
        <v>100.93501823782273</v>
      </c>
      <c r="DS19" s="404">
        <v>103.48716182518329</v>
      </c>
      <c r="DT19" s="404">
        <v>108.61477431549726</v>
      </c>
      <c r="DU19" s="404">
        <v>105.61426911961993</v>
      </c>
      <c r="DV19" s="404">
        <v>110.15634715374</v>
      </c>
      <c r="DW19" s="404">
        <v>113.6324546810101</v>
      </c>
      <c r="DX19" s="404">
        <v>112.26317438961993</v>
      </c>
      <c r="DY19" s="404">
        <v>104.37807005961993</v>
      </c>
      <c r="DZ19" s="404">
        <v>109.82009988962379</v>
      </c>
      <c r="EA19" s="404">
        <v>107.33450832537679</v>
      </c>
      <c r="EB19" s="404">
        <v>109.83605375328247</v>
      </c>
      <c r="EC19" s="404">
        <v>110.03271992354972</v>
      </c>
      <c r="ED19" s="404">
        <v>94.444222737864578</v>
      </c>
      <c r="EE19" s="404"/>
      <c r="EF19" s="404"/>
      <c r="EH19" s="365">
        <v>1263.0299215763996</v>
      </c>
      <c r="EI19" s="365">
        <v>1230.9102840788998</v>
      </c>
      <c r="EJ19" s="365">
        <v>1184.0190913650781</v>
      </c>
      <c r="EK19" s="365">
        <v>1289.6138561739876</v>
      </c>
      <c r="EL19" s="386"/>
      <c r="EM19" s="403" t="s">
        <v>544</v>
      </c>
      <c r="EN19" s="379">
        <v>1263.0299215763996</v>
      </c>
      <c r="EO19" s="379">
        <v>1230.9102840788998</v>
      </c>
      <c r="EP19" s="379">
        <v>1184.0190913650781</v>
      </c>
      <c r="EQ19" s="379">
        <v>1289.6138561739876</v>
      </c>
      <c r="ER19" s="379">
        <v>1298.3490854454012</v>
      </c>
      <c r="ES19" s="379">
        <v>1355.6023905263221</v>
      </c>
      <c r="ET19" s="379">
        <v>1386.220362883121</v>
      </c>
      <c r="EU19" s="379">
        <v>1436.0792719236304</v>
      </c>
      <c r="EV19" s="379">
        <v>1490.461909401886</v>
      </c>
      <c r="EX19" s="386">
        <f t="shared" si="17"/>
        <v>1.1683037485006309</v>
      </c>
      <c r="EY19" s="386">
        <f t="shared" si="18"/>
        <v>1.2396982071417582</v>
      </c>
      <c r="EZ19" s="386">
        <f t="shared" si="19"/>
        <v>1.1152540227619658</v>
      </c>
      <c r="FA19" s="386">
        <f t="shared" si="20"/>
        <v>1.1168477290548964</v>
      </c>
      <c r="FB19" s="386">
        <f t="shared" si="21"/>
        <v>1.0793347841217686</v>
      </c>
      <c r="FC19" s="386">
        <f t="shared" si="22"/>
        <v>1.0881579201538116</v>
      </c>
      <c r="FD19" s="386">
        <f t="shared" si="23"/>
        <v>1.076302778396601</v>
      </c>
      <c r="FE19" s="386">
        <f t="shared" si="24"/>
        <v>1.0785043685338542</v>
      </c>
      <c r="FF19" s="386">
        <f t="shared" si="25"/>
        <v>1.0826912776792219</v>
      </c>
      <c r="FH19" s="386"/>
      <c r="FI19" s="386">
        <f t="shared" si="26"/>
        <v>7.1394458641127256E-2</v>
      </c>
      <c r="FJ19" s="386">
        <f t="shared" si="27"/>
        <v>-0.12444418437979232</v>
      </c>
      <c r="FK19" s="386">
        <f t="shared" si="28"/>
        <v>1.5937062929305412E-3</v>
      </c>
      <c r="FL19" s="386">
        <f t="shared" si="29"/>
        <v>-3.7512944933127734E-2</v>
      </c>
      <c r="FM19" s="386">
        <f t="shared" si="30"/>
        <v>8.8231360320429886E-3</v>
      </c>
      <c r="FN19" s="386">
        <f t="shared" si="31"/>
        <v>-1.1855141757210585E-2</v>
      </c>
    </row>
    <row r="20" spans="1:170" s="370" customFormat="1" x14ac:dyDescent="0.25">
      <c r="A20" s="369" t="s">
        <v>543</v>
      </c>
      <c r="B20" s="369"/>
      <c r="C20" s="365">
        <f t="shared" ref="C20:AH20" si="36">C21+C22</f>
        <v>264.15247644098821</v>
      </c>
      <c r="D20" s="365">
        <f t="shared" si="36"/>
        <v>405.54417578312257</v>
      </c>
      <c r="E20" s="365">
        <f t="shared" si="36"/>
        <v>186.44772297952562</v>
      </c>
      <c r="F20" s="365">
        <f t="shared" si="36"/>
        <v>17.746279217503286</v>
      </c>
      <c r="G20" s="365">
        <f t="shared" si="36"/>
        <v>148.06377349151495</v>
      </c>
      <c r="H20" s="365">
        <f t="shared" si="36"/>
        <v>132.61895774927746</v>
      </c>
      <c r="I20" s="365">
        <f t="shared" si="36"/>
        <v>211.81604323633803</v>
      </c>
      <c r="J20" s="365">
        <f t="shared" si="36"/>
        <v>244.27994965501875</v>
      </c>
      <c r="K20" s="365">
        <f t="shared" si="36"/>
        <v>275.50404052702947</v>
      </c>
      <c r="L20" s="365">
        <f t="shared" si="36"/>
        <v>158.70490781411431</v>
      </c>
      <c r="M20" s="365">
        <f t="shared" si="36"/>
        <v>146.49087644202768</v>
      </c>
      <c r="N20" s="365">
        <f t="shared" si="36"/>
        <v>99.961243736186134</v>
      </c>
      <c r="O20" s="365">
        <f t="shared" si="36"/>
        <v>317.59528304055641</v>
      </c>
      <c r="P20" s="365">
        <f t="shared" si="36"/>
        <v>248.1585842308063</v>
      </c>
      <c r="Q20" s="365">
        <f t="shared" si="36"/>
        <v>108.24884547797404</v>
      </c>
      <c r="R20" s="365">
        <f t="shared" si="36"/>
        <v>201.19280392106859</v>
      </c>
      <c r="S20" s="365">
        <f t="shared" si="36"/>
        <v>335.53102657298246</v>
      </c>
      <c r="T20" s="365">
        <f t="shared" si="36"/>
        <v>220.62460780674905</v>
      </c>
      <c r="U20" s="365">
        <f t="shared" si="36"/>
        <v>424.77448214097961</v>
      </c>
      <c r="V20" s="365">
        <f t="shared" si="36"/>
        <v>376.11227765762641</v>
      </c>
      <c r="W20" s="365">
        <f t="shared" si="36"/>
        <v>169.14001689086223</v>
      </c>
      <c r="X20" s="365">
        <f t="shared" si="36"/>
        <v>406.57181739794635</v>
      </c>
      <c r="Y20" s="365">
        <f t="shared" si="36"/>
        <v>242.38869809258262</v>
      </c>
      <c r="Z20" s="365">
        <f t="shared" si="36"/>
        <v>123.97217805332559</v>
      </c>
      <c r="AA20" s="365">
        <f t="shared" si="36"/>
        <v>461.47628587783879</v>
      </c>
      <c r="AB20" s="365">
        <f t="shared" si="36"/>
        <v>228.50639566091763</v>
      </c>
      <c r="AC20" s="365">
        <f t="shared" si="36"/>
        <v>323.724562169612</v>
      </c>
      <c r="AD20" s="365">
        <f t="shared" si="36"/>
        <v>386.0903404586723</v>
      </c>
      <c r="AE20" s="365">
        <f t="shared" si="36"/>
        <v>278.92872484234664</v>
      </c>
      <c r="AF20" s="365">
        <f t="shared" si="36"/>
        <v>529.03874715858342</v>
      </c>
      <c r="AG20" s="365">
        <f t="shared" si="36"/>
        <v>285.45147972613483</v>
      </c>
      <c r="AH20" s="365">
        <f t="shared" si="36"/>
        <v>406.42413389988133</v>
      </c>
      <c r="AI20" s="365">
        <f t="shared" ref="AI20:BN20" si="37">AI21+AI22</f>
        <v>347.03918800437953</v>
      </c>
      <c r="AJ20" s="365">
        <f t="shared" si="37"/>
        <v>279.90005731338698</v>
      </c>
      <c r="AK20" s="365">
        <f t="shared" si="37"/>
        <v>470.83733455234676</v>
      </c>
      <c r="AL20" s="365">
        <f t="shared" si="37"/>
        <v>193.27713749896685</v>
      </c>
      <c r="AM20" s="365">
        <f t="shared" si="37"/>
        <v>50.077551605359389</v>
      </c>
      <c r="AN20" s="365">
        <f t="shared" si="37"/>
        <v>117.41813994406567</v>
      </c>
      <c r="AO20" s="365">
        <f t="shared" si="37"/>
        <v>197.67087876238833</v>
      </c>
      <c r="AP20" s="365">
        <f t="shared" si="37"/>
        <v>143.05270886160207</v>
      </c>
      <c r="AQ20" s="365">
        <f t="shared" si="37"/>
        <v>178.79987930405008</v>
      </c>
      <c r="AR20" s="365">
        <f t="shared" si="37"/>
        <v>217.27193865951079</v>
      </c>
      <c r="AS20" s="365">
        <f t="shared" si="37"/>
        <v>171.43067275448442</v>
      </c>
      <c r="AT20" s="365">
        <f t="shared" si="37"/>
        <v>81.593704329273805</v>
      </c>
      <c r="AU20" s="365">
        <f t="shared" si="37"/>
        <v>30.407640013568653</v>
      </c>
      <c r="AV20" s="365">
        <f t="shared" si="37"/>
        <v>84.028444034132008</v>
      </c>
      <c r="AW20" s="365">
        <f t="shared" si="37"/>
        <v>-14.952348318821805</v>
      </c>
      <c r="AX20" s="365">
        <f t="shared" si="37"/>
        <v>-187.56177021080316</v>
      </c>
      <c r="AY20" s="365">
        <f t="shared" si="37"/>
        <v>60.315706514553625</v>
      </c>
      <c r="AZ20" s="365">
        <f t="shared" si="37"/>
        <v>69.674566296408187</v>
      </c>
      <c r="BA20" s="365">
        <f t="shared" si="37"/>
        <v>4.7933649270853493</v>
      </c>
      <c r="BB20" s="365">
        <f t="shared" si="37"/>
        <v>25.905979163600591</v>
      </c>
      <c r="BC20" s="365">
        <f t="shared" si="37"/>
        <v>11.017790569845261</v>
      </c>
      <c r="BD20" s="365">
        <f t="shared" si="37"/>
        <v>86.833162108186627</v>
      </c>
      <c r="BE20" s="365">
        <f t="shared" si="37"/>
        <v>25.124040216934077</v>
      </c>
      <c r="BF20" s="365">
        <f t="shared" si="37"/>
        <v>120.32193492021656</v>
      </c>
      <c r="BG20" s="365">
        <f t="shared" si="37"/>
        <v>60.264013057889258</v>
      </c>
      <c r="BH20" s="365">
        <f t="shared" si="37"/>
        <v>41.958939449753757</v>
      </c>
      <c r="BI20" s="365">
        <f t="shared" si="37"/>
        <v>72.578416782547606</v>
      </c>
      <c r="BJ20" s="365">
        <f t="shared" si="37"/>
        <v>33.324196154584286</v>
      </c>
      <c r="BK20" s="365">
        <f t="shared" si="37"/>
        <v>305.48712919113353</v>
      </c>
      <c r="BL20" s="365">
        <f t="shared" si="37"/>
        <v>78.211047586192024</v>
      </c>
      <c r="BM20" s="365">
        <f t="shared" si="37"/>
        <v>262.83354310342281</v>
      </c>
      <c r="BN20" s="365">
        <f t="shared" si="37"/>
        <v>46.38201908814375</v>
      </c>
      <c r="BO20" s="365">
        <f t="shared" ref="BO20:CT20" si="38">BO21+BO22</f>
        <v>114.11943983624909</v>
      </c>
      <c r="BP20" s="365">
        <f t="shared" si="38"/>
        <v>165.41451206788869</v>
      </c>
      <c r="BQ20" s="365">
        <f t="shared" si="38"/>
        <v>178.63006784719039</v>
      </c>
      <c r="BR20" s="365">
        <f t="shared" si="38"/>
        <v>115.13764704414515</v>
      </c>
      <c r="BS20" s="365">
        <f t="shared" si="38"/>
        <v>110.72032904589071</v>
      </c>
      <c r="BT20" s="365">
        <f t="shared" si="38"/>
        <v>31.779775219159689</v>
      </c>
      <c r="BU20" s="365">
        <f t="shared" si="38"/>
        <v>124.37575648401352</v>
      </c>
      <c r="BV20" s="365">
        <f t="shared" si="38"/>
        <v>559.36481945323726</v>
      </c>
      <c r="BW20" s="365">
        <f t="shared" si="38"/>
        <v>319.40217356309046</v>
      </c>
      <c r="BX20" s="365">
        <f t="shared" si="38"/>
        <v>169.81295367851413</v>
      </c>
      <c r="BY20" s="365">
        <f t="shared" si="38"/>
        <v>515.75966279300746</v>
      </c>
      <c r="BZ20" s="365">
        <f t="shared" si="38"/>
        <v>235.10141653366827</v>
      </c>
      <c r="CA20" s="365">
        <f t="shared" si="38"/>
        <v>274.86597387632168</v>
      </c>
      <c r="CB20" s="365">
        <f t="shared" si="38"/>
        <v>260.61702802158641</v>
      </c>
      <c r="CC20" s="365">
        <f t="shared" si="38"/>
        <v>257.42395440665632</v>
      </c>
      <c r="CD20" s="365">
        <f t="shared" si="38"/>
        <v>267.32017815276896</v>
      </c>
      <c r="CE20" s="365">
        <f t="shared" si="38"/>
        <v>239.67662072084411</v>
      </c>
      <c r="CF20" s="365">
        <f t="shared" si="38"/>
        <v>78.649565917944614</v>
      </c>
      <c r="CG20" s="365">
        <f t="shared" si="38"/>
        <v>208.16686033980179</v>
      </c>
      <c r="CH20" s="365">
        <f t="shared" si="38"/>
        <v>18.582339165795531</v>
      </c>
      <c r="CI20" s="365">
        <f t="shared" si="38"/>
        <v>67.60953171999995</v>
      </c>
      <c r="CJ20" s="365">
        <f t="shared" si="38"/>
        <v>173.73168534999991</v>
      </c>
      <c r="CK20" s="365">
        <f t="shared" si="38"/>
        <v>263.47530127999983</v>
      </c>
      <c r="CL20" s="365">
        <f t="shared" si="38"/>
        <v>157.6301428000001</v>
      </c>
      <c r="CM20" s="365">
        <f t="shared" si="38"/>
        <v>331.50572834999991</v>
      </c>
      <c r="CN20" s="365">
        <f t="shared" si="38"/>
        <v>222.55251056999992</v>
      </c>
      <c r="CO20" s="365">
        <f t="shared" si="38"/>
        <v>246.15472531000023</v>
      </c>
      <c r="CP20" s="365">
        <f t="shared" si="38"/>
        <v>360.61114829999985</v>
      </c>
      <c r="CQ20" s="365">
        <f t="shared" si="38"/>
        <v>258.64202866999995</v>
      </c>
      <c r="CR20" s="365">
        <f t="shared" si="38"/>
        <v>120.8642690800001</v>
      </c>
      <c r="CS20" s="365">
        <f t="shared" si="38"/>
        <v>229.29030231000004</v>
      </c>
      <c r="CT20" s="365">
        <f t="shared" si="38"/>
        <v>199.60881480573164</v>
      </c>
      <c r="CU20" s="365">
        <f t="shared" ref="CU20:ED20" si="39">CU21+CU22</f>
        <v>201.96630206262245</v>
      </c>
      <c r="CV20" s="365">
        <f t="shared" si="39"/>
        <v>216.69681676981827</v>
      </c>
      <c r="CW20" s="365">
        <f t="shared" si="39"/>
        <v>188.3361249701604</v>
      </c>
      <c r="CX20" s="365">
        <f t="shared" si="39"/>
        <v>153.42634059668063</v>
      </c>
      <c r="CY20" s="365">
        <f t="shared" si="39"/>
        <v>41.893171065322178</v>
      </c>
      <c r="CZ20" s="365">
        <f t="shared" si="39"/>
        <v>-33.41317340142362</v>
      </c>
      <c r="DA20" s="365">
        <f t="shared" si="39"/>
        <v>21.993194950543256</v>
      </c>
      <c r="DB20" s="365">
        <f t="shared" si="39"/>
        <v>142.01848563206329</v>
      </c>
      <c r="DC20" s="365">
        <f t="shared" si="39"/>
        <v>186.53740521396836</v>
      </c>
      <c r="DD20" s="365">
        <f t="shared" si="39"/>
        <v>244.08367467231861</v>
      </c>
      <c r="DE20" s="365">
        <f t="shared" si="39"/>
        <v>198.91774665221436</v>
      </c>
      <c r="DF20" s="365">
        <f t="shared" si="39"/>
        <v>173.40074476080454</v>
      </c>
      <c r="DG20" s="365">
        <f t="shared" si="39"/>
        <v>72.075227500000011</v>
      </c>
      <c r="DH20" s="365">
        <f t="shared" si="39"/>
        <v>110.61760476999996</v>
      </c>
      <c r="DI20" s="365">
        <f t="shared" si="39"/>
        <v>319.20824915999992</v>
      </c>
      <c r="DJ20" s="365">
        <f t="shared" si="39"/>
        <v>196.75121387000004</v>
      </c>
      <c r="DK20" s="365">
        <f t="shared" si="39"/>
        <v>248.46021357999979</v>
      </c>
      <c r="DL20" s="365">
        <f t="shared" si="39"/>
        <v>128.34775610999984</v>
      </c>
      <c r="DM20" s="365">
        <f t="shared" si="39"/>
        <v>177.22294372000059</v>
      </c>
      <c r="DN20" s="365">
        <f t="shared" si="39"/>
        <v>192.31713760000019</v>
      </c>
      <c r="DO20" s="365">
        <f t="shared" si="39"/>
        <v>678.35347728000056</v>
      </c>
      <c r="DP20" s="365">
        <f t="shared" si="39"/>
        <v>253.91942050999944</v>
      </c>
      <c r="DQ20" s="365">
        <f t="shared" si="39"/>
        <v>216.00650280999977</v>
      </c>
      <c r="DR20" s="379">
        <f t="shared" si="39"/>
        <v>135.16174679999978</v>
      </c>
      <c r="DS20" s="379">
        <f t="shared" si="39"/>
        <v>124.126333877631</v>
      </c>
      <c r="DT20" s="379">
        <f t="shared" si="39"/>
        <v>269.72292933155717</v>
      </c>
      <c r="DU20" s="379">
        <f t="shared" si="39"/>
        <v>288.00993001675818</v>
      </c>
      <c r="DV20" s="379">
        <f t="shared" si="39"/>
        <v>297.40881467314517</v>
      </c>
      <c r="DW20" s="379">
        <f t="shared" si="39"/>
        <v>296.01917558536763</v>
      </c>
      <c r="DX20" s="379">
        <f t="shared" si="39"/>
        <v>264.34614597027735</v>
      </c>
      <c r="DY20" s="379">
        <f t="shared" si="39"/>
        <v>269.419332639505</v>
      </c>
      <c r="DZ20" s="379">
        <f t="shared" si="39"/>
        <v>287.94171341818583</v>
      </c>
      <c r="EA20" s="379">
        <f t="shared" si="39"/>
        <v>291.67328965851027</v>
      </c>
      <c r="EB20" s="379">
        <f t="shared" si="39"/>
        <v>309.04360095922596</v>
      </c>
      <c r="EC20" s="379">
        <f t="shared" si="39"/>
        <v>199.45935646387173</v>
      </c>
      <c r="ED20" s="379">
        <f t="shared" si="39"/>
        <v>211.45983723324258</v>
      </c>
      <c r="EE20" s="379"/>
      <c r="EF20" s="379"/>
      <c r="EH20" s="365">
        <v>2631.7107595557313</v>
      </c>
      <c r="EI20" s="365">
        <v>1735.7914256150927</v>
      </c>
      <c r="EJ20" s="365">
        <v>2718.09050037</v>
      </c>
      <c r="EK20" s="365">
        <v>3108.6304598272777</v>
      </c>
      <c r="EL20" s="386"/>
      <c r="EM20" s="369" t="s">
        <v>543</v>
      </c>
      <c r="EN20" s="379">
        <v>2631.7107595557318</v>
      </c>
      <c r="EO20" s="379">
        <v>1735.7914256150927</v>
      </c>
      <c r="EP20" s="379">
        <v>2718.09050037</v>
      </c>
      <c r="EQ20" s="379">
        <v>3108.6085391987117</v>
      </c>
      <c r="ER20" s="379">
        <v>3081.2485070671764</v>
      </c>
      <c r="ES20" s="379">
        <v>2945.4335224316701</v>
      </c>
      <c r="ET20" s="379">
        <v>2845.4089073535542</v>
      </c>
      <c r="EU20" s="379">
        <v>2807.2290778822194</v>
      </c>
      <c r="EV20" s="379">
        <v>2747.0430444085036</v>
      </c>
      <c r="EX20" s="386">
        <f t="shared" si="17"/>
        <v>2.4343346842653735</v>
      </c>
      <c r="EY20" s="386">
        <f t="shared" si="18"/>
        <v>1.7481838815875352</v>
      </c>
      <c r="EZ20" s="386">
        <f t="shared" si="19"/>
        <v>2.56023014060847</v>
      </c>
      <c r="FA20" s="386">
        <f t="shared" si="20"/>
        <v>2.6921565481817669</v>
      </c>
      <c r="FB20" s="386">
        <f t="shared" si="21"/>
        <v>2.5614826778731739</v>
      </c>
      <c r="FC20" s="386">
        <f t="shared" si="22"/>
        <v>2.3643339950707527</v>
      </c>
      <c r="FD20" s="386">
        <f t="shared" si="23"/>
        <v>2.2092602263391248</v>
      </c>
      <c r="FE20" s="386">
        <f t="shared" si="24"/>
        <v>2.1082463086565899</v>
      </c>
      <c r="FF20" s="386">
        <f t="shared" si="25"/>
        <v>1.9954884622204079</v>
      </c>
      <c r="FH20" s="386"/>
      <c r="FI20" s="386">
        <f t="shared" si="26"/>
        <v>-0.68615080267783823</v>
      </c>
      <c r="FJ20" s="386">
        <f t="shared" si="27"/>
        <v>0.81204625902093475</v>
      </c>
      <c r="FK20" s="386">
        <f t="shared" si="28"/>
        <v>0.13192640757329688</v>
      </c>
      <c r="FL20" s="386">
        <f t="shared" si="29"/>
        <v>-0.13067387030859301</v>
      </c>
      <c r="FM20" s="386">
        <f t="shared" si="30"/>
        <v>-0.19714868280242115</v>
      </c>
      <c r="FN20" s="386">
        <f t="shared" si="31"/>
        <v>-0.15507376873162793</v>
      </c>
    </row>
    <row r="21" spans="1:170" s="370" customFormat="1" x14ac:dyDescent="0.25">
      <c r="A21" s="382" t="s">
        <v>542</v>
      </c>
      <c r="B21" s="382"/>
      <c r="C21" s="391">
        <v>248.32</v>
      </c>
      <c r="D21" s="386">
        <v>390.96</v>
      </c>
      <c r="E21" s="386">
        <v>172.11</v>
      </c>
      <c r="F21" s="386">
        <v>9.4499999999999602</v>
      </c>
      <c r="G21" s="386">
        <v>143.45999999999998</v>
      </c>
      <c r="H21" s="386">
        <v>119.26000000000005</v>
      </c>
      <c r="I21" s="386">
        <v>196.15999999999997</v>
      </c>
      <c r="J21" s="386">
        <v>227.46999999999997</v>
      </c>
      <c r="K21" s="386">
        <v>261.01</v>
      </c>
      <c r="L21" s="386">
        <v>151.66461151920822</v>
      </c>
      <c r="M21" s="386">
        <v>136.17328770972171</v>
      </c>
      <c r="N21" s="386">
        <v>102.47334252856422</v>
      </c>
      <c r="O21" s="386">
        <v>299.90314936812592</v>
      </c>
      <c r="P21" s="386">
        <v>231.10623969284609</v>
      </c>
      <c r="Q21" s="386">
        <v>87.82955829887058</v>
      </c>
      <c r="R21" s="386">
        <v>195.12523551999999</v>
      </c>
      <c r="S21" s="386">
        <v>324.76821104863791</v>
      </c>
      <c r="T21" s="386">
        <v>211.04223104000008</v>
      </c>
      <c r="U21" s="386">
        <v>409.72907585000013</v>
      </c>
      <c r="V21" s="386">
        <v>361.37424834000001</v>
      </c>
      <c r="W21" s="386">
        <v>154.97308823760571</v>
      </c>
      <c r="X21" s="386">
        <v>396.89212669000005</v>
      </c>
      <c r="Y21" s="386">
        <v>235.94421514737323</v>
      </c>
      <c r="Z21" s="386">
        <v>125.26965261000021</v>
      </c>
      <c r="AA21" s="386">
        <v>444.37134118999995</v>
      </c>
      <c r="AB21" s="386">
        <v>225.89813441999999</v>
      </c>
      <c r="AC21" s="386">
        <v>295.25382411000004</v>
      </c>
      <c r="AD21" s="386">
        <v>378.12568505000002</v>
      </c>
      <c r="AE21" s="386">
        <v>266.77526915000004</v>
      </c>
      <c r="AF21" s="386">
        <v>523.52481751999994</v>
      </c>
      <c r="AG21" s="386">
        <v>265.95499361999998</v>
      </c>
      <c r="AH21" s="386">
        <v>382.82271216000004</v>
      </c>
      <c r="AI21" s="386">
        <v>331.15002812</v>
      </c>
      <c r="AJ21" s="386">
        <v>257.75687590999996</v>
      </c>
      <c r="AK21" s="386">
        <v>451.70733344999996</v>
      </c>
      <c r="AL21" s="386">
        <v>184.53626682000015</v>
      </c>
      <c r="AM21" s="386">
        <v>24.374769729999997</v>
      </c>
      <c r="AN21" s="386">
        <v>96.094630310000042</v>
      </c>
      <c r="AO21" s="386">
        <v>168.98898700999999</v>
      </c>
      <c r="AP21" s="386">
        <v>122.63486939999999</v>
      </c>
      <c r="AQ21" s="386">
        <v>161.17873329000008</v>
      </c>
      <c r="AR21" s="386">
        <v>205.45433996000003</v>
      </c>
      <c r="AS21" s="386">
        <v>142.26880480999995</v>
      </c>
      <c r="AT21" s="386">
        <v>56.687052250000022</v>
      </c>
      <c r="AU21" s="386">
        <v>12.490974429999966</v>
      </c>
      <c r="AV21" s="386">
        <v>73.275092580000035</v>
      </c>
      <c r="AW21" s="386">
        <v>-28.526062550000063</v>
      </c>
      <c r="AX21" s="386">
        <v>-202.26713899999993</v>
      </c>
      <c r="AY21" s="386">
        <v>32.327507459999964</v>
      </c>
      <c r="AZ21" s="386">
        <v>43.690649779999973</v>
      </c>
      <c r="BA21" s="386">
        <v>-15.824593869999973</v>
      </c>
      <c r="BB21" s="386">
        <v>16.958365799999996</v>
      </c>
      <c r="BC21" s="386">
        <v>2.3502106400000287</v>
      </c>
      <c r="BD21" s="386">
        <v>81.852339590000014</v>
      </c>
      <c r="BE21" s="386">
        <v>15.26244982999998</v>
      </c>
      <c r="BF21" s="386">
        <v>106.96854102</v>
      </c>
      <c r="BG21" s="386">
        <v>56.991682050000009</v>
      </c>
      <c r="BH21" s="386">
        <v>39.900068830000038</v>
      </c>
      <c r="BI21" s="386">
        <v>67.846096434444405</v>
      </c>
      <c r="BJ21" s="386">
        <v>38.456551840000031</v>
      </c>
      <c r="BK21" s="386">
        <v>290.81359377999996</v>
      </c>
      <c r="BL21" s="386">
        <v>71.363456369999994</v>
      </c>
      <c r="BM21" s="386">
        <v>254.19087879000006</v>
      </c>
      <c r="BN21" s="386">
        <v>49.822214070000001</v>
      </c>
      <c r="BO21" s="386">
        <v>118.38725181999999</v>
      </c>
      <c r="BP21" s="386">
        <v>171.07920435</v>
      </c>
      <c r="BQ21" s="386">
        <v>176.71425338000003</v>
      </c>
      <c r="BR21" s="386">
        <v>110.92015972999997</v>
      </c>
      <c r="BS21" s="386">
        <v>110.46866822000004</v>
      </c>
      <c r="BT21" s="386">
        <v>28.988192990000016</v>
      </c>
      <c r="BU21" s="386">
        <v>124.73977934000004</v>
      </c>
      <c r="BV21" s="386">
        <v>569.60453094000013</v>
      </c>
      <c r="BW21" s="386">
        <v>307.16999125000007</v>
      </c>
      <c r="BX21" s="386">
        <v>161.49388193000001</v>
      </c>
      <c r="BY21" s="386">
        <v>509.08198764999997</v>
      </c>
      <c r="BZ21" s="386">
        <v>232.21139293000002</v>
      </c>
      <c r="CA21" s="386">
        <v>271.84252991999995</v>
      </c>
      <c r="CB21" s="386">
        <v>256.90356612999994</v>
      </c>
      <c r="CC21" s="386">
        <v>247.99763383000001</v>
      </c>
      <c r="CD21" s="386">
        <v>256.99447086000009</v>
      </c>
      <c r="CE21" s="386">
        <v>231.00336080000005</v>
      </c>
      <c r="CF21" s="386">
        <v>73.458455709999981</v>
      </c>
      <c r="CG21" s="386">
        <v>192.49882496000004</v>
      </c>
      <c r="CH21" s="386">
        <v>7.3632202399999471</v>
      </c>
      <c r="CI21" s="386">
        <v>65.435130729999983</v>
      </c>
      <c r="CJ21" s="386">
        <v>163.95641091999994</v>
      </c>
      <c r="CK21" s="386">
        <v>252.25958821999993</v>
      </c>
      <c r="CL21" s="386">
        <v>148.34600087999996</v>
      </c>
      <c r="CM21" s="386">
        <v>318.50470838000001</v>
      </c>
      <c r="CN21" s="386">
        <v>214.48783173000004</v>
      </c>
      <c r="CO21" s="386">
        <v>231.89373677000003</v>
      </c>
      <c r="CP21" s="386">
        <v>347.77787970999998</v>
      </c>
      <c r="CQ21" s="386">
        <v>245.74713848000002</v>
      </c>
      <c r="CR21" s="386">
        <v>102.10120055000002</v>
      </c>
      <c r="CS21" s="386">
        <v>208.95233382000004</v>
      </c>
      <c r="CT21" s="386">
        <v>189.13065</v>
      </c>
      <c r="CU21" s="386">
        <v>176.37693426999999</v>
      </c>
      <c r="CV21" s="386">
        <v>198.01467452000014</v>
      </c>
      <c r="CW21" s="386">
        <v>162.45885964000013</v>
      </c>
      <c r="CX21" s="386">
        <v>138.63013594000006</v>
      </c>
      <c r="CY21" s="386">
        <v>25.787771750000005</v>
      </c>
      <c r="CZ21" s="386">
        <v>-56.734720600000024</v>
      </c>
      <c r="DA21" s="386">
        <v>-1.3512794299999555</v>
      </c>
      <c r="DB21" s="386">
        <v>119.38020371999997</v>
      </c>
      <c r="DC21" s="386">
        <v>163.99681090999999</v>
      </c>
      <c r="DD21" s="386">
        <v>224.44365204000007</v>
      </c>
      <c r="DE21" s="386">
        <v>180.89479837999994</v>
      </c>
      <c r="DF21" s="386">
        <v>154.45501853000013</v>
      </c>
      <c r="DG21" s="386">
        <v>65.54409204000001</v>
      </c>
      <c r="DH21" s="386">
        <v>92.083221899999984</v>
      </c>
      <c r="DI21" s="386">
        <v>298.97457938999992</v>
      </c>
      <c r="DJ21" s="386">
        <v>170.67832899000004</v>
      </c>
      <c r="DK21" s="386">
        <v>231.57015205999974</v>
      </c>
      <c r="DL21" s="386">
        <v>101.68966949999992</v>
      </c>
      <c r="DM21" s="386">
        <v>155.68356258000063</v>
      </c>
      <c r="DN21" s="386">
        <v>174.31121053000018</v>
      </c>
      <c r="DO21" s="386">
        <v>655.19602004000046</v>
      </c>
      <c r="DP21" s="386">
        <v>230.70663705999942</v>
      </c>
      <c r="DQ21" s="386">
        <v>200.67466527999977</v>
      </c>
      <c r="DR21" s="387">
        <v>112.6856860299998</v>
      </c>
      <c r="DS21" s="387">
        <v>117.41545500991305</v>
      </c>
      <c r="DT21" s="387">
        <v>252.11240354383926</v>
      </c>
      <c r="DU21" s="387">
        <v>262.55903155904025</v>
      </c>
      <c r="DV21" s="387">
        <v>279.45035111542728</v>
      </c>
      <c r="DW21" s="387">
        <v>274.42486181764968</v>
      </c>
      <c r="DX21" s="387">
        <v>242.67543947886614</v>
      </c>
      <c r="DY21" s="387">
        <v>237.10701061163087</v>
      </c>
      <c r="DZ21" s="387">
        <v>258.22615322978544</v>
      </c>
      <c r="EA21" s="387">
        <v>266.17488293566583</v>
      </c>
      <c r="EB21" s="387">
        <v>280.9673078432017</v>
      </c>
      <c r="EC21" s="387">
        <v>184.41504705606027</v>
      </c>
      <c r="ED21" s="387">
        <v>211.76966769039021</v>
      </c>
      <c r="EE21" s="387"/>
      <c r="EF21" s="387"/>
      <c r="EH21" s="365">
        <v>2488.5926101900004</v>
      </c>
      <c r="EI21" s="365">
        <v>1486.3528596700005</v>
      </c>
      <c r="EJ21" s="365">
        <v>2489.7978254</v>
      </c>
      <c r="EK21" s="365">
        <v>2867.2976118914698</v>
      </c>
      <c r="EL21" s="386"/>
      <c r="EM21" s="382" t="s">
        <v>542</v>
      </c>
      <c r="EN21" s="379">
        <v>2488.5926101900004</v>
      </c>
      <c r="EO21" s="379">
        <v>1486.3528596700005</v>
      </c>
      <c r="EP21" s="379">
        <v>2489.7978254</v>
      </c>
      <c r="EQ21" s="379">
        <v>2867.2976118325123</v>
      </c>
      <c r="ER21" s="379">
        <v>2814.0726929296197</v>
      </c>
      <c r="ES21" s="379">
        <v>2665.1426929296204</v>
      </c>
      <c r="ET21" s="379">
        <v>2550.5626929296204</v>
      </c>
      <c r="EU21" s="379">
        <v>2503.5626929296204</v>
      </c>
      <c r="EV21" s="379">
        <v>2431.8771696644471</v>
      </c>
      <c r="EX21" s="386">
        <f t="shared" si="17"/>
        <v>2.3019502747386644</v>
      </c>
      <c r="EY21" s="386">
        <f t="shared" si="18"/>
        <v>1.4969644816086487</v>
      </c>
      <c r="EZ21" s="386">
        <f t="shared" si="19"/>
        <v>2.3451961719975047</v>
      </c>
      <c r="FA21" s="386">
        <f t="shared" si="20"/>
        <v>2.4831734018431852</v>
      </c>
      <c r="FB21" s="386">
        <f t="shared" si="21"/>
        <v>2.3393758863273622</v>
      </c>
      <c r="FC21" s="386">
        <f t="shared" si="22"/>
        <v>2.1393412625404431</v>
      </c>
      <c r="FD21" s="386">
        <f t="shared" si="23"/>
        <v>1.9803328434487348</v>
      </c>
      <c r="FE21" s="386">
        <f t="shared" si="24"/>
        <v>1.880190985283273</v>
      </c>
      <c r="FF21" s="386">
        <f t="shared" si="25"/>
        <v>1.7665477952667219</v>
      </c>
      <c r="FH21" s="386"/>
      <c r="FI21" s="386">
        <f t="shared" si="26"/>
        <v>-0.80498579313001573</v>
      </c>
      <c r="FJ21" s="386">
        <f t="shared" si="27"/>
        <v>0.84823169038885604</v>
      </c>
      <c r="FK21" s="386">
        <f t="shared" si="28"/>
        <v>0.1379772298456805</v>
      </c>
      <c r="FL21" s="386">
        <f t="shared" si="29"/>
        <v>-0.14379751551582309</v>
      </c>
      <c r="FM21" s="386">
        <f t="shared" si="30"/>
        <v>-0.20003462378691905</v>
      </c>
      <c r="FN21" s="386">
        <f t="shared" si="31"/>
        <v>-0.15900841909170826</v>
      </c>
    </row>
    <row r="22" spans="1:170" s="370" customFormat="1" x14ac:dyDescent="0.25">
      <c r="A22" s="382" t="s">
        <v>490</v>
      </c>
      <c r="B22" s="382"/>
      <c r="C22" s="391">
        <v>15.832476440988216</v>
      </c>
      <c r="D22" s="386">
        <v>14.584175783122589</v>
      </c>
      <c r="E22" s="386">
        <v>14.337722979525608</v>
      </c>
      <c r="F22" s="386">
        <v>8.2962792175033258</v>
      </c>
      <c r="G22" s="386">
        <v>4.6037734915149713</v>
      </c>
      <c r="H22" s="386">
        <v>13.358957749277408</v>
      </c>
      <c r="I22" s="386">
        <v>15.656043236338064</v>
      </c>
      <c r="J22" s="386">
        <v>16.809949655018784</v>
      </c>
      <c r="K22" s="386">
        <v>14.494040527029483</v>
      </c>
      <c r="L22" s="386">
        <v>7.040296294906085</v>
      </c>
      <c r="M22" s="386">
        <v>10.317588732305978</v>
      </c>
      <c r="N22" s="386">
        <v>-2.5120987923780831</v>
      </c>
      <c r="O22" s="386">
        <v>17.692133672430487</v>
      </c>
      <c r="P22" s="386">
        <v>17.052344537960209</v>
      </c>
      <c r="Q22" s="386">
        <v>20.419287179103463</v>
      </c>
      <c r="R22" s="386">
        <v>6.0675684010685984</v>
      </c>
      <c r="S22" s="386">
        <v>10.762815524344546</v>
      </c>
      <c r="T22" s="386">
        <v>9.582376766748979</v>
      </c>
      <c r="U22" s="386">
        <v>15.045406290979486</v>
      </c>
      <c r="V22" s="386">
        <v>14.738029317626399</v>
      </c>
      <c r="W22" s="386">
        <v>14.16692865325652</v>
      </c>
      <c r="X22" s="386">
        <v>9.6796907079462926</v>
      </c>
      <c r="Y22" s="386">
        <v>6.444482945209387</v>
      </c>
      <c r="Z22" s="386">
        <v>-1.2974745566746151</v>
      </c>
      <c r="AA22" s="386">
        <v>17.104944687838838</v>
      </c>
      <c r="AB22" s="386">
        <v>2.608261240917642</v>
      </c>
      <c r="AC22" s="386">
        <v>28.470738059611961</v>
      </c>
      <c r="AD22" s="386">
        <v>7.9646554086722858</v>
      </c>
      <c r="AE22" s="386">
        <v>12.153455692346597</v>
      </c>
      <c r="AF22" s="386">
        <v>5.5139296385834768</v>
      </c>
      <c r="AG22" s="386">
        <v>19.496486106134853</v>
      </c>
      <c r="AH22" s="386">
        <v>23.601421739881289</v>
      </c>
      <c r="AI22" s="386">
        <v>15.889159884379524</v>
      </c>
      <c r="AJ22" s="386">
        <v>22.143181403387018</v>
      </c>
      <c r="AK22" s="386">
        <v>19.130001102346796</v>
      </c>
      <c r="AL22" s="386">
        <v>8.7408706789667008</v>
      </c>
      <c r="AM22" s="386">
        <v>25.702781875359392</v>
      </c>
      <c r="AN22" s="386">
        <v>21.32350963406563</v>
      </c>
      <c r="AO22" s="386">
        <v>28.681891752388339</v>
      </c>
      <c r="AP22" s="386">
        <v>20.417839461602085</v>
      </c>
      <c r="AQ22" s="386">
        <v>17.621146014049998</v>
      </c>
      <c r="AR22" s="386">
        <v>11.817598699510768</v>
      </c>
      <c r="AS22" s="386">
        <v>29.16186794448447</v>
      </c>
      <c r="AT22" s="386">
        <v>24.906652079273783</v>
      </c>
      <c r="AU22" s="386">
        <v>17.916665583568687</v>
      </c>
      <c r="AV22" s="386">
        <v>10.753351454131973</v>
      </c>
      <c r="AW22" s="386">
        <v>13.573714231178258</v>
      </c>
      <c r="AX22" s="386">
        <v>14.705368789196768</v>
      </c>
      <c r="AY22" s="386">
        <v>27.988199054553661</v>
      </c>
      <c r="AZ22" s="386">
        <v>25.983916516408215</v>
      </c>
      <c r="BA22" s="386">
        <v>20.617958797085322</v>
      </c>
      <c r="BB22" s="386">
        <v>8.9476133636005954</v>
      </c>
      <c r="BC22" s="386">
        <v>8.6675799298452318</v>
      </c>
      <c r="BD22" s="386">
        <v>4.9808225181866135</v>
      </c>
      <c r="BE22" s="386">
        <v>9.8615903869340968</v>
      </c>
      <c r="BF22" s="386">
        <v>13.35339390021656</v>
      </c>
      <c r="BG22" s="386">
        <v>3.2723310078892496</v>
      </c>
      <c r="BH22" s="386">
        <v>2.0588706197537192</v>
      </c>
      <c r="BI22" s="386">
        <v>4.732320348103201</v>
      </c>
      <c r="BJ22" s="386">
        <v>-5.1323556854157459</v>
      </c>
      <c r="BK22" s="386">
        <v>14.673535411133571</v>
      </c>
      <c r="BL22" s="386">
        <v>6.8475912161920292</v>
      </c>
      <c r="BM22" s="386">
        <v>8.6426643134227561</v>
      </c>
      <c r="BN22" s="386">
        <v>-3.4401949818562514</v>
      </c>
      <c r="BO22" s="386">
        <v>-4.267811983750903</v>
      </c>
      <c r="BP22" s="386">
        <v>-5.6646922821113037</v>
      </c>
      <c r="BQ22" s="386">
        <v>1.9158144671903585</v>
      </c>
      <c r="BR22" s="386">
        <v>4.2174873141451883</v>
      </c>
      <c r="BS22" s="386">
        <v>0.25166082589066718</v>
      </c>
      <c r="BT22" s="386">
        <v>2.7915822291596726</v>
      </c>
      <c r="BU22" s="386">
        <v>-0.36402285598651929</v>
      </c>
      <c r="BV22" s="386">
        <v>-10.239711486762872</v>
      </c>
      <c r="BW22" s="386">
        <v>12.232182313090391</v>
      </c>
      <c r="BX22" s="386">
        <v>8.3190717485141192</v>
      </c>
      <c r="BY22" s="386">
        <v>6.677675143007491</v>
      </c>
      <c r="BZ22" s="386">
        <v>2.8900236036682543</v>
      </c>
      <c r="CA22" s="386">
        <v>3.0234439563217279</v>
      </c>
      <c r="CB22" s="386">
        <v>3.7134618915864621</v>
      </c>
      <c r="CC22" s="386">
        <v>9.426320576656309</v>
      </c>
      <c r="CD22" s="386">
        <v>10.325707292768868</v>
      </c>
      <c r="CE22" s="386">
        <v>8.6732599208440604</v>
      </c>
      <c r="CF22" s="386">
        <v>5.1911102079446323</v>
      </c>
      <c r="CG22" s="386">
        <v>15.668035379801751</v>
      </c>
      <c r="CH22" s="386">
        <v>11.219118925795584</v>
      </c>
      <c r="CI22" s="386">
        <v>2.1744009899999668</v>
      </c>
      <c r="CJ22" s="386">
        <v>9.7752744299999677</v>
      </c>
      <c r="CK22" s="386">
        <v>11.215713059999899</v>
      </c>
      <c r="CL22" s="386">
        <v>9.2841419200001383</v>
      </c>
      <c r="CM22" s="386">
        <v>13.001019969999902</v>
      </c>
      <c r="CN22" s="386">
        <v>8.0646788399998854</v>
      </c>
      <c r="CO22" s="386">
        <v>14.260988540000199</v>
      </c>
      <c r="CP22" s="386">
        <v>12.833268589999875</v>
      </c>
      <c r="CQ22" s="386">
        <v>12.894890189999927</v>
      </c>
      <c r="CR22" s="386">
        <v>18.763068530000083</v>
      </c>
      <c r="CS22" s="386">
        <v>20.337968490000009</v>
      </c>
      <c r="CT22" s="386">
        <v>10.478164805731637</v>
      </c>
      <c r="CU22" s="386">
        <v>25.589367792622454</v>
      </c>
      <c r="CV22" s="386">
        <v>18.682142249818128</v>
      </c>
      <c r="CW22" s="386">
        <v>25.87726533016027</v>
      </c>
      <c r="CX22" s="386">
        <v>14.796204656680572</v>
      </c>
      <c r="CY22" s="386">
        <v>16.105399315322174</v>
      </c>
      <c r="CZ22" s="386">
        <v>23.321547198576404</v>
      </c>
      <c r="DA22" s="386">
        <v>23.344474380543211</v>
      </c>
      <c r="DB22" s="386">
        <v>22.63828191206332</v>
      </c>
      <c r="DC22" s="386">
        <v>22.540594303968362</v>
      </c>
      <c r="DD22" s="386">
        <v>19.640022632318534</v>
      </c>
      <c r="DE22" s="386">
        <v>18.022948272214421</v>
      </c>
      <c r="DF22" s="386">
        <v>18.945726230804411</v>
      </c>
      <c r="DG22" s="386">
        <v>6.5311354600000016</v>
      </c>
      <c r="DH22" s="386">
        <v>18.534382869999973</v>
      </c>
      <c r="DI22" s="386">
        <v>20.233669770000006</v>
      </c>
      <c r="DJ22" s="386">
        <v>26.072884880000004</v>
      </c>
      <c r="DK22" s="386">
        <v>16.890061520000046</v>
      </c>
      <c r="DL22" s="386">
        <v>26.658086609999913</v>
      </c>
      <c r="DM22" s="386">
        <v>21.539381139999961</v>
      </c>
      <c r="DN22" s="386">
        <v>18.005927070000013</v>
      </c>
      <c r="DO22" s="386">
        <v>23.157457240000099</v>
      </c>
      <c r="DP22" s="386">
        <v>23.212783450000018</v>
      </c>
      <c r="DQ22" s="386">
        <v>15.331837530000001</v>
      </c>
      <c r="DR22" s="387">
        <v>22.476060769999975</v>
      </c>
      <c r="DS22" s="387">
        <v>6.7108788677179518</v>
      </c>
      <c r="DT22" s="387">
        <v>17.610525787717904</v>
      </c>
      <c r="DU22" s="387">
        <v>25.450898457717926</v>
      </c>
      <c r="DV22" s="387">
        <v>17.958463557717891</v>
      </c>
      <c r="DW22" s="387">
        <v>21.594313767717949</v>
      </c>
      <c r="DX22" s="387">
        <v>21.67070649141121</v>
      </c>
      <c r="DY22" s="387">
        <v>32.312322027874131</v>
      </c>
      <c r="DZ22" s="387">
        <v>29.715560188400389</v>
      </c>
      <c r="EA22" s="387">
        <v>25.498406722844436</v>
      </c>
      <c r="EB22" s="387">
        <v>28.07629311602426</v>
      </c>
      <c r="EC22" s="387">
        <v>15.044309407811454</v>
      </c>
      <c r="ED22" s="387">
        <v>-0.30983045714762625</v>
      </c>
      <c r="EE22" s="387"/>
      <c r="EF22" s="387"/>
      <c r="EH22" s="365">
        <v>143.11814936573157</v>
      </c>
      <c r="EI22" s="365">
        <v>249.43856594509219</v>
      </c>
      <c r="EJ22" s="365">
        <v>228.29267496999998</v>
      </c>
      <c r="EK22" s="365">
        <v>241.33284793580788</v>
      </c>
      <c r="EL22" s="386"/>
      <c r="EM22" s="382" t="s">
        <v>490</v>
      </c>
      <c r="EN22" s="379">
        <v>143.11814936573157</v>
      </c>
      <c r="EO22" s="379">
        <v>249.43856594509219</v>
      </c>
      <c r="EP22" s="379">
        <v>228.29267496999998</v>
      </c>
      <c r="EQ22" s="379">
        <v>241.31092736619956</v>
      </c>
      <c r="ER22" s="379">
        <v>267.1758141375567</v>
      </c>
      <c r="ES22" s="379">
        <v>280.29082950204975</v>
      </c>
      <c r="ET22" s="379">
        <v>294.84621442393382</v>
      </c>
      <c r="EU22" s="379">
        <v>303.66638495259895</v>
      </c>
      <c r="EV22" s="379">
        <v>315.16587474405651</v>
      </c>
      <c r="EX22" s="386">
        <f t="shared" si="17"/>
        <v>0.13238440952670913</v>
      </c>
      <c r="EY22" s="386">
        <f t="shared" si="18"/>
        <v>0.25121939997888654</v>
      </c>
      <c r="EZ22" s="386">
        <f t="shared" si="19"/>
        <v>0.21503396861096577</v>
      </c>
      <c r="FA22" s="386">
        <f t="shared" si="20"/>
        <v>0.20898314633858162</v>
      </c>
      <c r="FB22" s="386">
        <f t="shared" si="21"/>
        <v>0.22210679154581214</v>
      </c>
      <c r="FC22" s="386">
        <f t="shared" si="22"/>
        <v>0.22499273253030957</v>
      </c>
      <c r="FD22" s="386">
        <f t="shared" si="23"/>
        <v>0.2289273828903903</v>
      </c>
      <c r="FE22" s="386">
        <f t="shared" si="24"/>
        <v>0.22805532337331688</v>
      </c>
      <c r="FF22" s="386">
        <f t="shared" si="25"/>
        <v>0.22894066695368603</v>
      </c>
      <c r="FH22" s="386"/>
      <c r="FI22" s="386">
        <f t="shared" si="26"/>
        <v>0.11883499045217741</v>
      </c>
      <c r="FJ22" s="386">
        <f t="shared" si="27"/>
        <v>-3.6185431367920767E-2</v>
      </c>
      <c r="FK22" s="386">
        <f t="shared" si="28"/>
        <v>-6.0508222723841543E-3</v>
      </c>
      <c r="FL22" s="386">
        <f t="shared" si="29"/>
        <v>1.3123645207230528E-2</v>
      </c>
      <c r="FM22" s="386">
        <f t="shared" si="30"/>
        <v>2.8859409844974315E-3</v>
      </c>
      <c r="FN22" s="386">
        <f t="shared" si="31"/>
        <v>3.934650360080727E-3</v>
      </c>
    </row>
    <row r="23" spans="1:170" s="377" customFormat="1" x14ac:dyDescent="0.25">
      <c r="A23" s="392"/>
      <c r="B23" s="392"/>
      <c r="C23" s="391">
        <v>2353.6561323830324</v>
      </c>
      <c r="D23" s="386">
        <v>2388.3811862964021</v>
      </c>
      <c r="E23" s="386">
        <v>2750.8842640573821</v>
      </c>
      <c r="F23" s="386">
        <v>2715.8269823211494</v>
      </c>
      <c r="G23" s="386">
        <v>2649.0534908039858</v>
      </c>
      <c r="H23" s="386">
        <v>2827.5450223727248</v>
      </c>
      <c r="I23" s="386">
        <v>2616.2264607134775</v>
      </c>
      <c r="J23" s="386">
        <v>3012.2187818356624</v>
      </c>
      <c r="K23" s="386">
        <v>2858.4824563448242</v>
      </c>
      <c r="L23" s="386">
        <v>3173.2618337602285</v>
      </c>
      <c r="M23" s="386">
        <v>3158.6950008035606</v>
      </c>
      <c r="N23" s="386">
        <v>4461.4601175898579</v>
      </c>
      <c r="O23" s="386">
        <v>2456.6358850417946</v>
      </c>
      <c r="P23" s="386">
        <v>3036.6287596917637</v>
      </c>
      <c r="Q23" s="386">
        <v>3344.7681072972855</v>
      </c>
      <c r="R23" s="386">
        <v>3334.0637216560035</v>
      </c>
      <c r="S23" s="386">
        <v>3006.995582572833</v>
      </c>
      <c r="T23" s="386">
        <v>3236.7482922309823</v>
      </c>
      <c r="U23" s="386">
        <v>3171.3696951426241</v>
      </c>
      <c r="V23" s="386">
        <v>3566.1091758287025</v>
      </c>
      <c r="W23" s="386">
        <v>3351.3697531573966</v>
      </c>
      <c r="X23" s="386">
        <v>3807.2157310812786</v>
      </c>
      <c r="Y23" s="386">
        <v>3944.7237480937624</v>
      </c>
      <c r="Z23" s="386">
        <v>5585.7661987088632</v>
      </c>
      <c r="AA23" s="386">
        <v>2541.669571395249</v>
      </c>
      <c r="AB23" s="386">
        <v>3171.3647429114885</v>
      </c>
      <c r="AC23" s="386">
        <v>3229.2398311369593</v>
      </c>
      <c r="AD23" s="386">
        <v>3595.8718772125039</v>
      </c>
      <c r="AE23" s="386">
        <v>3010.045975794038</v>
      </c>
      <c r="AF23" s="386">
        <v>3303.3703596041332</v>
      </c>
      <c r="AG23" s="386">
        <v>3506.9502606975966</v>
      </c>
      <c r="AH23" s="386">
        <v>3470.7673639103687</v>
      </c>
      <c r="AI23" s="386">
        <v>3459.5373258307427</v>
      </c>
      <c r="AJ23" s="386">
        <v>4108.1391368239638</v>
      </c>
      <c r="AK23" s="386">
        <v>3827.9579259479378</v>
      </c>
      <c r="AL23" s="386">
        <v>6284.3944813542239</v>
      </c>
      <c r="AM23" s="386">
        <v>2192.6712825846116</v>
      </c>
      <c r="AN23" s="386">
        <v>2980.2137367691512</v>
      </c>
      <c r="AO23" s="386">
        <v>3343.4998957177559</v>
      </c>
      <c r="AP23" s="386">
        <v>2859.058024910963</v>
      </c>
      <c r="AQ23" s="386">
        <v>3303.9233129889926</v>
      </c>
      <c r="AR23" s="386">
        <v>3427.8368411150213</v>
      </c>
      <c r="AS23" s="386">
        <v>3109.8380923969066</v>
      </c>
      <c r="AT23" s="386">
        <v>3040.2372580545853</v>
      </c>
      <c r="AU23" s="386">
        <v>3111.1696369539468</v>
      </c>
      <c r="AV23" s="386">
        <v>3176.8314789549772</v>
      </c>
      <c r="AW23" s="386">
        <v>2937.2633516941719</v>
      </c>
      <c r="AX23" s="386">
        <v>5230.9927942107224</v>
      </c>
      <c r="AY23" s="386">
        <v>2295.9627364005778</v>
      </c>
      <c r="AZ23" s="386">
        <v>2974.9064551698302</v>
      </c>
      <c r="BA23" s="386">
        <v>3408.7227408701128</v>
      </c>
      <c r="BB23" s="386">
        <v>2818.0051452086432</v>
      </c>
      <c r="BC23" s="386">
        <v>2682.2859282702016</v>
      </c>
      <c r="BD23" s="386">
        <v>3139.3705541140275</v>
      </c>
      <c r="BE23" s="386">
        <v>2776.185752312133</v>
      </c>
      <c r="BF23" s="386">
        <v>3248.5700975786913</v>
      </c>
      <c r="BG23" s="386">
        <v>3381.3082235222373</v>
      </c>
      <c r="BH23" s="386">
        <v>3129.214697737651</v>
      </c>
      <c r="BI23" s="386">
        <v>3448.0303178124377</v>
      </c>
      <c r="BJ23" s="386">
        <v>5740.1533978308835</v>
      </c>
      <c r="BK23" s="386">
        <v>2180.7320930649466</v>
      </c>
      <c r="BL23" s="386">
        <v>2840.2721209972169</v>
      </c>
      <c r="BM23" s="386">
        <v>3889.9145256475108</v>
      </c>
      <c r="BN23" s="386">
        <v>3167.8757203222412</v>
      </c>
      <c r="BO23" s="386">
        <v>2940.2530296410978</v>
      </c>
      <c r="BP23" s="386">
        <v>3122.8971078497893</v>
      </c>
      <c r="BQ23" s="386">
        <v>2732.4163267379713</v>
      </c>
      <c r="BR23" s="386">
        <v>3113.2736567754314</v>
      </c>
      <c r="BS23" s="386">
        <v>3078.6104555384372</v>
      </c>
      <c r="BT23" s="386">
        <v>2929.2092170223659</v>
      </c>
      <c r="BU23" s="386">
        <v>3382.5469302259276</v>
      </c>
      <c r="BV23" s="386">
        <v>6216.8198489930146</v>
      </c>
      <c r="BW23" s="386">
        <v>2273.4382391009535</v>
      </c>
      <c r="BX23" s="386">
        <v>2745.1635844535517</v>
      </c>
      <c r="BY23" s="386">
        <v>3718.2015795099114</v>
      </c>
      <c r="BZ23" s="386">
        <v>3295.2441940841727</v>
      </c>
      <c r="CA23" s="386">
        <v>3115.4362087340824</v>
      </c>
      <c r="CB23" s="386">
        <v>3366.7619894513432</v>
      </c>
      <c r="CC23" s="386">
        <v>3223.2806903236351</v>
      </c>
      <c r="CD23" s="386">
        <v>3286.6844245773241</v>
      </c>
      <c r="CE23" s="386">
        <v>3669.818284484064</v>
      </c>
      <c r="CF23" s="386">
        <v>3279.3575490837015</v>
      </c>
      <c r="CG23" s="386">
        <v>3207.5909275736535</v>
      </c>
      <c r="CH23" s="386">
        <v>6119.3629042872135</v>
      </c>
      <c r="CI23" s="386"/>
      <c r="CJ23" s="386"/>
      <c r="CK23" s="386"/>
      <c r="CL23" s="386"/>
      <c r="CM23" s="386"/>
      <c r="CN23" s="386"/>
      <c r="CO23" s="386"/>
      <c r="CP23" s="386"/>
      <c r="CQ23" s="386"/>
      <c r="CR23" s="386"/>
      <c r="CS23" s="386"/>
      <c r="CT23" s="386"/>
      <c r="CU23" s="386"/>
      <c r="CV23" s="386"/>
      <c r="CW23" s="386"/>
      <c r="CX23" s="386"/>
      <c r="CY23" s="386"/>
      <c r="CZ23" s="386"/>
      <c r="DA23" s="386"/>
      <c r="DB23" s="386"/>
      <c r="DC23" s="386"/>
      <c r="DD23" s="386"/>
      <c r="DE23" s="386"/>
      <c r="DF23" s="386"/>
      <c r="DG23" s="386"/>
      <c r="DH23" s="386"/>
      <c r="DI23" s="386"/>
      <c r="DJ23" s="386"/>
      <c r="DK23" s="386"/>
      <c r="DL23" s="386"/>
      <c r="DM23" s="386"/>
      <c r="DN23" s="386"/>
      <c r="DO23" s="386"/>
      <c r="DP23" s="386"/>
      <c r="DQ23" s="386"/>
      <c r="DR23" s="387"/>
      <c r="DS23" s="387"/>
      <c r="DT23" s="387"/>
      <c r="DU23" s="387"/>
      <c r="DV23" s="387"/>
      <c r="DW23" s="387"/>
      <c r="DX23" s="387"/>
      <c r="DY23" s="387"/>
      <c r="DZ23" s="387"/>
      <c r="EA23" s="387"/>
      <c r="EB23" s="387"/>
      <c r="EC23" s="387"/>
      <c r="ED23" s="387"/>
      <c r="EE23" s="387"/>
      <c r="EF23" s="387"/>
      <c r="EH23" s="365">
        <v>0</v>
      </c>
      <c r="EI23" s="365">
        <v>0</v>
      </c>
      <c r="EJ23" s="365">
        <v>0</v>
      </c>
      <c r="EK23" s="365">
        <v>0</v>
      </c>
      <c r="EL23" s="386"/>
      <c r="EM23" s="392"/>
      <c r="EN23" s="365"/>
      <c r="EO23" s="365"/>
      <c r="EP23" s="365"/>
      <c r="EQ23" s="365">
        <f>+EQ26+EQ41</f>
        <v>33752.009984576485</v>
      </c>
      <c r="ER23" s="365"/>
      <c r="ES23" s="365"/>
      <c r="ET23" s="365"/>
      <c r="EU23" s="365"/>
      <c r="EV23" s="365"/>
      <c r="EX23" s="386"/>
      <c r="EY23" s="386"/>
      <c r="EZ23" s="386"/>
      <c r="FA23" s="386"/>
      <c r="FB23" s="386"/>
      <c r="FC23" s="386"/>
      <c r="FD23" s="386"/>
      <c r="FE23" s="386"/>
      <c r="FF23" s="386"/>
      <c r="FH23" s="386"/>
      <c r="FI23" s="386"/>
      <c r="FJ23" s="386"/>
      <c r="FK23" s="386"/>
      <c r="FL23" s="386"/>
      <c r="FM23" s="386"/>
      <c r="FN23" s="386"/>
    </row>
    <row r="24" spans="1:170" s="370" customFormat="1" x14ac:dyDescent="0.25">
      <c r="A24" s="369" t="s">
        <v>541</v>
      </c>
      <c r="B24" s="369"/>
      <c r="C24" s="365" t="e">
        <f t="shared" ref="C24:AH24" si="40">C25+C41</f>
        <v>#REF!</v>
      </c>
      <c r="D24" s="365" t="e">
        <f t="shared" si="40"/>
        <v>#REF!</v>
      </c>
      <c r="E24" s="365" t="e">
        <f t="shared" si="40"/>
        <v>#REF!</v>
      </c>
      <c r="F24" s="365" t="e">
        <f t="shared" si="40"/>
        <v>#REF!</v>
      </c>
      <c r="G24" s="365" t="e">
        <f t="shared" si="40"/>
        <v>#REF!</v>
      </c>
      <c r="H24" s="365" t="e">
        <f t="shared" si="40"/>
        <v>#REF!</v>
      </c>
      <c r="I24" s="365" t="e">
        <f t="shared" si="40"/>
        <v>#REF!</v>
      </c>
      <c r="J24" s="365" t="e">
        <f t="shared" si="40"/>
        <v>#REF!</v>
      </c>
      <c r="K24" s="365" t="e">
        <f t="shared" si="40"/>
        <v>#REF!</v>
      </c>
      <c r="L24" s="365" t="e">
        <f t="shared" si="40"/>
        <v>#REF!</v>
      </c>
      <c r="M24" s="365" t="e">
        <f t="shared" si="40"/>
        <v>#REF!</v>
      </c>
      <c r="N24" s="365" t="e">
        <f t="shared" si="40"/>
        <v>#REF!</v>
      </c>
      <c r="O24" s="365" t="e">
        <f t="shared" si="40"/>
        <v>#REF!</v>
      </c>
      <c r="P24" s="365" t="e">
        <f t="shared" si="40"/>
        <v>#REF!</v>
      </c>
      <c r="Q24" s="365" t="e">
        <f t="shared" si="40"/>
        <v>#REF!</v>
      </c>
      <c r="R24" s="365" t="e">
        <f t="shared" si="40"/>
        <v>#REF!</v>
      </c>
      <c r="S24" s="365" t="e">
        <f t="shared" si="40"/>
        <v>#REF!</v>
      </c>
      <c r="T24" s="365" t="e">
        <f t="shared" si="40"/>
        <v>#REF!</v>
      </c>
      <c r="U24" s="365" t="e">
        <f t="shared" si="40"/>
        <v>#REF!</v>
      </c>
      <c r="V24" s="365" t="e">
        <f t="shared" si="40"/>
        <v>#REF!</v>
      </c>
      <c r="W24" s="365" t="e">
        <f t="shared" si="40"/>
        <v>#REF!</v>
      </c>
      <c r="X24" s="365" t="e">
        <f t="shared" si="40"/>
        <v>#REF!</v>
      </c>
      <c r="Y24" s="365" t="e">
        <f t="shared" si="40"/>
        <v>#REF!</v>
      </c>
      <c r="Z24" s="365" t="e">
        <f t="shared" si="40"/>
        <v>#REF!</v>
      </c>
      <c r="AA24" s="365" t="e">
        <f t="shared" si="40"/>
        <v>#REF!</v>
      </c>
      <c r="AB24" s="365" t="e">
        <f t="shared" si="40"/>
        <v>#REF!</v>
      </c>
      <c r="AC24" s="365" t="e">
        <f t="shared" si="40"/>
        <v>#REF!</v>
      </c>
      <c r="AD24" s="365" t="e">
        <f t="shared" si="40"/>
        <v>#REF!</v>
      </c>
      <c r="AE24" s="365" t="e">
        <f t="shared" si="40"/>
        <v>#REF!</v>
      </c>
      <c r="AF24" s="365" t="e">
        <f t="shared" si="40"/>
        <v>#REF!</v>
      </c>
      <c r="AG24" s="365" t="e">
        <f t="shared" si="40"/>
        <v>#REF!</v>
      </c>
      <c r="AH24" s="365" t="e">
        <f t="shared" si="40"/>
        <v>#REF!</v>
      </c>
      <c r="AI24" s="365" t="e">
        <f t="shared" ref="AI24:BN24" si="41">AI25+AI41</f>
        <v>#REF!</v>
      </c>
      <c r="AJ24" s="365" t="e">
        <f t="shared" si="41"/>
        <v>#REF!</v>
      </c>
      <c r="AK24" s="365" t="e">
        <f t="shared" si="41"/>
        <v>#REF!</v>
      </c>
      <c r="AL24" s="365" t="e">
        <f t="shared" si="41"/>
        <v>#REF!</v>
      </c>
      <c r="AM24" s="365" t="e">
        <f t="shared" si="41"/>
        <v>#REF!</v>
      </c>
      <c r="AN24" s="365" t="e">
        <f t="shared" si="41"/>
        <v>#REF!</v>
      </c>
      <c r="AO24" s="365" t="e">
        <f t="shared" si="41"/>
        <v>#REF!</v>
      </c>
      <c r="AP24" s="365" t="e">
        <f t="shared" si="41"/>
        <v>#REF!</v>
      </c>
      <c r="AQ24" s="365" t="e">
        <f t="shared" si="41"/>
        <v>#REF!</v>
      </c>
      <c r="AR24" s="365" t="e">
        <f t="shared" si="41"/>
        <v>#REF!</v>
      </c>
      <c r="AS24" s="365" t="e">
        <f t="shared" si="41"/>
        <v>#REF!</v>
      </c>
      <c r="AT24" s="365" t="e">
        <f t="shared" si="41"/>
        <v>#REF!</v>
      </c>
      <c r="AU24" s="365" t="e">
        <f t="shared" si="41"/>
        <v>#REF!</v>
      </c>
      <c r="AV24" s="365" t="e">
        <f t="shared" si="41"/>
        <v>#REF!</v>
      </c>
      <c r="AW24" s="365" t="e">
        <f t="shared" si="41"/>
        <v>#REF!</v>
      </c>
      <c r="AX24" s="365" t="e">
        <f t="shared" si="41"/>
        <v>#REF!</v>
      </c>
      <c r="AY24" s="365" t="e">
        <f t="shared" si="41"/>
        <v>#REF!</v>
      </c>
      <c r="AZ24" s="365" t="e">
        <f t="shared" si="41"/>
        <v>#REF!</v>
      </c>
      <c r="BA24" s="365" t="e">
        <f t="shared" si="41"/>
        <v>#REF!</v>
      </c>
      <c r="BB24" s="365" t="e">
        <f t="shared" si="41"/>
        <v>#REF!</v>
      </c>
      <c r="BC24" s="365" t="e">
        <f t="shared" si="41"/>
        <v>#REF!</v>
      </c>
      <c r="BD24" s="365" t="e">
        <f t="shared" si="41"/>
        <v>#REF!</v>
      </c>
      <c r="BE24" s="365" t="e">
        <f t="shared" si="41"/>
        <v>#REF!</v>
      </c>
      <c r="BF24" s="365" t="e">
        <f t="shared" si="41"/>
        <v>#REF!</v>
      </c>
      <c r="BG24" s="365" t="e">
        <f t="shared" si="41"/>
        <v>#REF!</v>
      </c>
      <c r="BH24" s="365" t="e">
        <f t="shared" si="41"/>
        <v>#REF!</v>
      </c>
      <c r="BI24" s="365" t="e">
        <f t="shared" si="41"/>
        <v>#REF!</v>
      </c>
      <c r="BJ24" s="365" t="e">
        <f t="shared" si="41"/>
        <v>#REF!</v>
      </c>
      <c r="BK24" s="365" t="e">
        <f t="shared" si="41"/>
        <v>#REF!</v>
      </c>
      <c r="BL24" s="365" t="e">
        <f t="shared" si="41"/>
        <v>#REF!</v>
      </c>
      <c r="BM24" s="365" t="e">
        <f t="shared" si="41"/>
        <v>#REF!</v>
      </c>
      <c r="BN24" s="365" t="e">
        <f t="shared" si="41"/>
        <v>#REF!</v>
      </c>
      <c r="BO24" s="365" t="e">
        <f t="shared" ref="BO24:CT24" si="42">BO25+BO41</f>
        <v>#REF!</v>
      </c>
      <c r="BP24" s="365" t="e">
        <f t="shared" si="42"/>
        <v>#REF!</v>
      </c>
      <c r="BQ24" s="365" t="e">
        <f t="shared" si="42"/>
        <v>#REF!</v>
      </c>
      <c r="BR24" s="365" t="e">
        <f t="shared" si="42"/>
        <v>#REF!</v>
      </c>
      <c r="BS24" s="365" t="e">
        <f t="shared" si="42"/>
        <v>#REF!</v>
      </c>
      <c r="BT24" s="365" t="e">
        <f t="shared" si="42"/>
        <v>#REF!</v>
      </c>
      <c r="BU24" s="365" t="e">
        <f t="shared" si="42"/>
        <v>#REF!</v>
      </c>
      <c r="BV24" s="365" t="e">
        <f t="shared" si="42"/>
        <v>#REF!</v>
      </c>
      <c r="BW24" s="365" t="e">
        <f t="shared" si="42"/>
        <v>#REF!</v>
      </c>
      <c r="BX24" s="365" t="e">
        <f t="shared" si="42"/>
        <v>#REF!</v>
      </c>
      <c r="BY24" s="365" t="e">
        <f t="shared" si="42"/>
        <v>#REF!</v>
      </c>
      <c r="BZ24" s="365" t="e">
        <f t="shared" si="42"/>
        <v>#REF!</v>
      </c>
      <c r="CA24" s="365" t="e">
        <f t="shared" si="42"/>
        <v>#REF!</v>
      </c>
      <c r="CB24" s="365" t="e">
        <f t="shared" si="42"/>
        <v>#REF!</v>
      </c>
      <c r="CC24" s="365" t="e">
        <f t="shared" si="42"/>
        <v>#REF!</v>
      </c>
      <c r="CD24" s="365" t="e">
        <f t="shared" si="42"/>
        <v>#REF!</v>
      </c>
      <c r="CE24" s="365" t="e">
        <f t="shared" si="42"/>
        <v>#REF!</v>
      </c>
      <c r="CF24" s="365" t="e">
        <f t="shared" si="42"/>
        <v>#REF!</v>
      </c>
      <c r="CG24" s="365" t="e">
        <f t="shared" si="42"/>
        <v>#REF!</v>
      </c>
      <c r="CH24" s="365" t="e">
        <f t="shared" si="42"/>
        <v>#REF!</v>
      </c>
      <c r="CI24" s="365">
        <f t="shared" si="42"/>
        <v>2696.1832829421164</v>
      </c>
      <c r="CJ24" s="365">
        <f t="shared" si="42"/>
        <v>2858.2119129091143</v>
      </c>
      <c r="CK24" s="365">
        <f t="shared" si="42"/>
        <v>3336.8579152549914</v>
      </c>
      <c r="CL24" s="365">
        <f t="shared" si="42"/>
        <v>3373.584377826232</v>
      </c>
      <c r="CM24" s="365">
        <f t="shared" si="42"/>
        <v>3397.4744869976043</v>
      </c>
      <c r="CN24" s="365">
        <f t="shared" si="42"/>
        <v>3146.3262500987976</v>
      </c>
      <c r="CO24" s="365">
        <f t="shared" si="42"/>
        <v>3424.7689520455192</v>
      </c>
      <c r="CP24" s="365">
        <f t="shared" si="42"/>
        <v>3168.5623755403285</v>
      </c>
      <c r="CQ24" s="365">
        <f t="shared" si="42"/>
        <v>3321.6130903974149</v>
      </c>
      <c r="CR24" s="365">
        <f t="shared" si="42"/>
        <v>3124.1682354020627</v>
      </c>
      <c r="CS24" s="365">
        <f t="shared" si="42"/>
        <v>3175.4702103340674</v>
      </c>
      <c r="CT24" s="365">
        <f t="shared" si="42"/>
        <v>5095.0202568720579</v>
      </c>
      <c r="CU24" s="365">
        <f t="shared" ref="CU24:ED24" si="43">CU25+CU41</f>
        <v>2837.6947330530761</v>
      </c>
      <c r="CV24" s="365">
        <f t="shared" si="43"/>
        <v>2785.2743647094248</v>
      </c>
      <c r="CW24" s="365">
        <f t="shared" si="43"/>
        <v>3200.7621896369778</v>
      </c>
      <c r="CX24" s="365">
        <f t="shared" si="43"/>
        <v>2717.7261878712825</v>
      </c>
      <c r="CY24" s="365">
        <f t="shared" si="43"/>
        <v>2538.6357982512823</v>
      </c>
      <c r="CZ24" s="365">
        <f t="shared" si="43"/>
        <v>2776.1794917742659</v>
      </c>
      <c r="DA24" s="365">
        <f t="shared" si="43"/>
        <v>2844.0628105806891</v>
      </c>
      <c r="DB24" s="365">
        <f t="shared" si="43"/>
        <v>3086.7228905121701</v>
      </c>
      <c r="DC24" s="365">
        <f t="shared" si="43"/>
        <v>2518.9823659967919</v>
      </c>
      <c r="DD24" s="365">
        <f t="shared" si="43"/>
        <v>2968.1978942620226</v>
      </c>
      <c r="DE24" s="365">
        <f t="shared" si="43"/>
        <v>2919.2580929362875</v>
      </c>
      <c r="DF24" s="365">
        <f t="shared" si="43"/>
        <v>5086.6111947790441</v>
      </c>
      <c r="DG24" s="365">
        <f t="shared" si="43"/>
        <v>2309.9272287713334</v>
      </c>
      <c r="DH24" s="365">
        <f t="shared" si="43"/>
        <v>2357.4885232148708</v>
      </c>
      <c r="DI24" s="365">
        <f t="shared" si="43"/>
        <v>3438.7699025882298</v>
      </c>
      <c r="DJ24" s="365">
        <f t="shared" si="43"/>
        <v>2782.254365161577</v>
      </c>
      <c r="DK24" s="365">
        <f t="shared" si="43"/>
        <v>3151.9249678658152</v>
      </c>
      <c r="DL24" s="365">
        <f t="shared" si="43"/>
        <v>3042.3939035704543</v>
      </c>
      <c r="DM24" s="365">
        <f t="shared" si="43"/>
        <v>3108.1282335233059</v>
      </c>
      <c r="DN24" s="365">
        <f t="shared" si="43"/>
        <v>3250.5550387362036</v>
      </c>
      <c r="DO24" s="365">
        <f t="shared" si="43"/>
        <v>2879.1998525692293</v>
      </c>
      <c r="DP24" s="365">
        <f t="shared" si="43"/>
        <v>2924.6711351584336</v>
      </c>
      <c r="DQ24" s="365">
        <f t="shared" si="43"/>
        <v>3127.1449948308032</v>
      </c>
      <c r="DR24" s="379">
        <f t="shared" si="43"/>
        <v>5327.3106714968471</v>
      </c>
      <c r="DS24" s="379">
        <f t="shared" si="43"/>
        <v>2680.6099038664611</v>
      </c>
      <c r="DT24" s="379">
        <f t="shared" si="43"/>
        <v>3076.6652006037111</v>
      </c>
      <c r="DU24" s="379">
        <f t="shared" si="43"/>
        <v>3406.5045618798072</v>
      </c>
      <c r="DV24" s="379">
        <f t="shared" si="43"/>
        <v>3393.8364789211664</v>
      </c>
      <c r="DW24" s="379">
        <f t="shared" si="43"/>
        <v>3551.1854389833479</v>
      </c>
      <c r="DX24" s="379">
        <f t="shared" si="43"/>
        <v>3487.3174901027683</v>
      </c>
      <c r="DY24" s="379">
        <f t="shared" si="43"/>
        <v>3532.1572595930393</v>
      </c>
      <c r="DZ24" s="379">
        <f t="shared" si="43"/>
        <v>3553.7438713396068</v>
      </c>
      <c r="EA24" s="379">
        <f t="shared" si="43"/>
        <v>3315.1674805838265</v>
      </c>
      <c r="EB24" s="379">
        <f t="shared" si="43"/>
        <v>3257.264204990493</v>
      </c>
      <c r="EC24" s="379">
        <f t="shared" si="43"/>
        <v>3332.8586072686057</v>
      </c>
      <c r="ED24" s="379">
        <f t="shared" si="43"/>
        <v>4038.6218488403761</v>
      </c>
      <c r="EE24" s="379"/>
      <c r="EF24" s="379"/>
      <c r="EG24" s="371"/>
      <c r="EH24" s="365">
        <v>40118.2413466203</v>
      </c>
      <c r="EI24" s="365">
        <v>36280.108014363315</v>
      </c>
      <c r="EJ24" s="365">
        <v>37699.7688174871</v>
      </c>
      <c r="EK24" s="365">
        <v>40625.932346973204</v>
      </c>
      <c r="EL24" s="365"/>
      <c r="EM24" s="369" t="s">
        <v>541</v>
      </c>
      <c r="EN24" s="379">
        <v>40118.2413466203</v>
      </c>
      <c r="EO24" s="379">
        <v>36279.315860893315</v>
      </c>
      <c r="EP24" s="379">
        <v>37699.695447908765</v>
      </c>
      <c r="EQ24" s="379">
        <v>40625.709635026491</v>
      </c>
      <c r="ER24" s="379">
        <v>41264.427746577014</v>
      </c>
      <c r="ES24" s="379">
        <v>41580.091273806866</v>
      </c>
      <c r="ET24" s="379">
        <v>42356.6745202936</v>
      </c>
      <c r="EU24" s="379">
        <v>42911.208529734329</v>
      </c>
      <c r="EV24" s="379">
        <v>44172.53984107641</v>
      </c>
      <c r="EX24" s="365">
        <f t="shared" ref="EX24:EX36" si="44">EN24/EN$56*100</f>
        <v>37.109407265672886</v>
      </c>
      <c r="EY24" s="365">
        <f t="shared" ref="EY24:EY36" si="45">EO24/EO$56*100</f>
        <v>36.538327293881089</v>
      </c>
      <c r="EZ24" s="365">
        <f t="shared" ref="EZ24:EZ36" si="46">EP24/EP$56*100</f>
        <v>35.510185023036286</v>
      </c>
      <c r="FA24" s="365">
        <f t="shared" ref="FA24:FA36" si="47">EQ24/EQ$56*100</f>
        <v>35.183191720453664</v>
      </c>
      <c r="FB24" s="365">
        <f t="shared" ref="FB24:FB36" si="48">ER24/ER$56*100</f>
        <v>34.303665102888047</v>
      </c>
      <c r="FC24" s="365">
        <f t="shared" ref="FC24:FC36" si="49">ES24/ES$56*100</f>
        <v>33.376826388410521</v>
      </c>
      <c r="FD24" s="365">
        <f t="shared" ref="FD24:FD36" si="50">ET24/ET$56*100</f>
        <v>32.886983693570457</v>
      </c>
      <c r="FE24" s="365">
        <f t="shared" ref="FE24:FE36" si="51">EU24/EU$56*100</f>
        <v>32.226581612304471</v>
      </c>
      <c r="FF24" s="365">
        <f t="shared" ref="FF24:FF36" si="52">EV24/EV$56*100</f>
        <v>32.087518169493748</v>
      </c>
      <c r="FH24" s="365"/>
      <c r="FI24" s="365">
        <f t="shared" ref="FI24:FI45" si="53">EY24-EX24</f>
        <v>-0.57107997179179648</v>
      </c>
      <c r="FJ24" s="365">
        <f t="shared" ref="FJ24:FJ45" si="54">EZ24-EY24</f>
        <v>-1.0281422708448034</v>
      </c>
      <c r="FK24" s="365">
        <f t="shared" ref="FK24:FK45" si="55">FA24-EZ24</f>
        <v>-0.32699330258262194</v>
      </c>
      <c r="FL24" s="365">
        <f t="shared" ref="FL24:FL45" si="56">FB24-FA24</f>
        <v>-0.87952661756561668</v>
      </c>
      <c r="FM24" s="365">
        <f t="shared" ref="FM24:FM45" si="57">FC24-FB24</f>
        <v>-0.92683871447752608</v>
      </c>
      <c r="FN24" s="365">
        <f t="shared" ref="FN24:FN45" si="58">FD24-FC24</f>
        <v>-0.48984269484006404</v>
      </c>
    </row>
    <row r="25" spans="1:170" s="370" customFormat="1" x14ac:dyDescent="0.25">
      <c r="A25" s="369" t="s">
        <v>540</v>
      </c>
      <c r="B25" s="369"/>
      <c r="C25" s="365" t="e">
        <f t="shared" ref="C25:AH25" si="59">C26+C38+C44</f>
        <v>#REF!</v>
      </c>
      <c r="D25" s="365" t="e">
        <f t="shared" si="59"/>
        <v>#REF!</v>
      </c>
      <c r="E25" s="365" t="e">
        <f t="shared" si="59"/>
        <v>#REF!</v>
      </c>
      <c r="F25" s="365" t="e">
        <f t="shared" si="59"/>
        <v>#REF!</v>
      </c>
      <c r="G25" s="365" t="e">
        <f t="shared" si="59"/>
        <v>#REF!</v>
      </c>
      <c r="H25" s="365" t="e">
        <f t="shared" si="59"/>
        <v>#REF!</v>
      </c>
      <c r="I25" s="365" t="e">
        <f t="shared" si="59"/>
        <v>#REF!</v>
      </c>
      <c r="J25" s="365" t="e">
        <f t="shared" si="59"/>
        <v>#REF!</v>
      </c>
      <c r="K25" s="365" t="e">
        <f t="shared" si="59"/>
        <v>#REF!</v>
      </c>
      <c r="L25" s="365" t="e">
        <f t="shared" si="59"/>
        <v>#REF!</v>
      </c>
      <c r="M25" s="365" t="e">
        <f t="shared" si="59"/>
        <v>#REF!</v>
      </c>
      <c r="N25" s="365" t="e">
        <f t="shared" si="59"/>
        <v>#REF!</v>
      </c>
      <c r="O25" s="365" t="e">
        <f t="shared" si="59"/>
        <v>#REF!</v>
      </c>
      <c r="P25" s="365" t="e">
        <f t="shared" si="59"/>
        <v>#REF!</v>
      </c>
      <c r="Q25" s="365" t="e">
        <f t="shared" si="59"/>
        <v>#REF!</v>
      </c>
      <c r="R25" s="365" t="e">
        <f t="shared" si="59"/>
        <v>#REF!</v>
      </c>
      <c r="S25" s="365" t="e">
        <f t="shared" si="59"/>
        <v>#REF!</v>
      </c>
      <c r="T25" s="365" t="e">
        <f t="shared" si="59"/>
        <v>#REF!</v>
      </c>
      <c r="U25" s="365" t="e">
        <f t="shared" si="59"/>
        <v>#REF!</v>
      </c>
      <c r="V25" s="365" t="e">
        <f t="shared" si="59"/>
        <v>#REF!</v>
      </c>
      <c r="W25" s="365" t="e">
        <f t="shared" si="59"/>
        <v>#REF!</v>
      </c>
      <c r="X25" s="365" t="e">
        <f t="shared" si="59"/>
        <v>#REF!</v>
      </c>
      <c r="Y25" s="365" t="e">
        <f t="shared" si="59"/>
        <v>#REF!</v>
      </c>
      <c r="Z25" s="365" t="e">
        <f t="shared" si="59"/>
        <v>#REF!</v>
      </c>
      <c r="AA25" s="365" t="e">
        <f t="shared" si="59"/>
        <v>#REF!</v>
      </c>
      <c r="AB25" s="365" t="e">
        <f t="shared" si="59"/>
        <v>#REF!</v>
      </c>
      <c r="AC25" s="365" t="e">
        <f t="shared" si="59"/>
        <v>#REF!</v>
      </c>
      <c r="AD25" s="365" t="e">
        <f t="shared" si="59"/>
        <v>#REF!</v>
      </c>
      <c r="AE25" s="365" t="e">
        <f t="shared" si="59"/>
        <v>#REF!</v>
      </c>
      <c r="AF25" s="365" t="e">
        <f t="shared" si="59"/>
        <v>#REF!</v>
      </c>
      <c r="AG25" s="365" t="e">
        <f t="shared" si="59"/>
        <v>#REF!</v>
      </c>
      <c r="AH25" s="365" t="e">
        <f t="shared" si="59"/>
        <v>#REF!</v>
      </c>
      <c r="AI25" s="365" t="e">
        <f t="shared" ref="AI25:BN25" si="60">AI26+AI38+AI44</f>
        <v>#REF!</v>
      </c>
      <c r="AJ25" s="365" t="e">
        <f t="shared" si="60"/>
        <v>#REF!</v>
      </c>
      <c r="AK25" s="365" t="e">
        <f t="shared" si="60"/>
        <v>#REF!</v>
      </c>
      <c r="AL25" s="365" t="e">
        <f t="shared" si="60"/>
        <v>#REF!</v>
      </c>
      <c r="AM25" s="365" t="e">
        <f t="shared" si="60"/>
        <v>#REF!</v>
      </c>
      <c r="AN25" s="365" t="e">
        <f t="shared" si="60"/>
        <v>#REF!</v>
      </c>
      <c r="AO25" s="365" t="e">
        <f t="shared" si="60"/>
        <v>#REF!</v>
      </c>
      <c r="AP25" s="365" t="e">
        <f t="shared" si="60"/>
        <v>#REF!</v>
      </c>
      <c r="AQ25" s="365" t="e">
        <f t="shared" si="60"/>
        <v>#REF!</v>
      </c>
      <c r="AR25" s="365" t="e">
        <f t="shared" si="60"/>
        <v>#REF!</v>
      </c>
      <c r="AS25" s="365" t="e">
        <f t="shared" si="60"/>
        <v>#REF!</v>
      </c>
      <c r="AT25" s="365" t="e">
        <f t="shared" si="60"/>
        <v>#REF!</v>
      </c>
      <c r="AU25" s="365" t="e">
        <f t="shared" si="60"/>
        <v>#REF!</v>
      </c>
      <c r="AV25" s="365" t="e">
        <f t="shared" si="60"/>
        <v>#REF!</v>
      </c>
      <c r="AW25" s="365" t="e">
        <f t="shared" si="60"/>
        <v>#REF!</v>
      </c>
      <c r="AX25" s="365" t="e">
        <f t="shared" si="60"/>
        <v>#REF!</v>
      </c>
      <c r="AY25" s="365" t="e">
        <f t="shared" si="60"/>
        <v>#REF!</v>
      </c>
      <c r="AZ25" s="365" t="e">
        <f t="shared" si="60"/>
        <v>#REF!</v>
      </c>
      <c r="BA25" s="365" t="e">
        <f t="shared" si="60"/>
        <v>#REF!</v>
      </c>
      <c r="BB25" s="365" t="e">
        <f t="shared" si="60"/>
        <v>#REF!</v>
      </c>
      <c r="BC25" s="365" t="e">
        <f t="shared" si="60"/>
        <v>#REF!</v>
      </c>
      <c r="BD25" s="365" t="e">
        <f t="shared" si="60"/>
        <v>#REF!</v>
      </c>
      <c r="BE25" s="365" t="e">
        <f t="shared" si="60"/>
        <v>#REF!</v>
      </c>
      <c r="BF25" s="365" t="e">
        <f t="shared" si="60"/>
        <v>#REF!</v>
      </c>
      <c r="BG25" s="365" t="e">
        <f t="shared" si="60"/>
        <v>#REF!</v>
      </c>
      <c r="BH25" s="365" t="e">
        <f t="shared" si="60"/>
        <v>#REF!</v>
      </c>
      <c r="BI25" s="365" t="e">
        <f t="shared" si="60"/>
        <v>#REF!</v>
      </c>
      <c r="BJ25" s="365" t="e">
        <f t="shared" si="60"/>
        <v>#REF!</v>
      </c>
      <c r="BK25" s="365" t="e">
        <f t="shared" si="60"/>
        <v>#REF!</v>
      </c>
      <c r="BL25" s="365" t="e">
        <f t="shared" si="60"/>
        <v>#REF!</v>
      </c>
      <c r="BM25" s="365" t="e">
        <f t="shared" si="60"/>
        <v>#REF!</v>
      </c>
      <c r="BN25" s="365" t="e">
        <f t="shared" si="60"/>
        <v>#REF!</v>
      </c>
      <c r="BO25" s="365" t="e">
        <f t="shared" ref="BO25:CT25" si="61">BO26+BO38+BO44</f>
        <v>#REF!</v>
      </c>
      <c r="BP25" s="365" t="e">
        <f t="shared" si="61"/>
        <v>#REF!</v>
      </c>
      <c r="BQ25" s="365" t="e">
        <f t="shared" si="61"/>
        <v>#REF!</v>
      </c>
      <c r="BR25" s="365" t="e">
        <f t="shared" si="61"/>
        <v>#REF!</v>
      </c>
      <c r="BS25" s="365" t="e">
        <f t="shared" si="61"/>
        <v>#REF!</v>
      </c>
      <c r="BT25" s="365" t="e">
        <f t="shared" si="61"/>
        <v>#REF!</v>
      </c>
      <c r="BU25" s="365" t="e">
        <f t="shared" si="61"/>
        <v>#REF!</v>
      </c>
      <c r="BV25" s="365" t="e">
        <f t="shared" si="61"/>
        <v>#REF!</v>
      </c>
      <c r="BW25" s="365" t="e">
        <f t="shared" si="61"/>
        <v>#REF!</v>
      </c>
      <c r="BX25" s="365" t="e">
        <f t="shared" si="61"/>
        <v>#REF!</v>
      </c>
      <c r="BY25" s="365" t="e">
        <f t="shared" si="61"/>
        <v>#REF!</v>
      </c>
      <c r="BZ25" s="365" t="e">
        <f t="shared" si="61"/>
        <v>#REF!</v>
      </c>
      <c r="CA25" s="365" t="e">
        <f t="shared" si="61"/>
        <v>#REF!</v>
      </c>
      <c r="CB25" s="365" t="e">
        <f t="shared" si="61"/>
        <v>#REF!</v>
      </c>
      <c r="CC25" s="365" t="e">
        <f t="shared" si="61"/>
        <v>#REF!</v>
      </c>
      <c r="CD25" s="365" t="e">
        <f t="shared" si="61"/>
        <v>#REF!</v>
      </c>
      <c r="CE25" s="365" t="e">
        <f t="shared" si="61"/>
        <v>#REF!</v>
      </c>
      <c r="CF25" s="365" t="e">
        <f t="shared" si="61"/>
        <v>#REF!</v>
      </c>
      <c r="CG25" s="365" t="e">
        <f t="shared" si="61"/>
        <v>#REF!</v>
      </c>
      <c r="CH25" s="365" t="e">
        <f t="shared" si="61"/>
        <v>#REF!</v>
      </c>
      <c r="CI25" s="365">
        <f t="shared" si="61"/>
        <v>2449.464114197151</v>
      </c>
      <c r="CJ25" s="365">
        <f t="shared" si="61"/>
        <v>2755.2863692208057</v>
      </c>
      <c r="CK25" s="365">
        <f t="shared" si="61"/>
        <v>2967.6518694665365</v>
      </c>
      <c r="CL25" s="365">
        <f t="shared" si="61"/>
        <v>3161.2536078987087</v>
      </c>
      <c r="CM25" s="365">
        <f t="shared" si="61"/>
        <v>3179.2647775298478</v>
      </c>
      <c r="CN25" s="365">
        <f t="shared" si="61"/>
        <v>2843.2067379389</v>
      </c>
      <c r="CO25" s="365">
        <f t="shared" si="61"/>
        <v>3078.6569234906215</v>
      </c>
      <c r="CP25" s="365">
        <f t="shared" si="61"/>
        <v>3070.3335959837286</v>
      </c>
      <c r="CQ25" s="365">
        <f t="shared" si="61"/>
        <v>3024.5309428213304</v>
      </c>
      <c r="CR25" s="365">
        <f t="shared" si="61"/>
        <v>2904.1464418684627</v>
      </c>
      <c r="CS25" s="365">
        <f t="shared" si="61"/>
        <v>2971.2488387737731</v>
      </c>
      <c r="CT25" s="365">
        <f t="shared" si="61"/>
        <v>4791.8014506905738</v>
      </c>
      <c r="CU25" s="365">
        <f t="shared" ref="CU25:ED25" si="62">CU26+CU38+CU44</f>
        <v>2496.4461734120259</v>
      </c>
      <c r="CV25" s="365">
        <f t="shared" si="62"/>
        <v>2684.0643804609545</v>
      </c>
      <c r="CW25" s="365">
        <f t="shared" si="62"/>
        <v>2832.3426667909803</v>
      </c>
      <c r="CX25" s="365">
        <f t="shared" si="62"/>
        <v>2451.2773640175978</v>
      </c>
      <c r="CY25" s="365">
        <f t="shared" si="62"/>
        <v>2436.9398796606897</v>
      </c>
      <c r="CZ25" s="365">
        <f t="shared" si="62"/>
        <v>2422.9113931259167</v>
      </c>
      <c r="DA25" s="365">
        <f t="shared" si="62"/>
        <v>2502.552073971739</v>
      </c>
      <c r="DB25" s="365">
        <f t="shared" si="62"/>
        <v>2599.1851033019407</v>
      </c>
      <c r="DC25" s="365">
        <f t="shared" si="62"/>
        <v>2382.0151600644122</v>
      </c>
      <c r="DD25" s="365">
        <f t="shared" si="62"/>
        <v>2877.2800174546028</v>
      </c>
      <c r="DE25" s="365">
        <f t="shared" si="62"/>
        <v>2829.0578886189614</v>
      </c>
      <c r="DF25" s="365">
        <f t="shared" si="62"/>
        <v>4976.2703115252243</v>
      </c>
      <c r="DG25" s="365">
        <f t="shared" si="62"/>
        <v>2159.7797664927257</v>
      </c>
      <c r="DH25" s="365">
        <f t="shared" si="62"/>
        <v>2258.7275219167482</v>
      </c>
      <c r="DI25" s="365">
        <f t="shared" si="62"/>
        <v>3302.1026896021172</v>
      </c>
      <c r="DJ25" s="365">
        <f t="shared" si="62"/>
        <v>2708.3199045431465</v>
      </c>
      <c r="DK25" s="365">
        <f t="shared" si="62"/>
        <v>3028.3309232352685</v>
      </c>
      <c r="DL25" s="365">
        <f t="shared" si="62"/>
        <v>2955.7193771601974</v>
      </c>
      <c r="DM25" s="365">
        <f t="shared" si="62"/>
        <v>2971.5669724565023</v>
      </c>
      <c r="DN25" s="365">
        <f t="shared" si="62"/>
        <v>3143.6398241164034</v>
      </c>
      <c r="DO25" s="365">
        <f t="shared" si="62"/>
        <v>2747.5194096457626</v>
      </c>
      <c r="DP25" s="365">
        <f t="shared" si="62"/>
        <v>2816.1250883921912</v>
      </c>
      <c r="DQ25" s="365">
        <f t="shared" si="62"/>
        <v>3003.6404588742107</v>
      </c>
      <c r="DR25" s="379">
        <f t="shared" si="62"/>
        <v>5240.0290564253719</v>
      </c>
      <c r="DS25" s="379">
        <f t="shared" si="62"/>
        <v>2438.6562373831912</v>
      </c>
      <c r="DT25" s="379">
        <f t="shared" si="62"/>
        <v>2955.4780792366482</v>
      </c>
      <c r="DU25" s="379">
        <f t="shared" si="62"/>
        <v>3269.0365214703565</v>
      </c>
      <c r="DV25" s="379">
        <f t="shared" si="62"/>
        <v>3250.1943591364025</v>
      </c>
      <c r="DW25" s="379">
        <f t="shared" si="62"/>
        <v>3460.0316237204679</v>
      </c>
      <c r="DX25" s="379">
        <f t="shared" si="62"/>
        <v>3361.063528584848</v>
      </c>
      <c r="DY25" s="379">
        <f t="shared" si="62"/>
        <v>3262.6339441167502</v>
      </c>
      <c r="DZ25" s="379">
        <f t="shared" si="62"/>
        <v>3474.7378367872789</v>
      </c>
      <c r="EA25" s="379">
        <f t="shared" si="62"/>
        <v>3185.4659782366389</v>
      </c>
      <c r="EB25" s="379">
        <f t="shared" si="62"/>
        <v>3117.5557579369524</v>
      </c>
      <c r="EC25" s="379">
        <f t="shared" si="62"/>
        <v>3232.8829465517201</v>
      </c>
      <c r="ED25" s="379">
        <f t="shared" si="62"/>
        <v>3940.9636180051593</v>
      </c>
      <c r="EE25" s="379"/>
      <c r="EF25" s="379"/>
      <c r="EH25" s="365">
        <v>37196.845669880437</v>
      </c>
      <c r="EI25" s="365">
        <v>33490.342412405043</v>
      </c>
      <c r="EJ25" s="365">
        <v>36335.500992860645</v>
      </c>
      <c r="EK25" s="365">
        <v>38948.700431166413</v>
      </c>
      <c r="EL25" s="365"/>
      <c r="EM25" s="369" t="s">
        <v>540</v>
      </c>
      <c r="EN25" s="379">
        <v>37196.845669880437</v>
      </c>
      <c r="EO25" s="379">
        <v>33489.550258935044</v>
      </c>
      <c r="EP25" s="379">
        <v>36335.42762328231</v>
      </c>
      <c r="EQ25" s="379">
        <v>38948.433169754295</v>
      </c>
      <c r="ER25" s="379">
        <v>39438.427746577014</v>
      </c>
      <c r="ES25" s="379">
        <v>39487.091273806866</v>
      </c>
      <c r="ET25" s="379">
        <v>39842.949386442066</v>
      </c>
      <c r="EU25" s="379">
        <v>40226.791879941549</v>
      </c>
      <c r="EV25" s="379">
        <v>41354.210185222284</v>
      </c>
      <c r="EX25" s="365">
        <f t="shared" si="44"/>
        <v>34.407113787360963</v>
      </c>
      <c r="EY25" s="365">
        <f t="shared" si="45"/>
        <v>33.728644525098787</v>
      </c>
      <c r="EZ25" s="365">
        <f t="shared" si="46"/>
        <v>34.225150693239115</v>
      </c>
      <c r="FA25" s="365">
        <f t="shared" si="47"/>
        <v>33.730615507606466</v>
      </c>
      <c r="FB25" s="365">
        <f t="shared" si="48"/>
        <v>32.785687127704094</v>
      </c>
      <c r="FC25" s="365">
        <f t="shared" si="49"/>
        <v>31.696750768303605</v>
      </c>
      <c r="FD25" s="365">
        <f t="shared" si="50"/>
        <v>30.935252628198796</v>
      </c>
      <c r="FE25" s="365">
        <f t="shared" si="51"/>
        <v>30.210568192732961</v>
      </c>
      <c r="FF25" s="365">
        <f t="shared" si="52"/>
        <v>30.040246168263973</v>
      </c>
      <c r="FH25" s="365"/>
      <c r="FI25" s="365">
        <f t="shared" si="53"/>
        <v>-0.67846926226217619</v>
      </c>
      <c r="FJ25" s="365">
        <f t="shared" si="54"/>
        <v>0.49650616814032844</v>
      </c>
      <c r="FK25" s="365">
        <f t="shared" si="55"/>
        <v>-0.49453518563264964</v>
      </c>
      <c r="FL25" s="365">
        <f t="shared" si="56"/>
        <v>-0.94492837990237177</v>
      </c>
      <c r="FM25" s="365">
        <f t="shared" si="57"/>
        <v>-1.0889363594004884</v>
      </c>
      <c r="FN25" s="365">
        <f t="shared" si="58"/>
        <v>-0.7614981401048091</v>
      </c>
    </row>
    <row r="26" spans="1:170" s="370" customFormat="1" x14ac:dyDescent="0.25">
      <c r="A26" s="369" t="s">
        <v>539</v>
      </c>
      <c r="B26" s="369"/>
      <c r="C26" s="365">
        <f t="shared" ref="C26:AH26" si="63">C27+C29+C30+C31</f>
        <v>1491.8457616966666</v>
      </c>
      <c r="D26" s="365">
        <f t="shared" si="63"/>
        <v>1584.5831897766666</v>
      </c>
      <c r="E26" s="365">
        <f t="shared" si="63"/>
        <v>1873.2094373866667</v>
      </c>
      <c r="F26" s="365">
        <f t="shared" si="63"/>
        <v>1821.1624280666665</v>
      </c>
      <c r="G26" s="365">
        <f t="shared" si="63"/>
        <v>1813.5793259666666</v>
      </c>
      <c r="H26" s="365">
        <f t="shared" si="63"/>
        <v>1763.657071836667</v>
      </c>
      <c r="I26" s="365">
        <f t="shared" si="63"/>
        <v>1729.0643374266665</v>
      </c>
      <c r="J26" s="365">
        <f t="shared" si="63"/>
        <v>1914.7521046366671</v>
      </c>
      <c r="K26" s="365">
        <f t="shared" si="63"/>
        <v>1796.7319543081421</v>
      </c>
      <c r="L26" s="365">
        <f t="shared" si="63"/>
        <v>1933.3806435771517</v>
      </c>
      <c r="M26" s="365">
        <f t="shared" si="63"/>
        <v>1970.3752264542311</v>
      </c>
      <c r="N26" s="365">
        <f t="shared" si="63"/>
        <v>2590.0443345909416</v>
      </c>
      <c r="O26" s="365">
        <f t="shared" si="63"/>
        <v>1650.637612857955</v>
      </c>
      <c r="P26" s="365">
        <f t="shared" si="63"/>
        <v>1953.9273802618061</v>
      </c>
      <c r="Q26" s="365">
        <f t="shared" si="63"/>
        <v>2121.7257868217762</v>
      </c>
      <c r="R26" s="365">
        <f t="shared" si="63"/>
        <v>2035.7600105854385</v>
      </c>
      <c r="S26" s="365">
        <f t="shared" si="63"/>
        <v>1911.6287606214473</v>
      </c>
      <c r="T26" s="365">
        <f t="shared" si="63"/>
        <v>1977.0578113278325</v>
      </c>
      <c r="U26" s="365">
        <f t="shared" si="63"/>
        <v>1906.988446247826</v>
      </c>
      <c r="V26" s="365">
        <f t="shared" si="63"/>
        <v>2254.581982966647</v>
      </c>
      <c r="W26" s="365">
        <f t="shared" si="63"/>
        <v>1959.5831967248118</v>
      </c>
      <c r="X26" s="365">
        <f t="shared" si="63"/>
        <v>2104.9054672615976</v>
      </c>
      <c r="Y26" s="365">
        <f t="shared" si="63"/>
        <v>2113.2308347093449</v>
      </c>
      <c r="Z26" s="365">
        <f t="shared" si="63"/>
        <v>3034.2869109932089</v>
      </c>
      <c r="AA26" s="365">
        <f t="shared" si="63"/>
        <v>1747.349789318283</v>
      </c>
      <c r="AB26" s="365">
        <f t="shared" si="63"/>
        <v>1831.956648177038</v>
      </c>
      <c r="AC26" s="365">
        <f t="shared" si="63"/>
        <v>1896.7348032078999</v>
      </c>
      <c r="AD26" s="365">
        <f t="shared" si="63"/>
        <v>2273.4460776700002</v>
      </c>
      <c r="AE26" s="365">
        <f t="shared" si="63"/>
        <v>1891.2674227899997</v>
      </c>
      <c r="AF26" s="365">
        <f t="shared" si="63"/>
        <v>1945.1430144300007</v>
      </c>
      <c r="AG26" s="365">
        <f t="shared" si="63"/>
        <v>2126.4648591499999</v>
      </c>
      <c r="AH26" s="365">
        <f t="shared" si="63"/>
        <v>2199.1894317800006</v>
      </c>
      <c r="AI26" s="365">
        <f t="shared" ref="AI26:BN26" si="64">AI27+AI29+AI30+AI31</f>
        <v>2021.4277996499993</v>
      </c>
      <c r="AJ26" s="365">
        <f t="shared" si="64"/>
        <v>2365.0532867000002</v>
      </c>
      <c r="AK26" s="365">
        <f t="shared" si="64"/>
        <v>2238.6741607900003</v>
      </c>
      <c r="AL26" s="365">
        <f t="shared" si="64"/>
        <v>3844.2852768100001</v>
      </c>
      <c r="AM26" s="365">
        <f t="shared" si="64"/>
        <v>1570.3567241500004</v>
      </c>
      <c r="AN26" s="365">
        <f t="shared" si="64"/>
        <v>1957.5462121400005</v>
      </c>
      <c r="AO26" s="365">
        <f t="shared" si="64"/>
        <v>2098.6573143100004</v>
      </c>
      <c r="AP26" s="365">
        <f t="shared" si="64"/>
        <v>1980.9691572900001</v>
      </c>
      <c r="AQ26" s="365">
        <f t="shared" si="64"/>
        <v>1961.5756069000004</v>
      </c>
      <c r="AR26" s="365">
        <f t="shared" si="64"/>
        <v>2068.0976826800002</v>
      </c>
      <c r="AS26" s="365">
        <f t="shared" si="64"/>
        <v>2135.6094091399996</v>
      </c>
      <c r="AT26" s="365">
        <f t="shared" si="64"/>
        <v>2134.6033133199999</v>
      </c>
      <c r="AU26" s="365">
        <f t="shared" si="64"/>
        <v>2029.5107072300004</v>
      </c>
      <c r="AV26" s="365">
        <f t="shared" si="64"/>
        <v>1991.8033165500005</v>
      </c>
      <c r="AW26" s="365">
        <f t="shared" si="64"/>
        <v>2026.3715902399999</v>
      </c>
      <c r="AX26" s="365">
        <f t="shared" si="64"/>
        <v>2804.0698284609998</v>
      </c>
      <c r="AY26" s="365">
        <f t="shared" si="64"/>
        <v>1643.7170240466667</v>
      </c>
      <c r="AZ26" s="365">
        <f t="shared" si="64"/>
        <v>2095.5101883466668</v>
      </c>
      <c r="BA26" s="365">
        <f t="shared" si="64"/>
        <v>2021.5509259066664</v>
      </c>
      <c r="BB26" s="365">
        <f t="shared" si="64"/>
        <v>1903.6501440766665</v>
      </c>
      <c r="BC26" s="365">
        <f t="shared" si="64"/>
        <v>1856.6718736466664</v>
      </c>
      <c r="BD26" s="365">
        <f t="shared" si="64"/>
        <v>1866.897138726667</v>
      </c>
      <c r="BE26" s="365">
        <f t="shared" si="64"/>
        <v>1745.2068458466665</v>
      </c>
      <c r="BF26" s="365">
        <f t="shared" si="64"/>
        <v>2133.4769389066669</v>
      </c>
      <c r="BG26" s="365">
        <f t="shared" si="64"/>
        <v>1913.9130030566671</v>
      </c>
      <c r="BH26" s="365">
        <f t="shared" si="64"/>
        <v>1936.1647431466663</v>
      </c>
      <c r="BI26" s="365">
        <f t="shared" si="64"/>
        <v>1984.5872290566658</v>
      </c>
      <c r="BJ26" s="365">
        <f t="shared" si="64"/>
        <v>2813.7259187466661</v>
      </c>
      <c r="BK26" s="365">
        <f t="shared" si="64"/>
        <v>1726.6250646313549</v>
      </c>
      <c r="BL26" s="365">
        <f t="shared" si="64"/>
        <v>1916.0443740437465</v>
      </c>
      <c r="BM26" s="365">
        <f t="shared" si="64"/>
        <v>2305.1250127149465</v>
      </c>
      <c r="BN26" s="365">
        <f t="shared" si="64"/>
        <v>2159.7514443826267</v>
      </c>
      <c r="BO26" s="365">
        <f t="shared" ref="BO26:CT26" si="65">BO27+BO29+BO30+BO31</f>
        <v>2123.0713350906672</v>
      </c>
      <c r="BP26" s="365">
        <f t="shared" si="65"/>
        <v>2126.0811507252665</v>
      </c>
      <c r="BQ26" s="365">
        <f t="shared" si="65"/>
        <v>2029.313829115667</v>
      </c>
      <c r="BR26" s="365">
        <f t="shared" si="65"/>
        <v>2334.3039684466667</v>
      </c>
      <c r="BS26" s="365">
        <f t="shared" si="65"/>
        <v>2022.3003692466673</v>
      </c>
      <c r="BT26" s="365">
        <f t="shared" si="65"/>
        <v>2082.4857204766663</v>
      </c>
      <c r="BU26" s="365">
        <f t="shared" si="65"/>
        <v>2110.0241921666666</v>
      </c>
      <c r="BV26" s="365">
        <f t="shared" si="65"/>
        <v>3142.3634224966677</v>
      </c>
      <c r="BW26" s="365">
        <f t="shared" si="65"/>
        <v>1886.8256097175436</v>
      </c>
      <c r="BX26" s="365">
        <f t="shared" si="65"/>
        <v>2075.735675052807</v>
      </c>
      <c r="BY26" s="365">
        <f t="shared" si="65"/>
        <v>2334.6509635085968</v>
      </c>
      <c r="BZ26" s="365">
        <f t="shared" si="65"/>
        <v>2252.0478990354381</v>
      </c>
      <c r="CA26" s="365">
        <f t="shared" si="65"/>
        <v>2337.4585866328071</v>
      </c>
      <c r="CB26" s="365">
        <f t="shared" si="65"/>
        <v>2281.2106690528067</v>
      </c>
      <c r="CC26" s="365">
        <f t="shared" si="65"/>
        <v>2305.4977084717543</v>
      </c>
      <c r="CD26" s="365">
        <f t="shared" si="65"/>
        <v>2683.3074197112282</v>
      </c>
      <c r="CE26" s="365">
        <f t="shared" si="65"/>
        <v>2281.437319672807</v>
      </c>
      <c r="CF26" s="365">
        <f t="shared" si="65"/>
        <v>2394.5432069528069</v>
      </c>
      <c r="CG26" s="365">
        <f t="shared" si="65"/>
        <v>2330.6379368349121</v>
      </c>
      <c r="CH26" s="365">
        <f t="shared" si="65"/>
        <v>3626.1645762196495</v>
      </c>
      <c r="CI26" s="365">
        <f t="shared" si="65"/>
        <v>1982.8788179771509</v>
      </c>
      <c r="CJ26" s="365">
        <f t="shared" si="65"/>
        <v>2224.0629745208057</v>
      </c>
      <c r="CK26" s="365">
        <f t="shared" si="65"/>
        <v>2419.177383106537</v>
      </c>
      <c r="CL26" s="365">
        <f t="shared" si="65"/>
        <v>2435.1166080287089</v>
      </c>
      <c r="CM26" s="365">
        <f t="shared" si="65"/>
        <v>2430.8544180398476</v>
      </c>
      <c r="CN26" s="365">
        <f t="shared" si="65"/>
        <v>2225.9937584488998</v>
      </c>
      <c r="CO26" s="365">
        <f t="shared" si="65"/>
        <v>2410.7389425806214</v>
      </c>
      <c r="CP26" s="365">
        <f t="shared" si="65"/>
        <v>2443.5023871437297</v>
      </c>
      <c r="CQ26" s="365">
        <f t="shared" si="65"/>
        <v>2310.3728897033307</v>
      </c>
      <c r="CR26" s="365">
        <f t="shared" si="65"/>
        <v>2251.8456303384619</v>
      </c>
      <c r="CS26" s="365">
        <f t="shared" si="65"/>
        <v>2372.9677422037744</v>
      </c>
      <c r="CT26" s="365">
        <f t="shared" si="65"/>
        <v>3477.2436847951822</v>
      </c>
      <c r="CU26" s="365">
        <f t="shared" ref="CU26:ED26" si="66">CU27+CU29+CU30+CU31</f>
        <v>2082.6660534084208</v>
      </c>
      <c r="CV26" s="365">
        <f t="shared" si="66"/>
        <v>2182.7398836736843</v>
      </c>
      <c r="CW26" s="365">
        <f t="shared" si="66"/>
        <v>2379.8902784057896</v>
      </c>
      <c r="CX26" s="365">
        <f t="shared" si="66"/>
        <v>2162.3275795810523</v>
      </c>
      <c r="CY26" s="365">
        <f t="shared" si="66"/>
        <v>2004.3626473936845</v>
      </c>
      <c r="CZ26" s="365">
        <f t="shared" si="66"/>
        <v>1987.0903301078952</v>
      </c>
      <c r="DA26" s="365">
        <f t="shared" si="66"/>
        <v>1929.4065958431579</v>
      </c>
      <c r="DB26" s="365">
        <f t="shared" si="66"/>
        <v>2108.2431835313537</v>
      </c>
      <c r="DC26" s="365">
        <f t="shared" si="66"/>
        <v>1780.9705813736844</v>
      </c>
      <c r="DD26" s="365">
        <f t="shared" si="66"/>
        <v>2175.4248144051576</v>
      </c>
      <c r="DE26" s="365">
        <f t="shared" si="66"/>
        <v>2028.4723183739648</v>
      </c>
      <c r="DF26" s="365">
        <f t="shared" si="66"/>
        <v>3462.5958970577481</v>
      </c>
      <c r="DG26" s="365">
        <f t="shared" si="66"/>
        <v>1929.1625513727258</v>
      </c>
      <c r="DH26" s="365">
        <f t="shared" si="66"/>
        <v>1905.4162043467477</v>
      </c>
      <c r="DI26" s="365">
        <f t="shared" si="66"/>
        <v>2403.6192932921172</v>
      </c>
      <c r="DJ26" s="365">
        <f t="shared" si="66"/>
        <v>2144.0724002331458</v>
      </c>
      <c r="DK26" s="365">
        <f t="shared" si="66"/>
        <v>2254.5564400352687</v>
      </c>
      <c r="DL26" s="365">
        <f t="shared" si="66"/>
        <v>2230.1860615701967</v>
      </c>
      <c r="DM26" s="365">
        <f t="shared" si="66"/>
        <v>2257.5868431378522</v>
      </c>
      <c r="DN26" s="365">
        <f t="shared" si="66"/>
        <v>2393.9807311530699</v>
      </c>
      <c r="DO26" s="365">
        <f t="shared" si="66"/>
        <v>2060.6540809295143</v>
      </c>
      <c r="DP26" s="365">
        <f t="shared" si="66"/>
        <v>2088.9903345484404</v>
      </c>
      <c r="DQ26" s="365">
        <f t="shared" si="66"/>
        <v>2191.8866432942104</v>
      </c>
      <c r="DR26" s="379">
        <f t="shared" si="66"/>
        <v>3319.4039217277295</v>
      </c>
      <c r="DS26" s="379">
        <f t="shared" si="66"/>
        <v>2136.5647944268567</v>
      </c>
      <c r="DT26" s="379">
        <f t="shared" si="66"/>
        <v>2489.8287731675669</v>
      </c>
      <c r="DU26" s="379">
        <f t="shared" si="66"/>
        <v>2784.5444773353147</v>
      </c>
      <c r="DV26" s="379">
        <f t="shared" si="66"/>
        <v>2722.5679440025397</v>
      </c>
      <c r="DW26" s="379">
        <f t="shared" si="66"/>
        <v>2785.4993425906259</v>
      </c>
      <c r="DX26" s="379">
        <f t="shared" si="66"/>
        <v>2731.1096459449909</v>
      </c>
      <c r="DY26" s="379">
        <f t="shared" si="66"/>
        <v>2639.30568813634</v>
      </c>
      <c r="DZ26" s="379">
        <f t="shared" si="66"/>
        <v>2848.5864767025896</v>
      </c>
      <c r="EA26" s="379">
        <f t="shared" si="66"/>
        <v>2566.9064750645366</v>
      </c>
      <c r="EB26" s="379">
        <f t="shared" si="66"/>
        <v>2555.5893257368152</v>
      </c>
      <c r="EC26" s="379">
        <f t="shared" si="66"/>
        <v>2639.7104318137558</v>
      </c>
      <c r="ED26" s="379">
        <f t="shared" si="66"/>
        <v>3174.6754109247177</v>
      </c>
      <c r="EE26" s="379"/>
      <c r="EF26" s="379"/>
      <c r="EH26" s="365">
        <v>28984.755236887049</v>
      </c>
      <c r="EI26" s="365">
        <v>26525.030163155592</v>
      </c>
      <c r="EJ26" s="365">
        <v>27935.705505641017</v>
      </c>
      <c r="EK26" s="365">
        <v>32074.888785846648</v>
      </c>
      <c r="EL26" s="365"/>
      <c r="EM26" s="369" t="s">
        <v>539</v>
      </c>
      <c r="EN26" s="379">
        <v>29698.055236887052</v>
      </c>
      <c r="EO26" s="379">
        <v>27600.680163155594</v>
      </c>
      <c r="EP26" s="379">
        <v>29235.732136062685</v>
      </c>
      <c r="EQ26" s="379">
        <v>32074.733519304293</v>
      </c>
      <c r="ER26" s="379">
        <v>32196.493618020286</v>
      </c>
      <c r="ES26" s="379">
        <v>32118.091273806866</v>
      </c>
      <c r="ET26" s="379">
        <v>32374.281109852367</v>
      </c>
      <c r="EU26" s="379">
        <v>32586.958633519123</v>
      </c>
      <c r="EV26" s="379">
        <v>33454.746627373592</v>
      </c>
      <c r="EX26" s="365">
        <f t="shared" si="44"/>
        <v>27.470726277908835</v>
      </c>
      <c r="EY26" s="365">
        <f t="shared" si="45"/>
        <v>27.797731611091031</v>
      </c>
      <c r="EZ26" s="365">
        <f t="shared" si="46"/>
        <v>27.537788968878836</v>
      </c>
      <c r="FA26" s="365">
        <f t="shared" si="47"/>
        <v>27.777767057616799</v>
      </c>
      <c r="FB26" s="365">
        <f t="shared" si="48"/>
        <v>26.765371407615309</v>
      </c>
      <c r="FC26" s="365">
        <f t="shared" si="49"/>
        <v>25.781568138314181</v>
      </c>
      <c r="FD26" s="365">
        <f t="shared" si="50"/>
        <v>25.136356123535474</v>
      </c>
      <c r="FE26" s="365">
        <f t="shared" si="51"/>
        <v>24.473006421438946</v>
      </c>
      <c r="FF26" s="365">
        <f t="shared" si="52"/>
        <v>24.301971182182779</v>
      </c>
      <c r="FH26" s="365"/>
      <c r="FI26" s="365">
        <f t="shared" si="53"/>
        <v>0.32700533318219627</v>
      </c>
      <c r="FJ26" s="365">
        <f t="shared" si="54"/>
        <v>-0.2599426422121951</v>
      </c>
      <c r="FK26" s="365">
        <f t="shared" si="55"/>
        <v>0.23997808873796345</v>
      </c>
      <c r="FL26" s="365">
        <f t="shared" si="56"/>
        <v>-1.0123956500014906</v>
      </c>
      <c r="FM26" s="365">
        <f t="shared" si="57"/>
        <v>-0.98380326930112716</v>
      </c>
      <c r="FN26" s="365">
        <f t="shared" si="58"/>
        <v>-0.64521201477870704</v>
      </c>
    </row>
    <row r="27" spans="1:170" s="370" customFormat="1" x14ac:dyDescent="0.25">
      <c r="A27" s="382" t="s">
        <v>538</v>
      </c>
      <c r="B27" s="382"/>
      <c r="C27" s="391">
        <v>486.89655204999985</v>
      </c>
      <c r="D27" s="386">
        <v>633.06896836999988</v>
      </c>
      <c r="E27" s="386">
        <v>687.46528190000015</v>
      </c>
      <c r="F27" s="386">
        <v>597.88667880999992</v>
      </c>
      <c r="G27" s="386">
        <v>610.18513181999992</v>
      </c>
      <c r="H27" s="386">
        <v>589.56660407000038</v>
      </c>
      <c r="I27" s="386">
        <v>624.83543769999972</v>
      </c>
      <c r="J27" s="386">
        <v>707.46533452000028</v>
      </c>
      <c r="K27" s="386">
        <v>603.19142198999964</v>
      </c>
      <c r="L27" s="386">
        <v>658.65603515000043</v>
      </c>
      <c r="M27" s="386">
        <v>671.39303470307698</v>
      </c>
      <c r="N27" s="386">
        <v>1125.9078104561536</v>
      </c>
      <c r="O27" s="386">
        <v>560.35600578999981</v>
      </c>
      <c r="P27" s="386">
        <v>646.00540845999979</v>
      </c>
      <c r="Q27" s="386">
        <v>745.30366911999988</v>
      </c>
      <c r="R27" s="386">
        <v>649.48785897999983</v>
      </c>
      <c r="S27" s="386">
        <v>644.47413034000033</v>
      </c>
      <c r="T27" s="386">
        <v>632.16889197999978</v>
      </c>
      <c r="U27" s="386">
        <v>676.17116335999981</v>
      </c>
      <c r="V27" s="386">
        <v>760.25558209999997</v>
      </c>
      <c r="W27" s="386">
        <v>649.54555525999979</v>
      </c>
      <c r="X27" s="386">
        <v>675.12568390000035</v>
      </c>
      <c r="Y27" s="386">
        <v>691.65364285999965</v>
      </c>
      <c r="Z27" s="386">
        <v>1212.5877560199995</v>
      </c>
      <c r="AA27" s="386">
        <v>520.7610615100001</v>
      </c>
      <c r="AB27" s="386">
        <v>736.29853247000005</v>
      </c>
      <c r="AC27" s="386">
        <v>718.31918916999996</v>
      </c>
      <c r="AD27" s="386">
        <v>727.29095134000033</v>
      </c>
      <c r="AE27" s="386">
        <v>679.59397850999994</v>
      </c>
      <c r="AF27" s="386">
        <v>606.21988290000024</v>
      </c>
      <c r="AG27" s="386">
        <v>786.87046632999977</v>
      </c>
      <c r="AH27" s="386">
        <v>815.5762544300004</v>
      </c>
      <c r="AI27" s="386">
        <v>655.4983201499997</v>
      </c>
      <c r="AJ27" s="386">
        <v>780.80792590000021</v>
      </c>
      <c r="AK27" s="386">
        <v>732.11135454000032</v>
      </c>
      <c r="AL27" s="386">
        <v>1296.6378205499998</v>
      </c>
      <c r="AM27" s="386">
        <v>525.23427819999995</v>
      </c>
      <c r="AN27" s="386">
        <v>798.57924453000021</v>
      </c>
      <c r="AO27" s="386">
        <v>809.3195767499999</v>
      </c>
      <c r="AP27" s="386">
        <v>760.79031957999973</v>
      </c>
      <c r="AQ27" s="386">
        <v>709.95808471000021</v>
      </c>
      <c r="AR27" s="386">
        <v>737.24821754999994</v>
      </c>
      <c r="AS27" s="386">
        <v>751.92391315999942</v>
      </c>
      <c r="AT27" s="386">
        <v>855.19578250699954</v>
      </c>
      <c r="AU27" s="386">
        <v>740.41791159200011</v>
      </c>
      <c r="AV27" s="386">
        <v>761.43344225000021</v>
      </c>
      <c r="AW27" s="386">
        <v>745.25551950999989</v>
      </c>
      <c r="AX27" s="386">
        <v>1288.0185419509999</v>
      </c>
      <c r="AY27" s="386">
        <v>631.93790089999993</v>
      </c>
      <c r="AZ27" s="386">
        <v>800.04251052000018</v>
      </c>
      <c r="BA27" s="386">
        <v>822.29599051999969</v>
      </c>
      <c r="BB27" s="386">
        <v>765.9513000899999</v>
      </c>
      <c r="BC27" s="386">
        <v>738.90401849999989</v>
      </c>
      <c r="BD27" s="386">
        <v>749.59059434000005</v>
      </c>
      <c r="BE27" s="386">
        <v>736.14847544999975</v>
      </c>
      <c r="BF27" s="386">
        <v>870.30226171999993</v>
      </c>
      <c r="BG27" s="386">
        <v>737.55807014000038</v>
      </c>
      <c r="BH27" s="386">
        <v>770.48607559999994</v>
      </c>
      <c r="BI27" s="386">
        <v>754.04409616999942</v>
      </c>
      <c r="BJ27" s="386">
        <v>1247.5446227199998</v>
      </c>
      <c r="BK27" s="386">
        <v>740.96502305000013</v>
      </c>
      <c r="BL27" s="386">
        <v>838.86019637999971</v>
      </c>
      <c r="BM27" s="386">
        <v>886.07548002999977</v>
      </c>
      <c r="BN27" s="386">
        <v>874.80571021999992</v>
      </c>
      <c r="BO27" s="386">
        <v>819.29093370000032</v>
      </c>
      <c r="BP27" s="386">
        <v>832.03130902099963</v>
      </c>
      <c r="BQ27" s="386">
        <v>830.54774980900004</v>
      </c>
      <c r="BR27" s="386">
        <v>971.25692562000006</v>
      </c>
      <c r="BS27" s="386">
        <v>829.09444653000037</v>
      </c>
      <c r="BT27" s="386">
        <v>855.04045884999971</v>
      </c>
      <c r="BU27" s="386">
        <v>843.95448319999991</v>
      </c>
      <c r="BV27" s="386">
        <v>1424.0988935300009</v>
      </c>
      <c r="BW27" s="386">
        <v>775.7893627499999</v>
      </c>
      <c r="BX27" s="386">
        <v>871.77433096000004</v>
      </c>
      <c r="BY27" s="386">
        <v>922.40256804000023</v>
      </c>
      <c r="BZ27" s="386">
        <v>860.27718559999994</v>
      </c>
      <c r="CA27" s="386">
        <v>912.3253458800001</v>
      </c>
      <c r="CB27" s="386">
        <v>865.50077876999978</v>
      </c>
      <c r="CC27" s="386">
        <v>872.67811516999973</v>
      </c>
      <c r="CD27" s="386">
        <v>986.79379731000017</v>
      </c>
      <c r="CE27" s="386">
        <v>855.40054550000013</v>
      </c>
      <c r="CF27" s="386">
        <v>889.53756768000005</v>
      </c>
      <c r="CG27" s="386">
        <v>873.08930135999981</v>
      </c>
      <c r="CH27" s="386">
        <v>1458.8730174999998</v>
      </c>
      <c r="CI27" s="386">
        <v>741.08909337999853</v>
      </c>
      <c r="CJ27" s="386">
        <v>927.19610316000353</v>
      </c>
      <c r="CK27" s="386">
        <v>910.35065681100002</v>
      </c>
      <c r="CL27" s="386">
        <v>876.63963497001168</v>
      </c>
      <c r="CM27" s="386">
        <v>853.77870063010846</v>
      </c>
      <c r="CN27" s="386">
        <v>854.6972293220997</v>
      </c>
      <c r="CO27" s="386">
        <v>856.68205753802272</v>
      </c>
      <c r="CP27" s="386">
        <v>984.51047880008298</v>
      </c>
      <c r="CQ27" s="386">
        <v>861.63307043017039</v>
      </c>
      <c r="CR27" s="386">
        <v>868.86100659007866</v>
      </c>
      <c r="CS27" s="386">
        <v>858.74838986001066</v>
      </c>
      <c r="CT27" s="386">
        <v>1425.5373680601176</v>
      </c>
      <c r="CU27" s="386">
        <v>776.34</v>
      </c>
      <c r="CV27" s="386">
        <v>886.83</v>
      </c>
      <c r="CW27" s="386">
        <v>928.87</v>
      </c>
      <c r="CX27" s="386">
        <v>842.05</v>
      </c>
      <c r="CY27" s="386">
        <v>790.93</v>
      </c>
      <c r="CZ27" s="386">
        <v>812.13</v>
      </c>
      <c r="DA27" s="386">
        <v>833.01</v>
      </c>
      <c r="DB27" s="386">
        <v>962.59</v>
      </c>
      <c r="DC27" s="386">
        <v>733.99</v>
      </c>
      <c r="DD27" s="386">
        <v>823.05</v>
      </c>
      <c r="DE27" s="386">
        <v>745.71</v>
      </c>
      <c r="DF27" s="386">
        <v>1305.74</v>
      </c>
      <c r="DG27" s="386">
        <v>700.28066091798894</v>
      </c>
      <c r="DH27" s="386">
        <v>724.79107192201093</v>
      </c>
      <c r="DI27" s="386">
        <v>891.12989594000999</v>
      </c>
      <c r="DJ27" s="386">
        <v>783.77082380998979</v>
      </c>
      <c r="DK27" s="386">
        <v>818.56934465000029</v>
      </c>
      <c r="DL27" s="386">
        <v>766.02570403003995</v>
      </c>
      <c r="DM27" s="386">
        <v>800.55098224994958</v>
      </c>
      <c r="DN27" s="386">
        <v>891.84827892999988</v>
      </c>
      <c r="DO27" s="386">
        <v>794.33602819000066</v>
      </c>
      <c r="DP27" s="386">
        <v>794.30445056998838</v>
      </c>
      <c r="DQ27" s="386">
        <v>780.38003811999999</v>
      </c>
      <c r="DR27" s="386">
        <v>1284.3572705000004</v>
      </c>
      <c r="DS27" s="386">
        <v>726.20337448281634</v>
      </c>
      <c r="DT27" s="386">
        <v>908.23070956280833</v>
      </c>
      <c r="DU27" s="386">
        <v>930.31935878281399</v>
      </c>
      <c r="DV27" s="386">
        <v>857.11487404281854</v>
      </c>
      <c r="DW27" s="386">
        <v>911.67499702119039</v>
      </c>
      <c r="DX27" s="386">
        <v>911.30811226294429</v>
      </c>
      <c r="DY27" s="386">
        <v>907.02237313242017</v>
      </c>
      <c r="DZ27" s="386">
        <v>1007.4853449222011</v>
      </c>
      <c r="EA27" s="386">
        <v>892.17741702079911</v>
      </c>
      <c r="EB27" s="386">
        <v>894.63219501328331</v>
      </c>
      <c r="EC27" s="386">
        <v>896.58334656976206</v>
      </c>
      <c r="ED27" s="386">
        <v>1290.2577510692354</v>
      </c>
      <c r="EE27" s="387"/>
      <c r="EF27" s="387"/>
      <c r="EH27" s="365">
        <v>11019.723789551705</v>
      </c>
      <c r="EI27" s="365">
        <v>10441.24</v>
      </c>
      <c r="EJ27" s="365">
        <v>10030.344549829979</v>
      </c>
      <c r="EK27" s="365">
        <v>11133.009853883093</v>
      </c>
      <c r="EL27" s="386"/>
      <c r="EM27" s="382" t="s">
        <v>538</v>
      </c>
      <c r="EN27" s="379">
        <v>11613.723789551705</v>
      </c>
      <c r="EO27" s="379">
        <v>11393.51</v>
      </c>
      <c r="EP27" s="379">
        <v>11152.844549829979</v>
      </c>
      <c r="EQ27" s="530">
        <v>11133.009682735899</v>
      </c>
      <c r="ER27" s="379">
        <v>11195.558877303898</v>
      </c>
      <c r="ES27" s="379">
        <v>11314.895934666691</v>
      </c>
      <c r="ET27" s="379">
        <v>11494.2669775582</v>
      </c>
      <c r="EU27" s="379">
        <v>11631.231460893099</v>
      </c>
      <c r="EV27" s="379">
        <v>12025.009734575371</v>
      </c>
      <c r="EX27" s="393">
        <f t="shared" si="44"/>
        <v>10.742704353709541</v>
      </c>
      <c r="EY27" s="393">
        <f t="shared" si="45"/>
        <v>11.474852475232328</v>
      </c>
      <c r="EZ27" s="393">
        <f t="shared" si="46"/>
        <v>10.505113338245629</v>
      </c>
      <c r="FA27" s="393">
        <f t="shared" si="47"/>
        <v>9.6415500827499248</v>
      </c>
      <c r="FB27" s="393">
        <f t="shared" si="48"/>
        <v>9.3070163174274487</v>
      </c>
      <c r="FC27" s="393">
        <f t="shared" si="49"/>
        <v>9.0825995240708828</v>
      </c>
      <c r="FD27" s="393">
        <f t="shared" si="50"/>
        <v>8.9244912387867448</v>
      </c>
      <c r="FE27" s="393">
        <f t="shared" si="51"/>
        <v>8.7351263869984397</v>
      </c>
      <c r="FF27" s="393">
        <f t="shared" si="52"/>
        <v>8.7351263869984397</v>
      </c>
      <c r="FH27" s="393"/>
      <c r="FI27" s="393">
        <f t="shared" si="53"/>
        <v>0.73214812152278697</v>
      </c>
      <c r="FJ27" s="393">
        <f t="shared" si="54"/>
        <v>-0.96973913698669989</v>
      </c>
      <c r="FK27" s="393">
        <f t="shared" si="55"/>
        <v>-0.86356325549570379</v>
      </c>
      <c r="FL27" s="393">
        <f t="shared" si="56"/>
        <v>-0.33453376532247603</v>
      </c>
      <c r="FM27" s="393">
        <f t="shared" si="57"/>
        <v>-0.22441679335656595</v>
      </c>
      <c r="FN27" s="393">
        <f t="shared" si="58"/>
        <v>-0.15810828528413801</v>
      </c>
    </row>
    <row r="28" spans="1:170" s="370" customFormat="1" x14ac:dyDescent="0.25">
      <c r="A28" s="382" t="s">
        <v>537</v>
      </c>
      <c r="B28" s="382"/>
      <c r="C28" s="391"/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  <c r="AC28" s="386"/>
      <c r="AD28" s="386"/>
      <c r="AE28" s="386"/>
      <c r="AF28" s="386"/>
      <c r="AG28" s="386"/>
      <c r="AH28" s="386"/>
      <c r="AI28" s="386"/>
      <c r="AJ28" s="386"/>
      <c r="AK28" s="386"/>
      <c r="AL28" s="386"/>
      <c r="AM28" s="386"/>
      <c r="AN28" s="386"/>
      <c r="AO28" s="386"/>
      <c r="AP28" s="386"/>
      <c r="AQ28" s="386"/>
      <c r="AR28" s="386"/>
      <c r="AS28" s="386"/>
      <c r="AT28" s="386"/>
      <c r="AU28" s="386"/>
      <c r="AV28" s="386"/>
      <c r="AW28" s="386"/>
      <c r="AX28" s="386"/>
      <c r="AY28" s="386"/>
      <c r="AZ28" s="386"/>
      <c r="BA28" s="386"/>
      <c r="BB28" s="386"/>
      <c r="BC28" s="386"/>
      <c r="BD28" s="386"/>
      <c r="BE28" s="386"/>
      <c r="BF28" s="386"/>
      <c r="BG28" s="386"/>
      <c r="BH28" s="386"/>
      <c r="BI28" s="386"/>
      <c r="BJ28" s="386"/>
      <c r="BK28" s="386"/>
      <c r="BL28" s="386"/>
      <c r="BM28" s="386"/>
      <c r="BN28" s="386"/>
      <c r="BO28" s="386"/>
      <c r="BP28" s="386"/>
      <c r="BQ28" s="386"/>
      <c r="BR28" s="386"/>
      <c r="BS28" s="386"/>
      <c r="BT28" s="386"/>
      <c r="BU28" s="386"/>
      <c r="BV28" s="386"/>
      <c r="BW28" s="386"/>
      <c r="BX28" s="386"/>
      <c r="BY28" s="386"/>
      <c r="BZ28" s="386"/>
      <c r="CA28" s="386"/>
      <c r="CB28" s="386"/>
      <c r="CC28" s="386"/>
      <c r="CD28" s="386"/>
      <c r="CE28" s="386"/>
      <c r="CF28" s="386"/>
      <c r="CG28" s="386"/>
      <c r="CH28" s="386"/>
      <c r="CI28" s="386">
        <v>621</v>
      </c>
      <c r="CJ28" s="386">
        <v>791</v>
      </c>
      <c r="CK28" s="386">
        <v>767</v>
      </c>
      <c r="CL28" s="386">
        <v>739</v>
      </c>
      <c r="CM28" s="386">
        <v>724</v>
      </c>
      <c r="CN28" s="386">
        <v>721</v>
      </c>
      <c r="CO28" s="386">
        <v>720</v>
      </c>
      <c r="CP28" s="386">
        <v>840</v>
      </c>
      <c r="CQ28" s="386">
        <v>719</v>
      </c>
      <c r="CR28" s="386">
        <v>731</v>
      </c>
      <c r="CS28" s="386">
        <v>725</v>
      </c>
      <c r="CT28" s="386">
        <v>1200</v>
      </c>
      <c r="CU28" s="386">
        <v>650.36419643000022</v>
      </c>
      <c r="CV28" s="386">
        <v>730.28311356999973</v>
      </c>
      <c r="CW28" s="386">
        <v>770.15772534999792</v>
      </c>
      <c r="CX28" s="386">
        <v>707.6320023300018</v>
      </c>
      <c r="CY28" s="386">
        <v>651.95308154999998</v>
      </c>
      <c r="CZ28" s="386">
        <v>670.72336275000123</v>
      </c>
      <c r="DA28" s="386">
        <v>691.11043908000215</v>
      </c>
      <c r="DB28" s="386">
        <v>806.09874343999661</v>
      </c>
      <c r="DC28" s="386">
        <v>598.98601537999912</v>
      </c>
      <c r="DD28" s="386">
        <v>655.94714835000275</v>
      </c>
      <c r="DE28" s="386">
        <v>603.94990625999696</v>
      </c>
      <c r="DF28" s="386">
        <v>1054.9683429000004</v>
      </c>
      <c r="DG28" s="386">
        <v>574.86587667798904</v>
      </c>
      <c r="DH28" s="386">
        <v>587.32160551201105</v>
      </c>
      <c r="DI28" s="386">
        <v>723.75062096000988</v>
      </c>
      <c r="DJ28" s="386">
        <v>642.38156684998989</v>
      </c>
      <c r="DK28" s="386">
        <v>672.92306300000018</v>
      </c>
      <c r="DL28" s="386">
        <v>617.81018687003996</v>
      </c>
      <c r="DM28" s="386">
        <v>656.76273785994954</v>
      </c>
      <c r="DN28" s="386">
        <v>733.71</v>
      </c>
      <c r="DO28" s="386">
        <v>648.09614782000062</v>
      </c>
      <c r="DP28" s="386">
        <v>649.89783666998846</v>
      </c>
      <c r="DQ28" s="386">
        <v>634.07000000000005</v>
      </c>
      <c r="DR28" s="386">
        <v>1075.6428285300001</v>
      </c>
      <c r="DS28" s="386">
        <v>600.95132836999801</v>
      </c>
      <c r="DT28" s="386">
        <v>777.01131241998996</v>
      </c>
      <c r="DU28" s="386">
        <v>773.20982859999549</v>
      </c>
      <c r="DV28" s="386">
        <v>721.49</v>
      </c>
      <c r="DW28" s="386">
        <v>772.78255126837189</v>
      </c>
      <c r="DX28" s="386">
        <v>771.39811654012601</v>
      </c>
      <c r="DY28" s="386">
        <v>770.69484642293503</v>
      </c>
      <c r="DZ28" s="386">
        <v>876.60294352826895</v>
      </c>
      <c r="EA28" s="386">
        <v>768.55349100125795</v>
      </c>
      <c r="EB28" s="386">
        <v>767.24137150001195</v>
      </c>
      <c r="EC28" s="386">
        <v>769.56142673093598</v>
      </c>
      <c r="ED28" s="386">
        <v>1081.5029547030799</v>
      </c>
      <c r="EE28" s="387"/>
      <c r="EF28" s="387"/>
      <c r="EH28" s="365">
        <v>9298</v>
      </c>
      <c r="EI28" s="365">
        <v>8592.1740773899983</v>
      </c>
      <c r="EJ28" s="365">
        <v>8217.2324707499793</v>
      </c>
      <c r="EK28" s="365">
        <v>9451.000171084972</v>
      </c>
      <c r="EL28" s="386"/>
      <c r="EM28" s="382" t="s">
        <v>537</v>
      </c>
      <c r="EN28" s="379">
        <v>9891.9864599799985</v>
      </c>
      <c r="EO28" s="379">
        <v>9544.4439022299975</v>
      </c>
      <c r="EP28" s="379">
        <v>9339.7368289599799</v>
      </c>
      <c r="EQ28" s="379">
        <v>9451.000171084972</v>
      </c>
      <c r="ER28" s="379">
        <v>9473.7534332314717</v>
      </c>
      <c r="ES28" s="379">
        <v>9567.4460405283717</v>
      </c>
      <c r="ET28" s="379">
        <v>9724.2610302761695</v>
      </c>
      <c r="EU28" s="379">
        <v>9843.6631370830146</v>
      </c>
      <c r="EV28" s="379">
        <v>10093.573243199606</v>
      </c>
      <c r="EX28" s="393">
        <f t="shared" si="44"/>
        <v>9.150095863831881</v>
      </c>
      <c r="EY28" s="393">
        <f t="shared" si="45"/>
        <v>9.6125852117758264</v>
      </c>
      <c r="EZ28" s="393">
        <f t="shared" si="46"/>
        <v>8.7973066870287475</v>
      </c>
      <c r="FA28" s="393">
        <f t="shared" si="47"/>
        <v>8.1848748971177461</v>
      </c>
      <c r="FB28" s="393">
        <f t="shared" si="48"/>
        <v>7.8756566560617456</v>
      </c>
      <c r="FC28" s="393">
        <f t="shared" si="49"/>
        <v>7.6799010221596546</v>
      </c>
      <c r="FD28" s="393">
        <f t="shared" si="50"/>
        <v>7.5502059015868737</v>
      </c>
      <c r="FE28" s="393">
        <f t="shared" si="51"/>
        <v>7.3926515780002626</v>
      </c>
      <c r="FF28" s="393">
        <f t="shared" si="52"/>
        <v>7.3321053306313777</v>
      </c>
      <c r="FH28" s="393"/>
      <c r="FI28" s="393">
        <f t="shared" si="53"/>
        <v>0.46248934794394536</v>
      </c>
      <c r="FJ28" s="393">
        <f t="shared" si="54"/>
        <v>-0.81527852474707885</v>
      </c>
      <c r="FK28" s="393">
        <f t="shared" si="55"/>
        <v>-0.61243178991100145</v>
      </c>
      <c r="FL28" s="393">
        <f t="shared" si="56"/>
        <v>-0.30921824105600049</v>
      </c>
      <c r="FM28" s="393">
        <f t="shared" si="57"/>
        <v>-0.19575563390209094</v>
      </c>
      <c r="FN28" s="393">
        <f t="shared" si="58"/>
        <v>-0.12969512057278099</v>
      </c>
    </row>
    <row r="29" spans="1:170" s="370" customFormat="1" x14ac:dyDescent="0.25">
      <c r="A29" s="382" t="s">
        <v>536</v>
      </c>
      <c r="B29" s="382"/>
      <c r="C29" s="391">
        <v>132.18919991000001</v>
      </c>
      <c r="D29" s="386">
        <v>202.03239464999999</v>
      </c>
      <c r="E29" s="386">
        <v>233.4234008</v>
      </c>
      <c r="F29" s="386">
        <v>278.18695776000004</v>
      </c>
      <c r="G29" s="386">
        <v>213.08161007999996</v>
      </c>
      <c r="H29" s="386">
        <v>231.43688250999995</v>
      </c>
      <c r="I29" s="386">
        <v>246.91144311000002</v>
      </c>
      <c r="J29" s="386">
        <v>238.85805565000004</v>
      </c>
      <c r="K29" s="386">
        <v>212.94820417</v>
      </c>
      <c r="L29" s="386">
        <v>232.65741697000001</v>
      </c>
      <c r="M29" s="386">
        <v>261.07976980333319</v>
      </c>
      <c r="N29" s="386">
        <v>353.15328792448429</v>
      </c>
      <c r="O29" s="386">
        <v>190.67022582999996</v>
      </c>
      <c r="P29" s="386">
        <v>229.44246313999997</v>
      </c>
      <c r="Q29" s="386">
        <v>286.15897245999992</v>
      </c>
      <c r="R29" s="386">
        <v>316.73669995</v>
      </c>
      <c r="S29" s="386">
        <v>295.42121989000015</v>
      </c>
      <c r="T29" s="386">
        <v>284.22029539000005</v>
      </c>
      <c r="U29" s="386">
        <v>318.67912804999986</v>
      </c>
      <c r="V29" s="386">
        <v>316.62743392999988</v>
      </c>
      <c r="W29" s="386">
        <v>275.60181463000009</v>
      </c>
      <c r="X29" s="386">
        <v>306.83024594999995</v>
      </c>
      <c r="Y29" s="386">
        <v>376.65831664000018</v>
      </c>
      <c r="Z29" s="386">
        <v>565.54225160999988</v>
      </c>
      <c r="AA29" s="386">
        <v>101.92936450999997</v>
      </c>
      <c r="AB29" s="386">
        <v>197.17730165999987</v>
      </c>
      <c r="AC29" s="386">
        <v>230.23294840999998</v>
      </c>
      <c r="AD29" s="386">
        <v>284.89706433000003</v>
      </c>
      <c r="AE29" s="386">
        <v>282.07217297999995</v>
      </c>
      <c r="AF29" s="386">
        <v>301.84513020000014</v>
      </c>
      <c r="AG29" s="386">
        <v>316.92893781999993</v>
      </c>
      <c r="AH29" s="386">
        <v>360.98451780999989</v>
      </c>
      <c r="AI29" s="386">
        <v>373.99692936999998</v>
      </c>
      <c r="AJ29" s="386">
        <v>526.7610857699998</v>
      </c>
      <c r="AK29" s="386">
        <v>568.96982830000013</v>
      </c>
      <c r="AL29" s="386">
        <v>1176.5105596799999</v>
      </c>
      <c r="AM29" s="386">
        <v>223.40988761666705</v>
      </c>
      <c r="AN29" s="386">
        <v>283.49754735666698</v>
      </c>
      <c r="AO29" s="386">
        <v>360.87471744666698</v>
      </c>
      <c r="AP29" s="386">
        <v>346.28772477666701</v>
      </c>
      <c r="AQ29" s="386">
        <v>333.54542325666699</v>
      </c>
      <c r="AR29" s="386">
        <v>365.52487281666697</v>
      </c>
      <c r="AS29" s="386">
        <v>406.48020532666692</v>
      </c>
      <c r="AT29" s="386">
        <v>349.64027419966703</v>
      </c>
      <c r="AU29" s="386">
        <v>379.57836707466686</v>
      </c>
      <c r="AV29" s="386">
        <v>354.64388902666724</v>
      </c>
      <c r="AW29" s="386">
        <v>421.25990350666711</v>
      </c>
      <c r="AX29" s="386">
        <v>428.00641340666675</v>
      </c>
      <c r="AY29" s="386">
        <v>206.53948621999999</v>
      </c>
      <c r="AZ29" s="386">
        <v>244.39528777999999</v>
      </c>
      <c r="BA29" s="386">
        <v>304.16594137000004</v>
      </c>
      <c r="BB29" s="386">
        <v>325.93642190999992</v>
      </c>
      <c r="BC29" s="386">
        <v>357.87928704000001</v>
      </c>
      <c r="BD29" s="386">
        <v>315.36074420000023</v>
      </c>
      <c r="BE29" s="386">
        <v>298.82102092999992</v>
      </c>
      <c r="BF29" s="386">
        <v>320.78545288999999</v>
      </c>
      <c r="BG29" s="386">
        <v>330.69097710999995</v>
      </c>
      <c r="BH29" s="386">
        <v>314.74833292999983</v>
      </c>
      <c r="BI29" s="386">
        <v>356.00938965</v>
      </c>
      <c r="BJ29" s="386">
        <v>421.00633059999996</v>
      </c>
      <c r="BK29" s="386">
        <v>179.02640234</v>
      </c>
      <c r="BL29" s="386">
        <v>265.4471076399999</v>
      </c>
      <c r="BM29" s="386">
        <v>396.74984772000016</v>
      </c>
      <c r="BN29" s="386">
        <v>333.90117271999998</v>
      </c>
      <c r="BO29" s="386">
        <v>363.12881105000008</v>
      </c>
      <c r="BP29" s="386">
        <v>367.61490112000013</v>
      </c>
      <c r="BQ29" s="386">
        <v>370.49545215000012</v>
      </c>
      <c r="BR29" s="386">
        <v>304.5674465300001</v>
      </c>
      <c r="BS29" s="386">
        <v>304.18001808999998</v>
      </c>
      <c r="BT29" s="386">
        <v>329.51363651999998</v>
      </c>
      <c r="BU29" s="386">
        <v>297.70901229000015</v>
      </c>
      <c r="BV29" s="386">
        <v>490.9097993700002</v>
      </c>
      <c r="BW29" s="386">
        <v>150.30682162000008</v>
      </c>
      <c r="BX29" s="386">
        <v>254.24439674000004</v>
      </c>
      <c r="BY29" s="386">
        <v>361.99573121000003</v>
      </c>
      <c r="BZ29" s="386">
        <v>378.28161048000004</v>
      </c>
      <c r="CA29" s="386">
        <v>415.40168320999993</v>
      </c>
      <c r="CB29" s="386">
        <v>397.78954779999992</v>
      </c>
      <c r="CC29" s="386">
        <v>392.04059627000009</v>
      </c>
      <c r="CD29" s="386">
        <v>391.66500943999978</v>
      </c>
      <c r="CE29" s="386">
        <v>401.71965985999998</v>
      </c>
      <c r="CF29" s="386">
        <v>442.12304105999999</v>
      </c>
      <c r="CG29" s="386">
        <v>444.68142363999993</v>
      </c>
      <c r="CH29" s="386">
        <v>704.53137106000031</v>
      </c>
      <c r="CI29" s="386">
        <v>83.594731179999698</v>
      </c>
      <c r="CJ29" s="386">
        <v>204.03958533000082</v>
      </c>
      <c r="CK29" s="386">
        <v>214.54308124999844</v>
      </c>
      <c r="CL29" s="386">
        <v>347.51647546000078</v>
      </c>
      <c r="CM29" s="386">
        <v>264.37289763999041</v>
      </c>
      <c r="CN29" s="386">
        <v>244.21688883999875</v>
      </c>
      <c r="CO29" s="386">
        <v>256.27593740000742</v>
      </c>
      <c r="CP29" s="386">
        <v>215.37703467000262</v>
      </c>
      <c r="CQ29" s="386">
        <v>244.65520343760946</v>
      </c>
      <c r="CR29" s="386">
        <v>243.27074404000237</v>
      </c>
      <c r="CS29" s="386">
        <v>283.73679839998556</v>
      </c>
      <c r="CT29" s="386">
        <v>524.19062990802286</v>
      </c>
      <c r="CU29" s="386">
        <v>118.48</v>
      </c>
      <c r="CV29" s="386">
        <v>220.67</v>
      </c>
      <c r="CW29" s="386">
        <v>221.36</v>
      </c>
      <c r="CX29" s="386">
        <v>206.25</v>
      </c>
      <c r="CY29" s="386">
        <v>138.84</v>
      </c>
      <c r="CZ29" s="386">
        <v>125.59</v>
      </c>
      <c r="DA29" s="386">
        <v>146.13999999999999</v>
      </c>
      <c r="DB29" s="386">
        <v>142.85</v>
      </c>
      <c r="DC29" s="386">
        <v>167.83</v>
      </c>
      <c r="DD29" s="386">
        <v>222.46</v>
      </c>
      <c r="DE29" s="386">
        <v>253.31</v>
      </c>
      <c r="DF29" s="386">
        <v>373.43</v>
      </c>
      <c r="DG29" s="386">
        <v>22.380450580000002</v>
      </c>
      <c r="DH29" s="386">
        <v>103.08100723999999</v>
      </c>
      <c r="DI29" s="386">
        <v>194.01307644000201</v>
      </c>
      <c r="DJ29" s="386">
        <v>178.93164493999802</v>
      </c>
      <c r="DK29" s="386">
        <v>241.69449754000499</v>
      </c>
      <c r="DL29" s="386">
        <v>210.55571402594401</v>
      </c>
      <c r="DM29" s="386">
        <v>198.38763520001095</v>
      </c>
      <c r="DN29" s="386">
        <v>163.11651320000001</v>
      </c>
      <c r="DO29" s="386">
        <v>166.67629570003996</v>
      </c>
      <c r="DP29" s="386">
        <v>188.64305433003003</v>
      </c>
      <c r="DQ29" s="386">
        <v>211.43984991999997</v>
      </c>
      <c r="DR29" s="386">
        <v>447.4630762988665</v>
      </c>
      <c r="DS29" s="386">
        <v>44.817293658859526</v>
      </c>
      <c r="DT29" s="386">
        <v>231.42729125885953</v>
      </c>
      <c r="DU29" s="386">
        <v>211.13085249885825</v>
      </c>
      <c r="DV29" s="386">
        <v>158.56223723886546</v>
      </c>
      <c r="DW29" s="386">
        <v>274.94199736080554</v>
      </c>
      <c r="DX29" s="386">
        <v>264.81839135456653</v>
      </c>
      <c r="DY29" s="386">
        <v>221.20166510343017</v>
      </c>
      <c r="DZ29" s="386">
        <v>203.89909413695455</v>
      </c>
      <c r="EA29" s="386">
        <v>189.25318829686569</v>
      </c>
      <c r="EB29" s="386">
        <v>185.82761216860607</v>
      </c>
      <c r="EC29" s="386">
        <v>207.82359940141939</v>
      </c>
      <c r="ED29" s="386">
        <v>240.30691009992253</v>
      </c>
      <c r="EE29" s="387"/>
      <c r="EF29" s="387"/>
      <c r="EH29" s="365">
        <v>3125.790007555619</v>
      </c>
      <c r="EI29" s="365">
        <v>2337.2099999999996</v>
      </c>
      <c r="EJ29" s="365">
        <v>2326.3828154148964</v>
      </c>
      <c r="EK29" s="365">
        <v>2434.0101325780129</v>
      </c>
      <c r="EL29" s="386"/>
      <c r="EM29" s="382" t="s">
        <v>536</v>
      </c>
      <c r="EN29" s="379">
        <v>3245.0900075556192</v>
      </c>
      <c r="EO29" s="379">
        <v>2460.5899999999997</v>
      </c>
      <c r="EP29" s="379">
        <v>2503.9828154148963</v>
      </c>
      <c r="EQ29" s="379">
        <v>2434</v>
      </c>
      <c r="ER29" s="379">
        <v>2429.0071077373632</v>
      </c>
      <c r="ES29" s="379">
        <v>2445</v>
      </c>
      <c r="ET29" s="379">
        <v>2477.2773036543367</v>
      </c>
      <c r="EU29" s="379">
        <v>2501.9770979653845</v>
      </c>
      <c r="EV29" s="379">
        <v>2586.682163438627</v>
      </c>
      <c r="EX29" s="393">
        <f t="shared" si="44"/>
        <v>3.001711008807515</v>
      </c>
      <c r="EY29" s="393">
        <f t="shared" si="45"/>
        <v>2.4781570606452195</v>
      </c>
      <c r="EZ29" s="393">
        <f t="shared" si="46"/>
        <v>2.3585573308608403</v>
      </c>
      <c r="FA29" s="393">
        <f t="shared" si="47"/>
        <v>2.1079235148609201</v>
      </c>
      <c r="FB29" s="393">
        <f t="shared" si="48"/>
        <v>2.019265767311389</v>
      </c>
      <c r="FC29" s="393">
        <f t="shared" si="49"/>
        <v>1.9626301438898275</v>
      </c>
      <c r="FD29" s="393">
        <f t="shared" si="50"/>
        <v>1.9234318844058216</v>
      </c>
      <c r="FE29" s="393">
        <f t="shared" si="51"/>
        <v>1.8790001937099337</v>
      </c>
      <c r="FF29" s="393">
        <f t="shared" si="52"/>
        <v>1.8790001937099332</v>
      </c>
      <c r="FH29" s="393"/>
      <c r="FI29" s="393">
        <f t="shared" si="53"/>
        <v>-0.5235539481622955</v>
      </c>
      <c r="FJ29" s="393">
        <f t="shared" si="54"/>
        <v>-0.11959972978437916</v>
      </c>
      <c r="FK29" s="393">
        <f t="shared" si="55"/>
        <v>-0.25063381599992018</v>
      </c>
      <c r="FL29" s="393">
        <f t="shared" si="56"/>
        <v>-8.8657747549531152E-2</v>
      </c>
      <c r="FM29" s="393">
        <f t="shared" si="57"/>
        <v>-5.6635623421561476E-2</v>
      </c>
      <c r="FN29" s="393">
        <f t="shared" si="58"/>
        <v>-3.9198259484005904E-2</v>
      </c>
    </row>
    <row r="30" spans="1:170" s="370" customFormat="1" x14ac:dyDescent="0.25">
      <c r="A30" s="382" t="s">
        <v>535</v>
      </c>
      <c r="B30" s="382"/>
      <c r="C30" s="391">
        <v>205.37564220000002</v>
      </c>
      <c r="D30" s="386">
        <v>211.02387155000005</v>
      </c>
      <c r="E30" s="386">
        <v>265.40355069999998</v>
      </c>
      <c r="F30" s="386">
        <v>266.52931530000001</v>
      </c>
      <c r="G30" s="386">
        <v>236.761079</v>
      </c>
      <c r="H30" s="386">
        <v>247.44057199999997</v>
      </c>
      <c r="I30" s="386">
        <v>228.71589899999998</v>
      </c>
      <c r="J30" s="386">
        <v>247.06757400000009</v>
      </c>
      <c r="K30" s="386">
        <v>278.2710670714759</v>
      </c>
      <c r="L30" s="386">
        <v>288.09422900078062</v>
      </c>
      <c r="M30" s="386">
        <v>311.25933033115416</v>
      </c>
      <c r="N30" s="386">
        <v>405.7533911836374</v>
      </c>
      <c r="O30" s="386">
        <v>225.60749745461175</v>
      </c>
      <c r="P30" s="386">
        <v>259.25175009062076</v>
      </c>
      <c r="Q30" s="386">
        <v>279.54245594386566</v>
      </c>
      <c r="R30" s="386">
        <v>313.70692448112408</v>
      </c>
      <c r="S30" s="386">
        <v>240.70441507020024</v>
      </c>
      <c r="T30" s="386">
        <v>238.98425429570591</v>
      </c>
      <c r="U30" s="386">
        <v>241.57367969343971</v>
      </c>
      <c r="V30" s="386">
        <v>305.29641222502016</v>
      </c>
      <c r="W30" s="386">
        <v>240.9195188197192</v>
      </c>
      <c r="X30" s="386">
        <v>241.00724645603992</v>
      </c>
      <c r="Y30" s="386">
        <v>267.23626506345147</v>
      </c>
      <c r="Z30" s="386">
        <v>478.07504436620115</v>
      </c>
      <c r="AA30" s="386">
        <v>245.04761500000001</v>
      </c>
      <c r="AB30" s="386">
        <v>259.63590684000002</v>
      </c>
      <c r="AC30" s="386">
        <v>314.22500897999998</v>
      </c>
      <c r="AD30" s="386">
        <v>263.23879873999999</v>
      </c>
      <c r="AE30" s="386">
        <v>268.04358360000003</v>
      </c>
      <c r="AF30" s="386">
        <v>268.99483332</v>
      </c>
      <c r="AG30" s="386">
        <v>266.80601581999997</v>
      </c>
      <c r="AH30" s="386">
        <v>374.36060774000009</v>
      </c>
      <c r="AI30" s="386">
        <v>270.90224469999998</v>
      </c>
      <c r="AJ30" s="386">
        <v>275.22690597999997</v>
      </c>
      <c r="AK30" s="386">
        <v>272.98155925000003</v>
      </c>
      <c r="AL30" s="386">
        <v>509.11679571000002</v>
      </c>
      <c r="AM30" s="386">
        <v>284.62631886000003</v>
      </c>
      <c r="AN30" s="386">
        <v>299.49239473</v>
      </c>
      <c r="AO30" s="386">
        <v>357.55883884000002</v>
      </c>
      <c r="AP30" s="386">
        <v>316.01415788999998</v>
      </c>
      <c r="AQ30" s="386">
        <v>302.69602508999998</v>
      </c>
      <c r="AR30" s="386">
        <v>350.74065824000002</v>
      </c>
      <c r="AS30" s="386">
        <v>331.95308718000001</v>
      </c>
      <c r="AT30" s="386">
        <v>397.93519701000008</v>
      </c>
      <c r="AU30" s="386">
        <v>316.57078788999996</v>
      </c>
      <c r="AV30" s="386">
        <v>320.95447956000004</v>
      </c>
      <c r="AW30" s="386">
        <v>322.75244383999996</v>
      </c>
      <c r="AX30" s="386">
        <v>540.79471000000001</v>
      </c>
      <c r="AY30" s="386">
        <v>332.07940707</v>
      </c>
      <c r="AZ30" s="386">
        <v>335.31004030999998</v>
      </c>
      <c r="BA30" s="386">
        <v>394.34830764000003</v>
      </c>
      <c r="BB30" s="386">
        <v>341.22567387999999</v>
      </c>
      <c r="BC30" s="386">
        <v>341.66603999</v>
      </c>
      <c r="BD30" s="386">
        <v>348.81726056999997</v>
      </c>
      <c r="BE30" s="386">
        <v>344.74406154000002</v>
      </c>
      <c r="BF30" s="386">
        <v>453.92947937999998</v>
      </c>
      <c r="BG30" s="386">
        <v>366.11869457000006</v>
      </c>
      <c r="BH30" s="386">
        <v>362.38787560999998</v>
      </c>
      <c r="BI30" s="386">
        <v>356.59416698000001</v>
      </c>
      <c r="BJ30" s="386">
        <v>608.21242029000007</v>
      </c>
      <c r="BK30" s="386">
        <v>364.00048076000002</v>
      </c>
      <c r="BL30" s="386">
        <v>381.90816781000001</v>
      </c>
      <c r="BM30" s="386">
        <v>420.89430857999997</v>
      </c>
      <c r="BN30" s="386">
        <v>377.62641795000002</v>
      </c>
      <c r="BO30" s="386">
        <v>379.80954841000005</v>
      </c>
      <c r="BP30" s="386">
        <v>402.14629802000002</v>
      </c>
      <c r="BQ30" s="386">
        <v>362.02094101</v>
      </c>
      <c r="BR30" s="386">
        <v>484.56046861000004</v>
      </c>
      <c r="BS30" s="386">
        <v>389.99280053999991</v>
      </c>
      <c r="BT30" s="386">
        <v>394.80314447000001</v>
      </c>
      <c r="BU30" s="386">
        <v>391.9493061</v>
      </c>
      <c r="BV30" s="386">
        <v>584.30784763999998</v>
      </c>
      <c r="BW30" s="386">
        <v>391.89265280000001</v>
      </c>
      <c r="BX30" s="386">
        <v>387.75628379</v>
      </c>
      <c r="BY30" s="386">
        <v>452.35539606000003</v>
      </c>
      <c r="BZ30" s="386">
        <v>389.42193347</v>
      </c>
      <c r="CA30" s="386">
        <v>394.00747226999999</v>
      </c>
      <c r="CB30" s="386">
        <v>511.09581056000002</v>
      </c>
      <c r="CC30" s="386">
        <v>420.97105819000006</v>
      </c>
      <c r="CD30" s="386">
        <v>492.38797479999988</v>
      </c>
      <c r="CE30" s="386">
        <v>413.88275696000005</v>
      </c>
      <c r="CF30" s="386">
        <v>410.65312442999999</v>
      </c>
      <c r="CG30" s="386">
        <v>415.87763785999999</v>
      </c>
      <c r="CH30" s="386">
        <v>672.2688337400001</v>
      </c>
      <c r="CI30" s="386">
        <v>446.85847954999997</v>
      </c>
      <c r="CJ30" s="386">
        <v>462.26608584999991</v>
      </c>
      <c r="CK30" s="386">
        <v>639.71981888000005</v>
      </c>
      <c r="CL30" s="386">
        <v>479.04649282000014</v>
      </c>
      <c r="CM30" s="386">
        <v>494.90302518000004</v>
      </c>
      <c r="CN30" s="386">
        <v>494.41620423999996</v>
      </c>
      <c r="CO30" s="386">
        <v>493.29168256000008</v>
      </c>
      <c r="CP30" s="386">
        <v>588.76577540000005</v>
      </c>
      <c r="CQ30" s="386">
        <v>501.38778840000009</v>
      </c>
      <c r="CR30" s="386">
        <v>514.30394791999993</v>
      </c>
      <c r="CS30" s="386">
        <v>515.91653704000009</v>
      </c>
      <c r="CT30" s="386">
        <v>819.80380678000017</v>
      </c>
      <c r="CU30" s="386">
        <v>492.95892201999982</v>
      </c>
      <c r="CV30" s="386">
        <v>521.13070361000018</v>
      </c>
      <c r="CW30" s="386">
        <v>564.69424734000006</v>
      </c>
      <c r="CX30" s="386">
        <v>506.70387801999993</v>
      </c>
      <c r="CY30" s="386">
        <v>499.13500106000009</v>
      </c>
      <c r="CZ30" s="386">
        <v>484.55305640000006</v>
      </c>
      <c r="DA30" s="386">
        <v>517.50114308000002</v>
      </c>
      <c r="DB30" s="386">
        <v>638.11039040000014</v>
      </c>
      <c r="DC30" s="386">
        <v>569.3970478</v>
      </c>
      <c r="DD30" s="386">
        <v>553.03938606999998</v>
      </c>
      <c r="DE30" s="386">
        <v>547.59326326999974</v>
      </c>
      <c r="DF30" s="386">
        <v>934.75688192999974</v>
      </c>
      <c r="DG30" s="386">
        <v>506.35</v>
      </c>
      <c r="DH30" s="386">
        <v>519.52</v>
      </c>
      <c r="DI30" s="386">
        <v>631.29</v>
      </c>
      <c r="DJ30" s="386">
        <v>534.89</v>
      </c>
      <c r="DK30" s="386">
        <v>623.13</v>
      </c>
      <c r="DL30" s="386">
        <v>585.97</v>
      </c>
      <c r="DM30" s="386">
        <v>547.77</v>
      </c>
      <c r="DN30" s="386">
        <v>622.61</v>
      </c>
      <c r="DO30" s="386">
        <v>551.92999999999995</v>
      </c>
      <c r="DP30" s="386">
        <v>557.58000000000004</v>
      </c>
      <c r="DQ30" s="386">
        <v>557.29999999999995</v>
      </c>
      <c r="DR30" s="386">
        <v>940.14</v>
      </c>
      <c r="DS30" s="386">
        <v>572.87088896936507</v>
      </c>
      <c r="DT30" s="386">
        <v>573.71781338936478</v>
      </c>
      <c r="DU30" s="386">
        <v>648.64880884936485</v>
      </c>
      <c r="DV30" s="386">
        <v>596.6235114493652</v>
      </c>
      <c r="DW30" s="386">
        <v>619.152586439365</v>
      </c>
      <c r="DX30" s="386">
        <v>626.91116161696311</v>
      </c>
      <c r="DY30" s="386">
        <v>595.28192769560917</v>
      </c>
      <c r="DZ30" s="386">
        <v>725.6242608965099</v>
      </c>
      <c r="EA30" s="386">
        <v>610.34452680273023</v>
      </c>
      <c r="EB30" s="386">
        <v>605.75245020426564</v>
      </c>
      <c r="EC30" s="386">
        <v>618.91427078414722</v>
      </c>
      <c r="ED30" s="386">
        <v>791.98704332551358</v>
      </c>
      <c r="EE30" s="387"/>
      <c r="EF30" s="387"/>
      <c r="EH30" s="365">
        <v>6450.6796446199996</v>
      </c>
      <c r="EI30" s="365">
        <v>6829.5739209999992</v>
      </c>
      <c r="EJ30" s="365">
        <v>7178.4800000000005</v>
      </c>
      <c r="EK30" s="365">
        <v>7585.8292504225619</v>
      </c>
      <c r="EL30" s="386"/>
      <c r="EM30" s="382" t="s">
        <v>535</v>
      </c>
      <c r="EN30" s="379">
        <v>6450.6796446200005</v>
      </c>
      <c r="EO30" s="379">
        <v>6829.5739210000002</v>
      </c>
      <c r="EP30" s="379">
        <v>7178.4710846899989</v>
      </c>
      <c r="EQ30" s="379">
        <v>7585.8</v>
      </c>
      <c r="ER30" s="379">
        <v>7957.44518593471</v>
      </c>
      <c r="ES30" s="379">
        <v>8176.094963508328</v>
      </c>
      <c r="ET30" s="379">
        <v>8514.8083537240254</v>
      </c>
      <c r="EU30" s="379">
        <v>8672.471680880044</v>
      </c>
      <c r="EV30" s="379">
        <v>9000.8880104535401</v>
      </c>
      <c r="EX30" s="386">
        <f t="shared" si="44"/>
        <v>5.9668841414145373</v>
      </c>
      <c r="EY30" s="386">
        <f t="shared" si="45"/>
        <v>6.8783327712152804</v>
      </c>
      <c r="EZ30" s="386">
        <f t="shared" si="46"/>
        <v>6.7615622187737809</v>
      </c>
      <c r="FA30" s="386">
        <f t="shared" si="47"/>
        <v>6.5695506158718038</v>
      </c>
      <c r="FB30" s="386">
        <f t="shared" si="48"/>
        <v>6.615129535039693</v>
      </c>
      <c r="FC30" s="386">
        <f t="shared" si="49"/>
        <v>6.5630472125510195</v>
      </c>
      <c r="FD30" s="386">
        <f t="shared" si="50"/>
        <v>6.6111508198934636</v>
      </c>
      <c r="FE30" s="386">
        <f t="shared" si="51"/>
        <v>6.5130795887656729</v>
      </c>
      <c r="FF30" s="386">
        <f t="shared" si="52"/>
        <v>6.5383643009006658</v>
      </c>
      <c r="FH30" s="386"/>
      <c r="FI30" s="386">
        <f t="shared" si="53"/>
        <v>0.91144862980074315</v>
      </c>
      <c r="FJ30" s="386">
        <f t="shared" si="54"/>
        <v>-0.11677055244149948</v>
      </c>
      <c r="FK30" s="386">
        <f t="shared" si="55"/>
        <v>-0.19201160290197716</v>
      </c>
      <c r="FL30" s="386">
        <f t="shared" si="56"/>
        <v>4.5578919167889254E-2</v>
      </c>
      <c r="FM30" s="386">
        <f t="shared" si="57"/>
        <v>-5.2082322488673505E-2</v>
      </c>
      <c r="FN30" s="386">
        <f t="shared" si="58"/>
        <v>4.8103607342444121E-2</v>
      </c>
    </row>
    <row r="31" spans="1:170" s="370" customFormat="1" x14ac:dyDescent="0.25">
      <c r="A31" s="382" t="s">
        <v>490</v>
      </c>
      <c r="B31" s="382"/>
      <c r="C31" s="400">
        <f t="shared" ref="C31:AH31" si="67">C32+C33+C34+C35</f>
        <v>667.38436753666667</v>
      </c>
      <c r="D31" s="400">
        <f t="shared" si="67"/>
        <v>538.45795520666672</v>
      </c>
      <c r="E31" s="400">
        <f t="shared" si="67"/>
        <v>686.91720398666666</v>
      </c>
      <c r="F31" s="400">
        <f t="shared" si="67"/>
        <v>678.55947619666665</v>
      </c>
      <c r="G31" s="400">
        <f t="shared" si="67"/>
        <v>753.55150506666666</v>
      </c>
      <c r="H31" s="400">
        <f t="shared" si="67"/>
        <v>695.21301325666661</v>
      </c>
      <c r="I31" s="400">
        <f t="shared" si="67"/>
        <v>628.6015576166667</v>
      </c>
      <c r="J31" s="400">
        <f t="shared" si="67"/>
        <v>721.36114046666671</v>
      </c>
      <c r="K31" s="400">
        <f t="shared" si="67"/>
        <v>702.3212610766667</v>
      </c>
      <c r="L31" s="400">
        <f t="shared" si="67"/>
        <v>753.97296245637062</v>
      </c>
      <c r="M31" s="400">
        <f t="shared" si="67"/>
        <v>726.64309161666665</v>
      </c>
      <c r="N31" s="400">
        <f t="shared" si="67"/>
        <v>705.22984502666668</v>
      </c>
      <c r="O31" s="400">
        <f t="shared" si="67"/>
        <v>674.00388378334367</v>
      </c>
      <c r="P31" s="400">
        <f t="shared" si="67"/>
        <v>819.22775857118563</v>
      </c>
      <c r="Q31" s="400">
        <f t="shared" si="67"/>
        <v>810.72068929791067</v>
      </c>
      <c r="R31" s="400">
        <f t="shared" si="67"/>
        <v>755.82852717431467</v>
      </c>
      <c r="S31" s="400">
        <f t="shared" si="67"/>
        <v>731.02899532124661</v>
      </c>
      <c r="T31" s="400">
        <f t="shared" si="67"/>
        <v>821.68436966212664</v>
      </c>
      <c r="U31" s="400">
        <f t="shared" si="67"/>
        <v>670.56447514438651</v>
      </c>
      <c r="V31" s="400">
        <f t="shared" si="67"/>
        <v>872.40255471162709</v>
      </c>
      <c r="W31" s="400">
        <f t="shared" si="67"/>
        <v>793.51630801509282</v>
      </c>
      <c r="X31" s="400">
        <f t="shared" si="67"/>
        <v>881.94229095555761</v>
      </c>
      <c r="Y31" s="400">
        <f t="shared" si="67"/>
        <v>777.6826101458937</v>
      </c>
      <c r="Z31" s="400">
        <f t="shared" si="67"/>
        <v>778.08185899700879</v>
      </c>
      <c r="AA31" s="400">
        <f t="shared" si="67"/>
        <v>879.61174829828292</v>
      </c>
      <c r="AB31" s="400">
        <f t="shared" si="67"/>
        <v>638.84490720703798</v>
      </c>
      <c r="AC31" s="400">
        <f t="shared" si="67"/>
        <v>633.95765664790008</v>
      </c>
      <c r="AD31" s="400">
        <f t="shared" si="67"/>
        <v>998.01926325999989</v>
      </c>
      <c r="AE31" s="400">
        <f t="shared" si="67"/>
        <v>661.55768769999986</v>
      </c>
      <c r="AF31" s="400">
        <f t="shared" si="67"/>
        <v>768.08316801000012</v>
      </c>
      <c r="AG31" s="400">
        <f t="shared" si="67"/>
        <v>755.85943917999998</v>
      </c>
      <c r="AH31" s="400">
        <f t="shared" si="67"/>
        <v>648.26805179999997</v>
      </c>
      <c r="AI31" s="400">
        <f t="shared" ref="AI31:BN31" si="68">AI32+AI33+AI34+AI35</f>
        <v>721.03030542999977</v>
      </c>
      <c r="AJ31" s="400">
        <f t="shared" si="68"/>
        <v>782.25736905000008</v>
      </c>
      <c r="AK31" s="400">
        <f t="shared" si="68"/>
        <v>664.61141869999994</v>
      </c>
      <c r="AL31" s="400">
        <f t="shared" si="68"/>
        <v>862.02010087000008</v>
      </c>
      <c r="AM31" s="400">
        <f t="shared" si="68"/>
        <v>537.08623947333331</v>
      </c>
      <c r="AN31" s="400">
        <f t="shared" si="68"/>
        <v>575.97702552333328</v>
      </c>
      <c r="AO31" s="400">
        <f t="shared" si="68"/>
        <v>570.90418127333328</v>
      </c>
      <c r="AP31" s="400">
        <f t="shared" si="68"/>
        <v>557.87695504333328</v>
      </c>
      <c r="AQ31" s="400">
        <f t="shared" si="68"/>
        <v>615.3760738433333</v>
      </c>
      <c r="AR31" s="400">
        <f t="shared" si="68"/>
        <v>614.58393407333324</v>
      </c>
      <c r="AS31" s="400">
        <f t="shared" si="68"/>
        <v>645.25220347333322</v>
      </c>
      <c r="AT31" s="400">
        <f t="shared" si="68"/>
        <v>531.83205960333328</v>
      </c>
      <c r="AU31" s="400">
        <f t="shared" si="68"/>
        <v>592.94364067333345</v>
      </c>
      <c r="AV31" s="400">
        <f t="shared" si="68"/>
        <v>554.77150571333334</v>
      </c>
      <c r="AW31" s="400">
        <f t="shared" si="68"/>
        <v>537.1037233833332</v>
      </c>
      <c r="AX31" s="400">
        <f t="shared" si="68"/>
        <v>547.25016310333331</v>
      </c>
      <c r="AY31" s="400">
        <f t="shared" si="68"/>
        <v>473.16022985666666</v>
      </c>
      <c r="AZ31" s="400">
        <f t="shared" si="68"/>
        <v>715.76234973666669</v>
      </c>
      <c r="BA31" s="400">
        <f t="shared" si="68"/>
        <v>500.74068637666664</v>
      </c>
      <c r="BB31" s="400">
        <f t="shared" si="68"/>
        <v>470.53674819666674</v>
      </c>
      <c r="BC31" s="400">
        <f t="shared" si="68"/>
        <v>418.22252811666664</v>
      </c>
      <c r="BD31" s="400">
        <f t="shared" si="68"/>
        <v>453.12853961666667</v>
      </c>
      <c r="BE31" s="400">
        <f t="shared" si="68"/>
        <v>365.4932879266666</v>
      </c>
      <c r="BF31" s="400">
        <f t="shared" si="68"/>
        <v>488.45974491666686</v>
      </c>
      <c r="BG31" s="400">
        <f t="shared" si="68"/>
        <v>479.54526123666665</v>
      </c>
      <c r="BH31" s="400">
        <f t="shared" si="68"/>
        <v>488.54245900666672</v>
      </c>
      <c r="BI31" s="400">
        <f t="shared" si="68"/>
        <v>517.93957625666656</v>
      </c>
      <c r="BJ31" s="400">
        <f t="shared" si="68"/>
        <v>536.96254513666656</v>
      </c>
      <c r="BK31" s="400">
        <f t="shared" si="68"/>
        <v>442.63315848135471</v>
      </c>
      <c r="BL31" s="400">
        <f t="shared" si="68"/>
        <v>429.82890221374669</v>
      </c>
      <c r="BM31" s="400">
        <f t="shared" si="68"/>
        <v>601.40537638494663</v>
      </c>
      <c r="BN31" s="400">
        <f t="shared" si="68"/>
        <v>573.41814349262677</v>
      </c>
      <c r="BO31" s="400">
        <f t="shared" ref="BO31:CH31" si="69">BO32+BO33+BO34+BO35</f>
        <v>560.84204193066671</v>
      </c>
      <c r="BP31" s="400">
        <f t="shared" si="69"/>
        <v>524.28864256426664</v>
      </c>
      <c r="BQ31" s="400">
        <f t="shared" si="69"/>
        <v>466.2496861466667</v>
      </c>
      <c r="BR31" s="400">
        <f t="shared" si="69"/>
        <v>573.91912768666657</v>
      </c>
      <c r="BS31" s="400">
        <f t="shared" si="69"/>
        <v>499.03310408666698</v>
      </c>
      <c r="BT31" s="400">
        <f t="shared" si="69"/>
        <v>503.1284806366665</v>
      </c>
      <c r="BU31" s="400">
        <f t="shared" si="69"/>
        <v>576.41139057666669</v>
      </c>
      <c r="BV31" s="400">
        <f t="shared" si="69"/>
        <v>643.04688195666677</v>
      </c>
      <c r="BW31" s="400">
        <f t="shared" si="69"/>
        <v>568.83677254754377</v>
      </c>
      <c r="BX31" s="400">
        <f t="shared" si="69"/>
        <v>561.96066356280699</v>
      </c>
      <c r="BY31" s="400">
        <f t="shared" si="69"/>
        <v>597.89726819859652</v>
      </c>
      <c r="BZ31" s="400">
        <f t="shared" si="69"/>
        <v>624.06716948543828</v>
      </c>
      <c r="CA31" s="400">
        <f t="shared" si="69"/>
        <v>615.72408527280709</v>
      </c>
      <c r="CB31" s="400">
        <f t="shared" si="69"/>
        <v>506.82453192280707</v>
      </c>
      <c r="CC31" s="400">
        <f t="shared" si="69"/>
        <v>619.80793884175444</v>
      </c>
      <c r="CD31" s="400">
        <f t="shared" si="69"/>
        <v>812.46063816122819</v>
      </c>
      <c r="CE31" s="400">
        <f t="shared" si="69"/>
        <v>610.43435735280707</v>
      </c>
      <c r="CF31" s="400">
        <f t="shared" si="69"/>
        <v>652.22947378280696</v>
      </c>
      <c r="CG31" s="400">
        <f t="shared" si="69"/>
        <v>596.98957397491233</v>
      </c>
      <c r="CH31" s="400">
        <f t="shared" si="69"/>
        <v>790.4913539196491</v>
      </c>
      <c r="CI31" s="386">
        <v>711.3365138671528</v>
      </c>
      <c r="CJ31" s="386">
        <v>630.56120018080162</v>
      </c>
      <c r="CK31" s="386">
        <v>654.56382616553867</v>
      </c>
      <c r="CL31" s="386">
        <v>731.91400477869638</v>
      </c>
      <c r="CM31" s="386">
        <v>817.7997945897489</v>
      </c>
      <c r="CN31" s="386">
        <v>632.66343604680162</v>
      </c>
      <c r="CO31" s="386">
        <v>804.48926508259137</v>
      </c>
      <c r="CP31" s="386">
        <v>654.84909827364368</v>
      </c>
      <c r="CQ31" s="386">
        <v>702.69682743555086</v>
      </c>
      <c r="CR31" s="386">
        <v>625.40993178838073</v>
      </c>
      <c r="CS31" s="386">
        <v>714.56601690377795</v>
      </c>
      <c r="CT31" s="386">
        <v>707.71188004704163</v>
      </c>
      <c r="CU31" s="386">
        <v>694.88713138842104</v>
      </c>
      <c r="CV31" s="386">
        <v>554.10918006368422</v>
      </c>
      <c r="CW31" s="386">
        <v>664.96603106578959</v>
      </c>
      <c r="CX31" s="386">
        <v>607.32370156105264</v>
      </c>
      <c r="CY31" s="386">
        <v>575.45764633368435</v>
      </c>
      <c r="CZ31" s="386">
        <v>564.81727370789497</v>
      </c>
      <c r="DA31" s="386">
        <v>432.7554527631579</v>
      </c>
      <c r="DB31" s="386">
        <v>364.69279313135337</v>
      </c>
      <c r="DC31" s="386">
        <v>309.75353357368431</v>
      </c>
      <c r="DD31" s="386">
        <v>576.87542833515772</v>
      </c>
      <c r="DE31" s="386">
        <v>481.85905510396503</v>
      </c>
      <c r="DF31" s="386">
        <v>848.66901512774848</v>
      </c>
      <c r="DG31" s="386">
        <v>700.15143987473687</v>
      </c>
      <c r="DH31" s="386">
        <v>558.02412518473682</v>
      </c>
      <c r="DI31" s="386">
        <v>687.1863209121052</v>
      </c>
      <c r="DJ31" s="386">
        <v>646.47993148315811</v>
      </c>
      <c r="DK31" s="386">
        <v>571.16259784526324</v>
      </c>
      <c r="DL31" s="386">
        <v>667.63464351421271</v>
      </c>
      <c r="DM31" s="386">
        <v>710.8782256878917</v>
      </c>
      <c r="DN31" s="386">
        <v>716.40593902307012</v>
      </c>
      <c r="DO31" s="386">
        <v>547.71175703947381</v>
      </c>
      <c r="DP31" s="386">
        <v>548.46282964842192</v>
      </c>
      <c r="DQ31" s="386">
        <v>642.76675525421035</v>
      </c>
      <c r="DR31" s="386">
        <v>647.44357492886286</v>
      </c>
      <c r="DS31" s="386">
        <v>792.67323731581575</v>
      </c>
      <c r="DT31" s="386">
        <v>776.45295895653396</v>
      </c>
      <c r="DU31" s="386">
        <v>994.44545720427777</v>
      </c>
      <c r="DV31" s="386">
        <v>1110.2673212714906</v>
      </c>
      <c r="DW31" s="386">
        <v>979.72976176926522</v>
      </c>
      <c r="DX31" s="386">
        <v>928.0719807105171</v>
      </c>
      <c r="DY31" s="386">
        <v>915.79972220488014</v>
      </c>
      <c r="DZ31" s="386">
        <v>911.57777674692375</v>
      </c>
      <c r="EA31" s="386">
        <v>875.13134294414169</v>
      </c>
      <c r="EB31" s="386">
        <v>869.37706835066035</v>
      </c>
      <c r="EC31" s="386">
        <v>916.38921505842711</v>
      </c>
      <c r="ED31" s="386">
        <v>852.12370643004601</v>
      </c>
      <c r="EE31" s="401"/>
      <c r="EF31" s="401"/>
      <c r="EH31" s="365">
        <v>8388.5617951597269</v>
      </c>
      <c r="EI31" s="365">
        <v>6917.006242155594</v>
      </c>
      <c r="EJ31" s="365">
        <v>8400.4981403961428</v>
      </c>
      <c r="EK31" s="365">
        <v>10922.039548962979</v>
      </c>
      <c r="EL31" s="400"/>
      <c r="EM31" s="382" t="s">
        <v>490</v>
      </c>
      <c r="EN31" s="379">
        <v>8388.5617951597269</v>
      </c>
      <c r="EO31" s="379">
        <v>6917.0062421555931</v>
      </c>
      <c r="EP31" s="379">
        <v>8400.4336861278098</v>
      </c>
      <c r="EQ31" s="379">
        <v>10921.923836568392</v>
      </c>
      <c r="ER31" s="379">
        <v>10614.482447044311</v>
      </c>
      <c r="ES31" s="379">
        <v>10182.100375631846</v>
      </c>
      <c r="ET31" s="379">
        <v>9887.9284749158032</v>
      </c>
      <c r="EU31" s="379">
        <v>9781.278393780598</v>
      </c>
      <c r="EV31" s="379">
        <v>9842.1667189060518</v>
      </c>
      <c r="EX31" s="400">
        <f t="shared" si="44"/>
        <v>7.7594267739772418</v>
      </c>
      <c r="EY31" s="400">
        <f t="shared" si="45"/>
        <v>6.9663893039982039</v>
      </c>
      <c r="EZ31" s="400">
        <f t="shared" si="46"/>
        <v>7.9125560809985851</v>
      </c>
      <c r="FA31" s="400">
        <f t="shared" si="47"/>
        <v>9.4587428441341483</v>
      </c>
      <c r="FB31" s="400">
        <f t="shared" si="48"/>
        <v>8.8239597878367757</v>
      </c>
      <c r="FC31" s="400">
        <f t="shared" si="49"/>
        <v>8.1732912578024521</v>
      </c>
      <c r="FD31" s="400">
        <f t="shared" si="50"/>
        <v>7.6772821804494447</v>
      </c>
      <c r="FE31" s="400">
        <f t="shared" si="51"/>
        <v>7.3458002519649011</v>
      </c>
      <c r="FF31" s="400">
        <f t="shared" si="52"/>
        <v>7.1494803005737424</v>
      </c>
      <c r="FH31" s="400"/>
      <c r="FI31" s="400">
        <f t="shared" si="53"/>
        <v>-0.7930374699790379</v>
      </c>
      <c r="FJ31" s="400">
        <f t="shared" si="54"/>
        <v>0.94616677700038121</v>
      </c>
      <c r="FK31" s="400">
        <f t="shared" si="55"/>
        <v>1.5461867631355632</v>
      </c>
      <c r="FL31" s="400">
        <f t="shared" si="56"/>
        <v>-0.63478305629737264</v>
      </c>
      <c r="FM31" s="400">
        <f t="shared" si="57"/>
        <v>-0.65066853003432357</v>
      </c>
      <c r="FN31" s="400">
        <f t="shared" si="58"/>
        <v>-0.49600907735300748</v>
      </c>
    </row>
    <row r="32" spans="1:170" s="370" customFormat="1" x14ac:dyDescent="0.25">
      <c r="A32" s="382" t="s">
        <v>534</v>
      </c>
      <c r="B32" s="382"/>
      <c r="C32" s="391">
        <v>436.04000786</v>
      </c>
      <c r="D32" s="386">
        <v>314.14145411000004</v>
      </c>
      <c r="E32" s="386">
        <v>377.55803372000003</v>
      </c>
      <c r="F32" s="386">
        <v>438.38543036999999</v>
      </c>
      <c r="G32" s="386">
        <v>517.05505909999999</v>
      </c>
      <c r="H32" s="386">
        <v>471.88324086</v>
      </c>
      <c r="I32" s="386">
        <v>384.16854729000005</v>
      </c>
      <c r="J32" s="386">
        <v>481.60710781</v>
      </c>
      <c r="K32" s="386">
        <v>482.47884677999997</v>
      </c>
      <c r="L32" s="386">
        <v>502.66963227970393</v>
      </c>
      <c r="M32" s="386">
        <v>497.34</v>
      </c>
      <c r="N32" s="386">
        <v>460</v>
      </c>
      <c r="O32" s="386">
        <v>385.30096948569997</v>
      </c>
      <c r="P32" s="386">
        <v>532.32877681599996</v>
      </c>
      <c r="Q32" s="386">
        <v>526.12890875549999</v>
      </c>
      <c r="R32" s="386">
        <v>429.11437639420001</v>
      </c>
      <c r="S32" s="386">
        <v>435.20640242730002</v>
      </c>
      <c r="T32" s="386">
        <v>547.76253045349995</v>
      </c>
      <c r="U32" s="386">
        <v>370.2032421335</v>
      </c>
      <c r="V32" s="386">
        <v>560.95753777419998</v>
      </c>
      <c r="W32" s="386">
        <v>505.56203160262902</v>
      </c>
      <c r="X32" s="386">
        <v>556.34751163736507</v>
      </c>
      <c r="Y32" s="386">
        <v>477.65577731333099</v>
      </c>
      <c r="Z32" s="386">
        <v>469.38482710430003</v>
      </c>
      <c r="AA32" s="386">
        <v>574.53</v>
      </c>
      <c r="AB32" s="386">
        <v>424.2</v>
      </c>
      <c r="AC32" s="386">
        <v>375.97</v>
      </c>
      <c r="AD32" s="386">
        <v>759.60799999999995</v>
      </c>
      <c r="AE32" s="386">
        <v>444.524</v>
      </c>
      <c r="AF32" s="386">
        <v>536.97</v>
      </c>
      <c r="AG32" s="386">
        <v>534.51</v>
      </c>
      <c r="AH32" s="386">
        <v>436.29221667000002</v>
      </c>
      <c r="AI32" s="386">
        <v>518.80841944999997</v>
      </c>
      <c r="AJ32" s="386">
        <v>543.04187922999995</v>
      </c>
      <c r="AK32" s="386">
        <v>444.59</v>
      </c>
      <c r="AL32" s="386">
        <v>649.33000000000004</v>
      </c>
      <c r="AM32" s="386">
        <v>330.78893319000002</v>
      </c>
      <c r="AN32" s="386">
        <v>355.26002927999997</v>
      </c>
      <c r="AO32" s="386">
        <v>303.81608180000001</v>
      </c>
      <c r="AP32" s="386">
        <v>322.08574862</v>
      </c>
      <c r="AQ32" s="386">
        <v>372.26078969999998</v>
      </c>
      <c r="AR32" s="386">
        <v>372.05171577999999</v>
      </c>
      <c r="AS32" s="386">
        <v>394.19974999999999</v>
      </c>
      <c r="AT32" s="386">
        <v>292.37533708999996</v>
      </c>
      <c r="AU32" s="386">
        <v>358.25949800000001</v>
      </c>
      <c r="AV32" s="386">
        <v>315.60297955999999</v>
      </c>
      <c r="AW32" s="386">
        <v>314.87865216</v>
      </c>
      <c r="AX32" s="386">
        <v>298.73962639000001</v>
      </c>
      <c r="AY32" s="386">
        <v>226.37103673999999</v>
      </c>
      <c r="AZ32" s="386">
        <v>437.15318075999994</v>
      </c>
      <c r="BA32" s="386">
        <v>224.85332938000002</v>
      </c>
      <c r="BB32" s="386">
        <v>197.82946648000001</v>
      </c>
      <c r="BC32" s="386">
        <v>156.50720532999998</v>
      </c>
      <c r="BD32" s="386">
        <v>195.45139906999998</v>
      </c>
      <c r="BE32" s="386">
        <v>110.06424593000001</v>
      </c>
      <c r="BF32" s="386">
        <v>204.35305542999996</v>
      </c>
      <c r="BG32" s="386">
        <v>219.54365858000003</v>
      </c>
      <c r="BH32" s="386">
        <v>221.24247122</v>
      </c>
      <c r="BI32" s="386">
        <v>261.21751230000001</v>
      </c>
      <c r="BJ32" s="386">
        <v>229.55656442999998</v>
      </c>
      <c r="BK32" s="386">
        <v>199.26363371000002</v>
      </c>
      <c r="BL32" s="386">
        <v>177.36337415</v>
      </c>
      <c r="BM32" s="386">
        <v>287.67592550000001</v>
      </c>
      <c r="BN32" s="386">
        <v>298.10428167999999</v>
      </c>
      <c r="BO32" s="386">
        <v>257.58554071999998</v>
      </c>
      <c r="BP32" s="386">
        <v>247.49140204</v>
      </c>
      <c r="BQ32" s="386">
        <v>187.70502598000004</v>
      </c>
      <c r="BR32" s="386">
        <v>305.36707016999998</v>
      </c>
      <c r="BS32" s="386">
        <v>235.14987337000002</v>
      </c>
      <c r="BT32" s="386">
        <v>220.34413722999997</v>
      </c>
      <c r="BU32" s="386">
        <v>279.74302853999995</v>
      </c>
      <c r="BV32" s="386">
        <v>296.33029844999999</v>
      </c>
      <c r="BW32" s="386">
        <v>297.02632020999994</v>
      </c>
      <c r="BX32" s="386">
        <v>288.36022114999997</v>
      </c>
      <c r="BY32" s="386">
        <v>279.40608118000006</v>
      </c>
      <c r="BZ32" s="386">
        <v>331.90214456999996</v>
      </c>
      <c r="CA32" s="386">
        <v>312.99870339</v>
      </c>
      <c r="CB32" s="386">
        <v>238.97013509000001</v>
      </c>
      <c r="CC32" s="386">
        <v>353.16282654000003</v>
      </c>
      <c r="CD32" s="386">
        <v>500.43795374000001</v>
      </c>
      <c r="CE32" s="386">
        <v>333.40437370000001</v>
      </c>
      <c r="CF32" s="386">
        <v>351.95682991999996</v>
      </c>
      <c r="CG32" s="386">
        <v>306.75688512000005</v>
      </c>
      <c r="CH32" s="386">
        <v>416.36864903000003</v>
      </c>
      <c r="CI32" s="386">
        <v>505.89525739999999</v>
      </c>
      <c r="CJ32" s="386">
        <v>344.90046427000004</v>
      </c>
      <c r="CK32" s="386">
        <v>339.1923481</v>
      </c>
      <c r="CL32" s="386">
        <v>275.85855005999997</v>
      </c>
      <c r="CM32" s="386">
        <v>412.19093857999997</v>
      </c>
      <c r="CN32" s="386">
        <v>339.77024239999997</v>
      </c>
      <c r="CO32" s="386">
        <v>464.40599242000002</v>
      </c>
      <c r="CP32" s="386">
        <v>354.84162131000005</v>
      </c>
      <c r="CQ32" s="386">
        <v>366.93480273</v>
      </c>
      <c r="CR32" s="386">
        <v>391.27430940999994</v>
      </c>
      <c r="CS32" s="386">
        <v>392.51664699000003</v>
      </c>
      <c r="CT32" s="386">
        <v>285.13740255000005</v>
      </c>
      <c r="CU32" s="386">
        <v>476.69295521999999</v>
      </c>
      <c r="CV32" s="386">
        <v>272.95451202999999</v>
      </c>
      <c r="CW32" s="386">
        <v>264.69058583000003</v>
      </c>
      <c r="CX32" s="386">
        <v>374.56286939</v>
      </c>
      <c r="CY32" s="386">
        <v>304.79159718</v>
      </c>
      <c r="CZ32" s="386">
        <v>261.55586900999998</v>
      </c>
      <c r="DA32" s="386">
        <v>165.98212997000002</v>
      </c>
      <c r="DB32" s="386">
        <v>91.79718213999999</v>
      </c>
      <c r="DC32" s="386">
        <v>101.58159299000002</v>
      </c>
      <c r="DD32" s="386">
        <v>259.59770334999996</v>
      </c>
      <c r="DE32" s="386">
        <v>207.52249794999997</v>
      </c>
      <c r="DF32" s="386">
        <v>404.69388719</v>
      </c>
      <c r="DG32" s="386">
        <v>385.71305339000008</v>
      </c>
      <c r="DH32" s="386">
        <v>302.31407806999994</v>
      </c>
      <c r="DI32" s="386">
        <v>366.43885327999999</v>
      </c>
      <c r="DJ32" s="386">
        <v>377.89032003</v>
      </c>
      <c r="DK32" s="386">
        <v>253.23248788000006</v>
      </c>
      <c r="DL32" s="386">
        <v>320.92574182999999</v>
      </c>
      <c r="DM32" s="386">
        <v>512.0371055899999</v>
      </c>
      <c r="DN32" s="386">
        <v>495.74508110000005</v>
      </c>
      <c r="DO32" s="386">
        <v>352.05254938999991</v>
      </c>
      <c r="DP32" s="386">
        <v>340.93203809000005</v>
      </c>
      <c r="DQ32" s="386">
        <v>373.49365516</v>
      </c>
      <c r="DR32" s="386">
        <v>431.54804972000005</v>
      </c>
      <c r="DS32" s="386">
        <v>471.14459958999993</v>
      </c>
      <c r="DT32" s="386">
        <v>478.2636405799999</v>
      </c>
      <c r="DU32" s="386">
        <v>647.13402488999998</v>
      </c>
      <c r="DV32" s="386">
        <v>749</v>
      </c>
      <c r="DW32" s="386">
        <v>574.87266145986962</v>
      </c>
      <c r="DX32" s="386">
        <v>570.57495200161304</v>
      </c>
      <c r="DY32" s="386">
        <v>539.17697196087397</v>
      </c>
      <c r="DZ32" s="386">
        <v>532.80484123133397</v>
      </c>
      <c r="EA32" s="386">
        <v>501.95030195141499</v>
      </c>
      <c r="EB32" s="386">
        <v>501.23071761180995</v>
      </c>
      <c r="EC32" s="386">
        <v>498.92259489892672</v>
      </c>
      <c r="ED32" s="386">
        <v>488.56388289372569</v>
      </c>
      <c r="EE32" s="387"/>
      <c r="EF32" s="387"/>
      <c r="EH32" s="365">
        <v>4472.9185762200004</v>
      </c>
      <c r="EI32" s="365">
        <v>3186.42338225</v>
      </c>
      <c r="EJ32" s="365">
        <v>4512.3230135299991</v>
      </c>
      <c r="EK32" s="365">
        <v>6553.6391890695677</v>
      </c>
      <c r="EL32" s="386"/>
      <c r="EM32" s="382" t="s">
        <v>534</v>
      </c>
      <c r="EN32" s="379">
        <v>4472.9185762200004</v>
      </c>
      <c r="EO32" s="379">
        <v>3186.42338225</v>
      </c>
      <c r="EP32" s="379">
        <v>4512.32301353</v>
      </c>
      <c r="EQ32" s="379">
        <v>6553.6391894315329</v>
      </c>
      <c r="ER32" s="379">
        <v>6104</v>
      </c>
      <c r="ES32" s="379">
        <v>5588</v>
      </c>
      <c r="ET32" s="379">
        <v>5272</v>
      </c>
      <c r="EU32" s="379">
        <v>5117.2196313184686</v>
      </c>
      <c r="EV32" s="379">
        <v>5068.7553958866147</v>
      </c>
      <c r="EX32" s="386">
        <f t="shared" si="44"/>
        <v>4.1374534760139738</v>
      </c>
      <c r="EY32" s="386">
        <f t="shared" si="45"/>
        <v>3.2091724354434747</v>
      </c>
      <c r="EZ32" s="386">
        <f t="shared" si="46"/>
        <v>4.2502578121766561</v>
      </c>
      <c r="FA32" s="386">
        <f t="shared" si="47"/>
        <v>5.6756656348877526</v>
      </c>
      <c r="FB32" s="386">
        <f t="shared" si="48"/>
        <v>5.0743360134298241</v>
      </c>
      <c r="FC32" s="386">
        <f t="shared" si="49"/>
        <v>4.4855530650537236</v>
      </c>
      <c r="FD32" s="386">
        <f t="shared" si="50"/>
        <v>4.0933378268266774</v>
      </c>
      <c r="FE32" s="386">
        <f t="shared" si="51"/>
        <v>3.8430634262491186</v>
      </c>
      <c r="FF32" s="386">
        <f t="shared" si="52"/>
        <v>3.6820110740154317</v>
      </c>
      <c r="FH32" s="386"/>
      <c r="FI32" s="386">
        <f t="shared" si="53"/>
        <v>-0.92828104057049909</v>
      </c>
      <c r="FJ32" s="386">
        <f t="shared" si="54"/>
        <v>1.0410853767331814</v>
      </c>
      <c r="FK32" s="386">
        <f t="shared" si="55"/>
        <v>1.4254078227110965</v>
      </c>
      <c r="FL32" s="386">
        <f t="shared" si="56"/>
        <v>-0.60132962145792845</v>
      </c>
      <c r="FM32" s="386">
        <f t="shared" si="57"/>
        <v>-0.58878294837610046</v>
      </c>
      <c r="FN32" s="386">
        <f t="shared" si="58"/>
        <v>-0.39221523822704629</v>
      </c>
    </row>
    <row r="33" spans="1:170" s="370" customFormat="1" x14ac:dyDescent="0.25">
      <c r="A33" s="398" t="s">
        <v>533</v>
      </c>
      <c r="B33" s="398"/>
      <c r="C33" s="391">
        <v>157.495</v>
      </c>
      <c r="D33" s="386">
        <v>143.93299999999999</v>
      </c>
      <c r="E33" s="386">
        <v>158.77799999999999</v>
      </c>
      <c r="F33" s="386">
        <v>147.88400000000001</v>
      </c>
      <c r="G33" s="386">
        <v>156.03300000000002</v>
      </c>
      <c r="H33" s="386">
        <v>147.643</v>
      </c>
      <c r="I33" s="386">
        <v>151.22399999999999</v>
      </c>
      <c r="J33" s="386">
        <v>150.09200000000001</v>
      </c>
      <c r="K33" s="386">
        <v>141.92400000000001</v>
      </c>
      <c r="L33" s="386">
        <v>146.12700000000001</v>
      </c>
      <c r="M33" s="386">
        <v>135.98798500000001</v>
      </c>
      <c r="N33" s="386">
        <v>151.07723666000001</v>
      </c>
      <c r="O33" s="386">
        <v>144.69764871097703</v>
      </c>
      <c r="P33" s="386">
        <v>128.658529118519</v>
      </c>
      <c r="Q33" s="386">
        <v>139.27787737574397</v>
      </c>
      <c r="R33" s="386">
        <v>143.20468621344799</v>
      </c>
      <c r="S33" s="386">
        <v>144.57890785728</v>
      </c>
      <c r="T33" s="386">
        <v>142.03578690195999</v>
      </c>
      <c r="U33" s="386">
        <v>144.2820445942198</v>
      </c>
      <c r="V33" s="386">
        <v>141.17159273076041</v>
      </c>
      <c r="W33" s="386">
        <v>134.21715110579723</v>
      </c>
      <c r="X33" s="386">
        <v>139.66621670152603</v>
      </c>
      <c r="Y33" s="386">
        <v>134.55291962589601</v>
      </c>
      <c r="Z33" s="386">
        <v>137.76175086604201</v>
      </c>
      <c r="AA33" s="386">
        <v>137.53946919828297</v>
      </c>
      <c r="AB33" s="386">
        <v>124.41833687703799</v>
      </c>
      <c r="AC33" s="386">
        <v>136.10074981790001</v>
      </c>
      <c r="AD33" s="386">
        <v>131.00618552</v>
      </c>
      <c r="AE33" s="386">
        <v>136.96135831999999</v>
      </c>
      <c r="AF33" s="386">
        <v>132.04531474999999</v>
      </c>
      <c r="AG33" s="386">
        <v>135.48359463</v>
      </c>
      <c r="AH33" s="386">
        <v>136.756146</v>
      </c>
      <c r="AI33" s="386">
        <v>130.27065664</v>
      </c>
      <c r="AJ33" s="386">
        <v>133.91199999999998</v>
      </c>
      <c r="AK33" s="386">
        <v>135.446</v>
      </c>
      <c r="AL33" s="386">
        <v>123.19500000000001</v>
      </c>
      <c r="AM33" s="386">
        <v>125.02200000000001</v>
      </c>
      <c r="AN33" s="386">
        <v>115.32100000000001</v>
      </c>
      <c r="AO33" s="386">
        <v>128.44300000000001</v>
      </c>
      <c r="AP33" s="386">
        <v>122.375</v>
      </c>
      <c r="AQ33" s="386">
        <v>121.682</v>
      </c>
      <c r="AR33" s="386">
        <v>118.74199999999999</v>
      </c>
      <c r="AS33" s="386">
        <v>120.425</v>
      </c>
      <c r="AT33" s="386">
        <v>120.473</v>
      </c>
      <c r="AU33" s="386">
        <v>115.88399999999999</v>
      </c>
      <c r="AV33" s="386">
        <v>118.413</v>
      </c>
      <c r="AW33" s="386">
        <v>116.188</v>
      </c>
      <c r="AX33" s="386">
        <v>123.107</v>
      </c>
      <c r="AY33" s="386">
        <v>123.63499999999999</v>
      </c>
      <c r="AZ33" s="386">
        <v>113.41606737000001</v>
      </c>
      <c r="BA33" s="386">
        <v>119.98644191</v>
      </c>
      <c r="BB33" s="386">
        <v>118.16</v>
      </c>
      <c r="BC33" s="386">
        <v>124.443</v>
      </c>
      <c r="BD33" s="386">
        <v>121.73599999999999</v>
      </c>
      <c r="BE33" s="386">
        <v>125.74600000000001</v>
      </c>
      <c r="BF33" s="386">
        <v>125.117</v>
      </c>
      <c r="BG33" s="386">
        <v>120.72943261</v>
      </c>
      <c r="BH33" s="386">
        <v>120.08823178999999</v>
      </c>
      <c r="BI33" s="386">
        <v>115.733</v>
      </c>
      <c r="BJ33" s="386">
        <v>122.63000000000001</v>
      </c>
      <c r="BK33" s="386">
        <v>111.65679468468801</v>
      </c>
      <c r="BL33" s="386">
        <v>105.03898431707999</v>
      </c>
      <c r="BM33" s="386">
        <v>116.38355998828</v>
      </c>
      <c r="BN33" s="386">
        <v>113.82952472596</v>
      </c>
      <c r="BO33" s="386">
        <v>117.906726784</v>
      </c>
      <c r="BP33" s="386">
        <v>117.5826353276</v>
      </c>
      <c r="BQ33" s="386">
        <v>122.70627451</v>
      </c>
      <c r="BR33" s="386">
        <v>111.1922859</v>
      </c>
      <c r="BS33" s="386">
        <v>110.46503143</v>
      </c>
      <c r="BT33" s="386">
        <v>117.12959273</v>
      </c>
      <c r="BU33" s="386">
        <v>119.00588911</v>
      </c>
      <c r="BV33" s="386">
        <v>122.52139674</v>
      </c>
      <c r="BW33" s="386">
        <v>130.47367828421054</v>
      </c>
      <c r="BX33" s="386">
        <v>118.57303639947369</v>
      </c>
      <c r="BY33" s="386">
        <v>126.30304591526316</v>
      </c>
      <c r="BZ33" s="386">
        <v>123.599243132105</v>
      </c>
      <c r="CA33" s="386">
        <v>129.9602273294737</v>
      </c>
      <c r="CB33" s="386">
        <v>127.37965733947368</v>
      </c>
      <c r="CC33" s="386">
        <v>129.87877469842107</v>
      </c>
      <c r="CD33" s="386">
        <v>130.54352232789478</v>
      </c>
      <c r="CE33" s="386">
        <v>124.96694834947371</v>
      </c>
      <c r="CF33" s="386">
        <v>127.59094718947368</v>
      </c>
      <c r="CG33" s="386">
        <v>116.72382390157894</v>
      </c>
      <c r="CH33" s="386">
        <v>118.33427925631578</v>
      </c>
      <c r="CI33" s="386">
        <v>121.73562132684211</v>
      </c>
      <c r="CJ33" s="386">
        <v>111.9452326631579</v>
      </c>
      <c r="CK33" s="386">
        <v>120.61637567789475</v>
      </c>
      <c r="CL33" s="386">
        <v>115.53191331105263</v>
      </c>
      <c r="CM33" s="386">
        <v>121.52044930210526</v>
      </c>
      <c r="CN33" s="386">
        <v>118.06972571315789</v>
      </c>
      <c r="CO33" s="386">
        <v>121.01880383894738</v>
      </c>
      <c r="CP33" s="386">
        <v>118.59955916000001</v>
      </c>
      <c r="CQ33" s="386">
        <v>117.25420024368422</v>
      </c>
      <c r="CR33" s="386">
        <v>100.82850320473683</v>
      </c>
      <c r="CS33" s="386">
        <v>117.3823676731579</v>
      </c>
      <c r="CT33" s="386">
        <v>122.23351717052631</v>
      </c>
      <c r="CU33" s="386">
        <v>120.75626469842106</v>
      </c>
      <c r="CV33" s="386">
        <v>112.49721997368421</v>
      </c>
      <c r="CW33" s="386">
        <v>126.0267862657895</v>
      </c>
      <c r="CX33" s="386">
        <v>45.751452991052638</v>
      </c>
      <c r="CY33" s="386">
        <v>85.395705813684216</v>
      </c>
      <c r="CZ33" s="386">
        <v>100.90829073789475</v>
      </c>
      <c r="DA33" s="386">
        <v>109.2744707331579</v>
      </c>
      <c r="DB33" s="386">
        <v>107.58584867421052</v>
      </c>
      <c r="DC33" s="386">
        <v>104.60360012368422</v>
      </c>
      <c r="DD33" s="386">
        <v>106.62304313315788</v>
      </c>
      <c r="DE33" s="386">
        <v>105.50812073596491</v>
      </c>
      <c r="DF33" s="386">
        <v>107.51787831774854</v>
      </c>
      <c r="DG33" s="386">
        <v>106.52887825473684</v>
      </c>
      <c r="DH33" s="386">
        <v>98.426105784736848</v>
      </c>
      <c r="DI33" s="386">
        <v>110.74935517210527</v>
      </c>
      <c r="DJ33" s="386">
        <v>108.05043668315791</v>
      </c>
      <c r="DK33" s="386">
        <v>110.26721876526317</v>
      </c>
      <c r="DL33" s="386">
        <v>106.74690570421053</v>
      </c>
      <c r="DM33" s="386">
        <v>112.44268266789473</v>
      </c>
      <c r="DN33" s="386">
        <v>109.48574863307017</v>
      </c>
      <c r="DO33" s="386">
        <v>105.80197655947369</v>
      </c>
      <c r="DP33" s="386">
        <v>109.25926615842107</v>
      </c>
      <c r="DQ33" s="386">
        <v>106.85794987421053</v>
      </c>
      <c r="DR33" s="386">
        <v>50.91954848289474</v>
      </c>
      <c r="DS33" s="386">
        <v>120.39</v>
      </c>
      <c r="DT33" s="386">
        <v>117.406400241002</v>
      </c>
      <c r="DU33" s="386">
        <v>129.03816245853366</v>
      </c>
      <c r="DV33" s="386">
        <v>126.45972353732367</v>
      </c>
      <c r="DW33" s="386">
        <v>128.58174240223468</v>
      </c>
      <c r="DX33" s="386">
        <v>125.21529924713165</v>
      </c>
      <c r="DY33" s="386">
        <v>130.55007014975499</v>
      </c>
      <c r="DZ33" s="386">
        <v>136.03799269164821</v>
      </c>
      <c r="EA33" s="386">
        <v>130.42797470113135</v>
      </c>
      <c r="EB33" s="386">
        <v>123.65608754240493</v>
      </c>
      <c r="EC33" s="386">
        <v>123.43232189771786</v>
      </c>
      <c r="ED33" s="386">
        <v>112.0050097130714</v>
      </c>
      <c r="EE33" s="387"/>
      <c r="EF33" s="387"/>
      <c r="EH33" s="365">
        <v>1406.7362692852632</v>
      </c>
      <c r="EI33" s="365">
        <v>1232.4486821984506</v>
      </c>
      <c r="EJ33" s="365">
        <v>1235.5360727401755</v>
      </c>
      <c r="EK33" s="365">
        <v>1503.2007845819544</v>
      </c>
      <c r="EL33" s="386"/>
      <c r="EM33" s="398" t="s">
        <v>533</v>
      </c>
      <c r="EN33" s="379">
        <v>1406.736269285263</v>
      </c>
      <c r="EO33" s="379">
        <v>1232.4486821984503</v>
      </c>
      <c r="EP33" s="379">
        <v>1235.4716184718422</v>
      </c>
      <c r="EQ33" s="379">
        <v>1503.2007298770184</v>
      </c>
      <c r="ER33" s="379">
        <v>1498.7666717499174</v>
      </c>
      <c r="ES33" s="379">
        <v>1579.1693161068772</v>
      </c>
      <c r="ET33" s="379">
        <v>1434.0559215495839</v>
      </c>
      <c r="EU33" s="379">
        <v>1434.0559215495839</v>
      </c>
      <c r="EV33" s="379">
        <v>1434.0559215495839</v>
      </c>
      <c r="EX33" s="386">
        <f t="shared" si="44"/>
        <v>1.3012322419935261</v>
      </c>
      <c r="EY33" s="386">
        <f t="shared" si="45"/>
        <v>1.2412475884535765</v>
      </c>
      <c r="EZ33" s="386">
        <f t="shared" si="46"/>
        <v>1.1637183070421544</v>
      </c>
      <c r="FA33" s="386">
        <f t="shared" si="47"/>
        <v>1.3018209392209801</v>
      </c>
      <c r="FB33" s="386">
        <f t="shared" si="48"/>
        <v>1.2459445770296464</v>
      </c>
      <c r="FC33" s="386">
        <f t="shared" si="49"/>
        <v>1.267617710469219</v>
      </c>
      <c r="FD33" s="386">
        <f t="shared" si="50"/>
        <v>1.1134437309301406</v>
      </c>
      <c r="FE33" s="386">
        <f t="shared" si="51"/>
        <v>1.0769848199545053</v>
      </c>
      <c r="FF33" s="386">
        <f t="shared" si="52"/>
        <v>1.0417172207970338</v>
      </c>
      <c r="FH33" s="386"/>
      <c r="FI33" s="386">
        <f t="shared" si="53"/>
        <v>-5.9984653539949528E-2</v>
      </c>
      <c r="FJ33" s="386">
        <f t="shared" si="54"/>
        <v>-7.7529281411422124E-2</v>
      </c>
      <c r="FK33" s="386">
        <f t="shared" si="55"/>
        <v>0.13810263217882568</v>
      </c>
      <c r="FL33" s="386">
        <f t="shared" si="56"/>
        <v>-5.5876362191333628E-2</v>
      </c>
      <c r="FM33" s="386">
        <f t="shared" si="57"/>
        <v>2.1673133439572556E-2</v>
      </c>
      <c r="FN33" s="386">
        <f t="shared" si="58"/>
        <v>-0.15417397953907841</v>
      </c>
    </row>
    <row r="34" spans="1:170" s="370" customFormat="1" x14ac:dyDescent="0.25">
      <c r="A34" s="399" t="s">
        <v>532</v>
      </c>
      <c r="B34" s="397"/>
      <c r="C34" s="391"/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  <c r="AC34" s="386"/>
      <c r="AD34" s="386"/>
      <c r="AE34" s="386"/>
      <c r="AF34" s="386"/>
      <c r="AG34" s="386"/>
      <c r="AH34" s="386"/>
      <c r="AI34" s="386"/>
      <c r="AJ34" s="386"/>
      <c r="AK34" s="386"/>
      <c r="AL34" s="386"/>
      <c r="AM34" s="386">
        <v>53.347477500000004</v>
      </c>
      <c r="AN34" s="386">
        <v>50.365327500000006</v>
      </c>
      <c r="AO34" s="386">
        <v>52.888007500000001</v>
      </c>
      <c r="AP34" s="386">
        <v>52.427647499999999</v>
      </c>
      <c r="AQ34" s="386">
        <v>51.646000000000001</v>
      </c>
      <c r="AR34" s="386">
        <v>53.200845000000001</v>
      </c>
      <c r="AS34" s="386">
        <v>53.8052475</v>
      </c>
      <c r="AT34" s="386">
        <v>53.079370000000004</v>
      </c>
      <c r="AU34" s="386">
        <v>52.759517500000001</v>
      </c>
      <c r="AV34" s="386">
        <v>52.295000999999999</v>
      </c>
      <c r="AW34" s="386">
        <v>52.350369499999999</v>
      </c>
      <c r="AX34" s="386">
        <v>52.611443000000001</v>
      </c>
      <c r="AY34" s="386">
        <v>49.958804999999998</v>
      </c>
      <c r="AZ34" s="386">
        <v>49.596830529999998</v>
      </c>
      <c r="BA34" s="386">
        <v>53.604777780000006</v>
      </c>
      <c r="BB34" s="386">
        <v>51.354404649999999</v>
      </c>
      <c r="BC34" s="386">
        <v>49.795859460000003</v>
      </c>
      <c r="BD34" s="386">
        <v>53.384</v>
      </c>
      <c r="BE34" s="386">
        <v>48.842167000000003</v>
      </c>
      <c r="BF34" s="386">
        <v>49.869658540000003</v>
      </c>
      <c r="BG34" s="386">
        <v>47.907527680000001</v>
      </c>
      <c r="BH34" s="386">
        <v>51.558009300000002</v>
      </c>
      <c r="BI34" s="386">
        <v>49.252297740000003</v>
      </c>
      <c r="BJ34" s="386">
        <v>49.558999999999997</v>
      </c>
      <c r="BK34" s="386">
        <v>47.350363699999988</v>
      </c>
      <c r="BL34" s="386">
        <v>48.301423180000008</v>
      </c>
      <c r="BM34" s="386">
        <v>48.521007789999992</v>
      </c>
      <c r="BN34" s="386">
        <v>48.392806890000017</v>
      </c>
      <c r="BO34" s="386">
        <v>48.969324669999999</v>
      </c>
      <c r="BP34" s="386">
        <v>48.814340629999997</v>
      </c>
      <c r="BQ34" s="386">
        <v>49.001189339999996</v>
      </c>
      <c r="BR34" s="386">
        <v>48.579251999999997</v>
      </c>
      <c r="BS34" s="386">
        <v>47.750054000000006</v>
      </c>
      <c r="BT34" s="386">
        <v>48.607080250000003</v>
      </c>
      <c r="BU34" s="386">
        <v>48.834822959999997</v>
      </c>
      <c r="BV34" s="386">
        <v>48.836749599999997</v>
      </c>
      <c r="BW34" s="386">
        <v>49.091029020000001</v>
      </c>
      <c r="BX34" s="386">
        <v>47.570838100000003</v>
      </c>
      <c r="BY34" s="386">
        <v>47.32517150999999</v>
      </c>
      <c r="BZ34" s="386">
        <v>47.594318760000021</v>
      </c>
      <c r="CA34" s="386">
        <v>47.698712699999987</v>
      </c>
      <c r="CB34" s="386">
        <v>47.501440299999985</v>
      </c>
      <c r="CC34" s="386">
        <v>44.838335240000006</v>
      </c>
      <c r="CD34" s="386">
        <v>47.92734120000005</v>
      </c>
      <c r="CE34" s="386">
        <v>47.219348319999931</v>
      </c>
      <c r="CF34" s="386">
        <v>47.524428790000023</v>
      </c>
      <c r="CG34" s="386">
        <v>47.830016459999982</v>
      </c>
      <c r="CH34" s="386">
        <v>46.912204809999999</v>
      </c>
      <c r="CI34" s="386">
        <v>52.315230640000003</v>
      </c>
      <c r="CJ34" s="386">
        <v>56.640631540000008</v>
      </c>
      <c r="CK34" s="386">
        <v>66.363</v>
      </c>
      <c r="CL34" s="386">
        <v>66.833252470000005</v>
      </c>
      <c r="CM34" s="386">
        <v>54.679367760000019</v>
      </c>
      <c r="CN34" s="386">
        <v>52.881356300000007</v>
      </c>
      <c r="CO34" s="386">
        <v>70.446271149999987</v>
      </c>
      <c r="CP34" s="386">
        <v>75.979252410000001</v>
      </c>
      <c r="CQ34" s="386">
        <v>69.135843390000005</v>
      </c>
      <c r="CR34" s="386">
        <v>72.556321949999997</v>
      </c>
      <c r="CS34" s="386">
        <v>72.113248210000052</v>
      </c>
      <c r="CT34" s="386">
        <v>71.25</v>
      </c>
      <c r="CU34" s="386">
        <v>69.856848420000006</v>
      </c>
      <c r="CV34" s="386">
        <v>71.263743900000009</v>
      </c>
      <c r="CW34" s="386">
        <v>73.534064409999999</v>
      </c>
      <c r="CX34" s="386">
        <v>86.532529520000011</v>
      </c>
      <c r="CY34" s="386">
        <v>84.019684780000006</v>
      </c>
      <c r="CZ34" s="386">
        <v>84.385436609999999</v>
      </c>
      <c r="DA34" s="386">
        <v>81.872187789999984</v>
      </c>
      <c r="DB34" s="386">
        <v>76.763600920000002</v>
      </c>
      <c r="DC34" s="386">
        <v>66.653572759999989</v>
      </c>
      <c r="DD34" s="386">
        <v>64.8</v>
      </c>
      <c r="DE34" s="386">
        <v>65.050000000000011</v>
      </c>
      <c r="DF34" s="386">
        <v>0</v>
      </c>
      <c r="DG34" s="386">
        <v>88.184609599999973</v>
      </c>
      <c r="DH34" s="386">
        <v>92.434623699999975</v>
      </c>
      <c r="DI34" s="386">
        <v>103.90429035999999</v>
      </c>
      <c r="DJ34" s="386">
        <v>102.78647634000006</v>
      </c>
      <c r="DK34" s="386">
        <v>98.290700000000015</v>
      </c>
      <c r="DL34" s="386">
        <v>0.15020000000004075</v>
      </c>
      <c r="DM34" s="386">
        <v>0</v>
      </c>
      <c r="DN34" s="386">
        <v>0</v>
      </c>
      <c r="DO34" s="386">
        <v>0</v>
      </c>
      <c r="DP34" s="386">
        <v>0</v>
      </c>
      <c r="DQ34" s="386">
        <v>0</v>
      </c>
      <c r="DR34" s="386">
        <v>0</v>
      </c>
      <c r="DS34" s="386">
        <v>99.811720140000006</v>
      </c>
      <c r="DT34" s="386">
        <v>101.26051292999999</v>
      </c>
      <c r="DU34" s="386">
        <v>102.60112823</v>
      </c>
      <c r="DV34" s="386">
        <v>100.33726804</v>
      </c>
      <c r="DW34" s="386">
        <v>110.38119458639487</v>
      </c>
      <c r="DX34" s="386">
        <v>113.59401153766886</v>
      </c>
      <c r="DY34" s="386">
        <v>120.52890886351609</v>
      </c>
      <c r="DZ34" s="386">
        <v>118.83990853742651</v>
      </c>
      <c r="EA34" s="386">
        <v>122.9827603105723</v>
      </c>
      <c r="EB34" s="386">
        <v>122.51177485357903</v>
      </c>
      <c r="EC34" s="386">
        <v>122.11095594292595</v>
      </c>
      <c r="ED34" s="386">
        <v>122.03933164093687</v>
      </c>
      <c r="EE34" s="387"/>
      <c r="EF34" s="387"/>
      <c r="EH34" s="365">
        <v>781.19377582000004</v>
      </c>
      <c r="EI34" s="365">
        <v>1065.5716691099999</v>
      </c>
      <c r="EJ34" s="365">
        <v>1241.9409000000001</v>
      </c>
      <c r="EK34" s="365">
        <v>1356.9994756130204</v>
      </c>
      <c r="EL34" s="386"/>
      <c r="EM34" s="399" t="s">
        <v>532</v>
      </c>
      <c r="EN34" s="379">
        <v>781.19377582000004</v>
      </c>
      <c r="EO34" s="379">
        <v>1065.5716691099999</v>
      </c>
      <c r="EP34" s="379">
        <v>1241.9409000000001</v>
      </c>
      <c r="EQ34" s="379">
        <v>1357.0839172598417</v>
      </c>
      <c r="ER34" s="379">
        <v>1443.7157752943933</v>
      </c>
      <c r="ES34" s="379">
        <v>1504.9310595249694</v>
      </c>
      <c r="ET34" s="379">
        <v>1555.8725533662196</v>
      </c>
      <c r="EU34" s="379">
        <v>1608.5431368894017</v>
      </c>
      <c r="EV34" s="379">
        <v>1663.0007703495769</v>
      </c>
      <c r="EX34" s="393">
        <f t="shared" si="44"/>
        <v>0.72260490508154673</v>
      </c>
      <c r="EY34" s="393">
        <f t="shared" si="45"/>
        <v>1.0731791787451213</v>
      </c>
      <c r="EZ34" s="393">
        <f t="shared" si="46"/>
        <v>1.169811867780554</v>
      </c>
      <c r="FA34" s="393">
        <f t="shared" si="47"/>
        <v>1.1752790060935052</v>
      </c>
      <c r="FB34" s="393">
        <f t="shared" si="48"/>
        <v>1.2001800379641383</v>
      </c>
      <c r="FC34" s="393">
        <f t="shared" si="49"/>
        <v>1.2080257921880413</v>
      </c>
      <c r="FD34" s="393">
        <f t="shared" si="50"/>
        <v>1.2080257921880413</v>
      </c>
      <c r="FE34" s="393">
        <f t="shared" si="51"/>
        <v>1.2080257921880413</v>
      </c>
      <c r="FF34" s="393">
        <f t="shared" si="52"/>
        <v>1.2080257921880411</v>
      </c>
      <c r="FH34" s="393"/>
      <c r="FI34" s="393">
        <f t="shared" si="53"/>
        <v>0.35057427366357452</v>
      </c>
      <c r="FJ34" s="393">
        <f t="shared" si="54"/>
        <v>9.6632689035432762E-2</v>
      </c>
      <c r="FK34" s="393">
        <f t="shared" si="55"/>
        <v>5.467138312951203E-3</v>
      </c>
      <c r="FL34" s="393">
        <f t="shared" si="56"/>
        <v>2.4901031870633084E-2</v>
      </c>
      <c r="FM34" s="393">
        <f t="shared" si="57"/>
        <v>7.8457542239029898E-3</v>
      </c>
      <c r="FN34" s="393">
        <f t="shared" si="58"/>
        <v>0</v>
      </c>
    </row>
    <row r="35" spans="1:170" s="370" customFormat="1" x14ac:dyDescent="0.25">
      <c r="A35" s="398" t="s">
        <v>490</v>
      </c>
      <c r="B35" s="398"/>
      <c r="C35" s="391">
        <v>73.849359676666694</v>
      </c>
      <c r="D35" s="386">
        <v>80.383501096666663</v>
      </c>
      <c r="E35" s="386">
        <v>150.58117026666667</v>
      </c>
      <c r="F35" s="386">
        <v>92.290045826666642</v>
      </c>
      <c r="G35" s="386">
        <v>80.463445966666654</v>
      </c>
      <c r="H35" s="386">
        <v>75.686772396666626</v>
      </c>
      <c r="I35" s="386">
        <v>93.209010326666672</v>
      </c>
      <c r="J35" s="386">
        <v>89.662032656666668</v>
      </c>
      <c r="K35" s="386">
        <v>77.918414296666668</v>
      </c>
      <c r="L35" s="386">
        <v>105.17633017666664</v>
      </c>
      <c r="M35" s="386">
        <v>93.315106616666654</v>
      </c>
      <c r="N35" s="386">
        <v>94.152608366666669</v>
      </c>
      <c r="O35" s="386">
        <v>144.00526558666672</v>
      </c>
      <c r="P35" s="386">
        <v>158.24045263666667</v>
      </c>
      <c r="Q35" s="386">
        <v>145.31390316666665</v>
      </c>
      <c r="R35" s="386">
        <v>183.50946456666668</v>
      </c>
      <c r="S35" s="386">
        <v>151.24368503666662</v>
      </c>
      <c r="T35" s="386">
        <v>131.88605230666667</v>
      </c>
      <c r="U35" s="386">
        <v>156.07918841666671</v>
      </c>
      <c r="V35" s="386">
        <v>170.27342420666676</v>
      </c>
      <c r="W35" s="386">
        <v>153.73712530666666</v>
      </c>
      <c r="X35" s="386">
        <v>185.92856261666654</v>
      </c>
      <c r="Y35" s="386">
        <v>165.47391320666668</v>
      </c>
      <c r="Z35" s="386">
        <v>170.9352810266667</v>
      </c>
      <c r="AA35" s="386">
        <v>167.5422791</v>
      </c>
      <c r="AB35" s="386">
        <v>90.226570329999987</v>
      </c>
      <c r="AC35" s="386">
        <v>121.88690683000003</v>
      </c>
      <c r="AD35" s="386">
        <v>107.40507773999997</v>
      </c>
      <c r="AE35" s="386">
        <v>80.072329379999928</v>
      </c>
      <c r="AF35" s="386">
        <v>99.067853260000064</v>
      </c>
      <c r="AG35" s="386">
        <v>85.865844550000062</v>
      </c>
      <c r="AH35" s="386">
        <v>75.219689129999992</v>
      </c>
      <c r="AI35" s="386">
        <v>71.951229339999827</v>
      </c>
      <c r="AJ35" s="386">
        <v>105.30348982000012</v>
      </c>
      <c r="AK35" s="386">
        <v>84.575418700000029</v>
      </c>
      <c r="AL35" s="386">
        <v>89.495100870000016</v>
      </c>
      <c r="AM35" s="386">
        <v>27.927828783333322</v>
      </c>
      <c r="AN35" s="386">
        <v>55.030668743333337</v>
      </c>
      <c r="AO35" s="386">
        <v>85.757091973333331</v>
      </c>
      <c r="AP35" s="386">
        <v>60.98855892333335</v>
      </c>
      <c r="AQ35" s="386">
        <v>69.787284143333267</v>
      </c>
      <c r="AR35" s="386">
        <v>70.589373293333352</v>
      </c>
      <c r="AS35" s="386">
        <v>76.822205973333297</v>
      </c>
      <c r="AT35" s="386">
        <v>65.904352513333293</v>
      </c>
      <c r="AU35" s="386">
        <v>66.040625173333396</v>
      </c>
      <c r="AV35" s="386">
        <v>68.460525153333279</v>
      </c>
      <c r="AW35" s="386">
        <v>53.68670172333325</v>
      </c>
      <c r="AX35" s="386">
        <v>72.79209371333333</v>
      </c>
      <c r="AY35" s="386">
        <v>73.195388116666678</v>
      </c>
      <c r="AZ35" s="386">
        <v>115.59627107666668</v>
      </c>
      <c r="BA35" s="386">
        <v>102.29613730666662</v>
      </c>
      <c r="BB35" s="386">
        <v>103.19287706666668</v>
      </c>
      <c r="BC35" s="386">
        <v>87.476463326666632</v>
      </c>
      <c r="BD35" s="386">
        <v>82.557140546666702</v>
      </c>
      <c r="BE35" s="386">
        <v>80.840874996666557</v>
      </c>
      <c r="BF35" s="386">
        <v>109.1200309466669</v>
      </c>
      <c r="BG35" s="386">
        <v>91.364642366666587</v>
      </c>
      <c r="BH35" s="386">
        <v>95.653746696666758</v>
      </c>
      <c r="BI35" s="386">
        <v>91.736766216666538</v>
      </c>
      <c r="BJ35" s="386">
        <v>135.21698070666659</v>
      </c>
      <c r="BK35" s="386">
        <v>84.362366386666679</v>
      </c>
      <c r="BL35" s="386">
        <v>99.125120566666681</v>
      </c>
      <c r="BM35" s="386">
        <v>148.82488310666662</v>
      </c>
      <c r="BN35" s="386">
        <v>113.09153019666668</v>
      </c>
      <c r="BO35" s="386">
        <v>136.38044975666671</v>
      </c>
      <c r="BP35" s="386">
        <v>110.40026456666661</v>
      </c>
      <c r="BQ35" s="386">
        <v>106.83719631666671</v>
      </c>
      <c r="BR35" s="386">
        <v>108.78051961666661</v>
      </c>
      <c r="BS35" s="386">
        <v>105.66814528666691</v>
      </c>
      <c r="BT35" s="386">
        <v>117.04767042666654</v>
      </c>
      <c r="BU35" s="386">
        <v>128.82764996666668</v>
      </c>
      <c r="BV35" s="386">
        <v>175.35843716666682</v>
      </c>
      <c r="BW35" s="386">
        <v>92.24574503333335</v>
      </c>
      <c r="BX35" s="386">
        <v>107.45656791333334</v>
      </c>
      <c r="BY35" s="386">
        <v>144.8629695933333</v>
      </c>
      <c r="BZ35" s="386">
        <v>120.97146302333333</v>
      </c>
      <c r="CA35" s="386">
        <v>125.06644185333334</v>
      </c>
      <c r="CB35" s="386">
        <v>92.973299193333304</v>
      </c>
      <c r="CC35" s="386">
        <v>91.928002363333349</v>
      </c>
      <c r="CD35" s="386">
        <v>133.55182089333334</v>
      </c>
      <c r="CE35" s="386">
        <v>104.84368698333338</v>
      </c>
      <c r="CF35" s="386">
        <v>125.15726788333322</v>
      </c>
      <c r="CG35" s="386">
        <v>125.67884849333336</v>
      </c>
      <c r="CH35" s="386">
        <v>208.8762208233332</v>
      </c>
      <c r="CI35" s="386">
        <v>31.390404500310702</v>
      </c>
      <c r="CJ35" s="386">
        <v>117.07487170764378</v>
      </c>
      <c r="CK35" s="386">
        <v>128.3921023876438</v>
      </c>
      <c r="CL35" s="386">
        <v>273.6902889376438</v>
      </c>
      <c r="CM35" s="386">
        <v>229.40903894764367</v>
      </c>
      <c r="CN35" s="386">
        <v>121.94211163364376</v>
      </c>
      <c r="CO35" s="386">
        <v>148.61819767364398</v>
      </c>
      <c r="CP35" s="386">
        <v>105.42866539364361</v>
      </c>
      <c r="CQ35" s="386">
        <v>149.37198107186663</v>
      </c>
      <c r="CR35" s="386">
        <v>60.750797223643971</v>
      </c>
      <c r="CS35" s="386">
        <v>132.55375403061998</v>
      </c>
      <c r="CT35" s="386">
        <v>229.0909603265153</v>
      </c>
      <c r="CU35" s="386">
        <v>27.581063049999983</v>
      </c>
      <c r="CV35" s="386">
        <v>97.393704160000027</v>
      </c>
      <c r="CW35" s="386">
        <v>200.71459456000008</v>
      </c>
      <c r="CX35" s="386">
        <v>100.47684965999998</v>
      </c>
      <c r="CY35" s="386">
        <v>101.25065856000012</v>
      </c>
      <c r="CZ35" s="386">
        <v>117.96767735000026</v>
      </c>
      <c r="DA35" s="386">
        <v>75.626664270000006</v>
      </c>
      <c r="DB35" s="386">
        <v>88.546161397142825</v>
      </c>
      <c r="DC35" s="386">
        <v>36.914767700000084</v>
      </c>
      <c r="DD35" s="386">
        <v>145.85468185199989</v>
      </c>
      <c r="DE35" s="386">
        <v>103.77843641800013</v>
      </c>
      <c r="DF35" s="386">
        <v>336.45724961999997</v>
      </c>
      <c r="DG35" s="386">
        <v>119.72489862999997</v>
      </c>
      <c r="DH35" s="386">
        <v>64.849317630000058</v>
      </c>
      <c r="DI35" s="386">
        <v>106.09382209999997</v>
      </c>
      <c r="DJ35" s="386">
        <v>57.752698430000152</v>
      </c>
      <c r="DK35" s="386">
        <v>109.37219119999997</v>
      </c>
      <c r="DL35" s="386">
        <v>239.81179598000216</v>
      </c>
      <c r="DM35" s="386">
        <v>86.398437429997074</v>
      </c>
      <c r="DN35" s="386">
        <v>111.1751092899999</v>
      </c>
      <c r="DO35" s="386">
        <v>89.857231090000212</v>
      </c>
      <c r="DP35" s="386">
        <v>98.271525400000797</v>
      </c>
      <c r="DQ35" s="386">
        <v>162.41515021999982</v>
      </c>
      <c r="DR35" s="386">
        <v>164.97597672596805</v>
      </c>
      <c r="DS35" s="386">
        <v>101.32691758581575</v>
      </c>
      <c r="DT35" s="386">
        <v>79.522405205532095</v>
      </c>
      <c r="DU35" s="386">
        <v>115.67214162574419</v>
      </c>
      <c r="DV35" s="386">
        <v>134.47032969416682</v>
      </c>
      <c r="DW35" s="386">
        <v>165.8941633207661</v>
      </c>
      <c r="DX35" s="386">
        <v>118.68771792410359</v>
      </c>
      <c r="DY35" s="386">
        <v>125.54377123073505</v>
      </c>
      <c r="DZ35" s="386">
        <v>123.89503428651506</v>
      </c>
      <c r="EA35" s="386">
        <v>119.77030598102306</v>
      </c>
      <c r="EB35" s="386">
        <v>121.9784883428664</v>
      </c>
      <c r="EC35" s="386">
        <v>171.9233423188565</v>
      </c>
      <c r="ED35" s="386">
        <v>129.51548218231198</v>
      </c>
      <c r="EE35" s="387"/>
      <c r="EF35" s="387"/>
      <c r="EH35" s="365">
        <v>1727.7131738344629</v>
      </c>
      <c r="EI35" s="365">
        <v>1432.5625085971433</v>
      </c>
      <c r="EJ35" s="365">
        <v>1410.6981541259679</v>
      </c>
      <c r="EK35" s="365">
        <v>1508.200099698437</v>
      </c>
      <c r="EL35" s="386"/>
      <c r="EM35" s="398" t="s">
        <v>490</v>
      </c>
      <c r="EN35" s="379">
        <v>1727.7131738344629</v>
      </c>
      <c r="EO35" s="379">
        <v>1432.5625085971433</v>
      </c>
      <c r="EP35" s="379">
        <v>1410.6981541259679</v>
      </c>
      <c r="EQ35" s="379">
        <v>1508</v>
      </c>
      <c r="ER35" s="379">
        <v>1568</v>
      </c>
      <c r="ES35" s="379">
        <v>1510</v>
      </c>
      <c r="ET35" s="379">
        <v>1626</v>
      </c>
      <c r="EU35" s="379">
        <v>1621.4597040231438</v>
      </c>
      <c r="EV35" s="379">
        <v>1676.3546311202763</v>
      </c>
      <c r="EX35" s="386">
        <f t="shared" si="44"/>
        <v>1.5981361508881944</v>
      </c>
      <c r="EY35" s="386">
        <f t="shared" si="45"/>
        <v>1.442790101356032</v>
      </c>
      <c r="EZ35" s="386">
        <f t="shared" si="46"/>
        <v>1.3287680939992219</v>
      </c>
      <c r="FA35" s="386">
        <f t="shared" si="47"/>
        <v>1.3059772639319096</v>
      </c>
      <c r="FB35" s="386">
        <f t="shared" si="48"/>
        <v>1.3034991594131657</v>
      </c>
      <c r="FC35" s="386">
        <f t="shared" si="49"/>
        <v>1.212094690091468</v>
      </c>
      <c r="FD35" s="386">
        <f t="shared" si="50"/>
        <v>1.2624748305045859</v>
      </c>
      <c r="FE35" s="386">
        <f t="shared" si="51"/>
        <v>1.2177262135732352</v>
      </c>
      <c r="FF35" s="386">
        <f t="shared" si="52"/>
        <v>1.217726213573235</v>
      </c>
      <c r="FH35" s="386"/>
      <c r="FI35" s="386">
        <f t="shared" si="53"/>
        <v>-0.15534604953216236</v>
      </c>
      <c r="FJ35" s="386">
        <f t="shared" si="54"/>
        <v>-0.11402200735681012</v>
      </c>
      <c r="FK35" s="386">
        <f t="shared" si="55"/>
        <v>-2.2790830067312307E-2</v>
      </c>
      <c r="FL35" s="386">
        <f t="shared" si="56"/>
        <v>-2.4781045187438622E-3</v>
      </c>
      <c r="FM35" s="386">
        <f t="shared" si="57"/>
        <v>-9.1404469321697768E-2</v>
      </c>
      <c r="FN35" s="386">
        <f t="shared" si="58"/>
        <v>5.0380140413117891E-2</v>
      </c>
    </row>
    <row r="36" spans="1:170" s="370" customFormat="1" x14ac:dyDescent="0.25">
      <c r="A36" s="397" t="s">
        <v>531</v>
      </c>
      <c r="B36" s="397"/>
      <c r="C36" s="391">
        <v>3.0722091499999999</v>
      </c>
      <c r="D36" s="386">
        <v>3.3016481200000003</v>
      </c>
      <c r="E36" s="386">
        <v>3.6000237300000002</v>
      </c>
      <c r="F36" s="386">
        <v>6.2373359999999991</v>
      </c>
      <c r="G36" s="386">
        <v>3.4085530000000013</v>
      </c>
      <c r="H36" s="386">
        <v>1.2334780000000016</v>
      </c>
      <c r="I36" s="386">
        <v>6.2356829999999981</v>
      </c>
      <c r="J36" s="386">
        <v>3.4872010000000024</v>
      </c>
      <c r="K36" s="386">
        <v>3.4664819999999974</v>
      </c>
      <c r="L36" s="386">
        <v>3.4599190000000011</v>
      </c>
      <c r="M36" s="386">
        <v>3.4616379999999971</v>
      </c>
      <c r="N36" s="386">
        <v>0</v>
      </c>
      <c r="O36" s="386">
        <v>3.6025209999999999</v>
      </c>
      <c r="P36" s="386">
        <v>4.3454899999999999</v>
      </c>
      <c r="Q36" s="386">
        <v>3.6675749999999998</v>
      </c>
      <c r="R36" s="386">
        <v>3.618144</v>
      </c>
      <c r="S36" s="386">
        <v>0.68746399999999996</v>
      </c>
      <c r="T36" s="386">
        <v>6.5568679999999997</v>
      </c>
      <c r="U36" s="386">
        <v>3.6099000000000001</v>
      </c>
      <c r="V36" s="386">
        <v>3.6877143999999999</v>
      </c>
      <c r="W36" s="386">
        <v>0.7002159</v>
      </c>
      <c r="X36" s="386">
        <v>0</v>
      </c>
      <c r="Y36" s="386">
        <v>3.396763</v>
      </c>
      <c r="Z36" s="386">
        <v>3.9370120000000002</v>
      </c>
      <c r="AA36" s="386">
        <v>3.5647310000000001</v>
      </c>
      <c r="AB36" s="386">
        <v>3.628145</v>
      </c>
      <c r="AC36" s="386">
        <v>10.592269999999999</v>
      </c>
      <c r="AD36" s="386">
        <v>3.6730239999999998</v>
      </c>
      <c r="AE36" s="386">
        <v>3.660406</v>
      </c>
      <c r="AF36" s="386">
        <v>3.6564749999999999</v>
      </c>
      <c r="AG36" s="386">
        <v>3.652933</v>
      </c>
      <c r="AH36" s="386">
        <v>3.7376710000000002</v>
      </c>
      <c r="AI36" s="386">
        <v>3.8143299000000002</v>
      </c>
      <c r="AJ36" s="386">
        <v>3.6478869999999999</v>
      </c>
      <c r="AK36" s="386">
        <v>0.61639900000000003</v>
      </c>
      <c r="AL36" s="386">
        <v>6.8088376999999998</v>
      </c>
      <c r="AM36" s="386">
        <v>3.5504079699999997</v>
      </c>
      <c r="AN36" s="386">
        <v>3.5450677799999997</v>
      </c>
      <c r="AO36" s="386">
        <v>3.536471660000001</v>
      </c>
      <c r="AP36" s="386">
        <v>3.7239815599999999</v>
      </c>
      <c r="AQ36" s="386">
        <v>3.717156199999998</v>
      </c>
      <c r="AR36" s="386">
        <v>3.6397574000000006</v>
      </c>
      <c r="AS36" s="386">
        <v>3.6974821400000017</v>
      </c>
      <c r="AT36" s="386">
        <v>3.6402432699999991</v>
      </c>
      <c r="AU36" s="386">
        <v>3.604433359999998</v>
      </c>
      <c r="AV36" s="386">
        <v>3.5835544400000003</v>
      </c>
      <c r="AW36" s="386">
        <v>3.5390025200000039</v>
      </c>
      <c r="AX36" s="386">
        <v>3.7459199999999999</v>
      </c>
      <c r="AY36" s="386">
        <v>5.7570254900000002</v>
      </c>
      <c r="AZ36" s="386">
        <v>6.2365735400000002</v>
      </c>
      <c r="BA36" s="386">
        <v>5.9604882099999994</v>
      </c>
      <c r="BB36" s="386">
        <v>5.0999537899999998</v>
      </c>
      <c r="BC36" s="386">
        <v>5.2957593800000025</v>
      </c>
      <c r="BD36" s="386">
        <v>5.4861953499999991</v>
      </c>
      <c r="BE36" s="386">
        <v>6.3925931600000006</v>
      </c>
      <c r="BF36" s="386">
        <v>6.3726526799999998</v>
      </c>
      <c r="BG36" s="386">
        <v>6.1214786300000039</v>
      </c>
      <c r="BH36" s="386">
        <v>6.1084946099999966</v>
      </c>
      <c r="BI36" s="386">
        <v>5.37387573</v>
      </c>
      <c r="BJ36" s="386">
        <v>5.7758600499999995</v>
      </c>
      <c r="BK36" s="386">
        <v>11.06051121</v>
      </c>
      <c r="BL36" s="386">
        <v>12.046544829999998</v>
      </c>
      <c r="BM36" s="386">
        <v>29.282916289999999</v>
      </c>
      <c r="BN36" s="386">
        <v>16.427761919999998</v>
      </c>
      <c r="BO36" s="386">
        <v>28.961837720000009</v>
      </c>
      <c r="BP36" s="386">
        <v>24.835675809999991</v>
      </c>
      <c r="BQ36" s="386">
        <v>17.770345340000013</v>
      </c>
      <c r="BR36" s="386">
        <v>12.246501719999994</v>
      </c>
      <c r="BS36" s="386">
        <v>22.406727959999991</v>
      </c>
      <c r="BT36" s="386">
        <v>16.285165000000013</v>
      </c>
      <c r="BU36" s="386">
        <v>19.282738559999999</v>
      </c>
      <c r="BV36" s="386">
        <v>37.638420020000012</v>
      </c>
      <c r="BW36" s="386">
        <v>8.2243468400000008</v>
      </c>
      <c r="BX36" s="386">
        <v>21.163266020000002</v>
      </c>
      <c r="BY36" s="386">
        <v>17.387125559999998</v>
      </c>
      <c r="BZ36" s="386">
        <v>27.928012420000002</v>
      </c>
      <c r="CA36" s="386">
        <v>26.002649279999993</v>
      </c>
      <c r="CB36" s="386">
        <v>16.657462280000004</v>
      </c>
      <c r="CC36" s="386">
        <v>18.208187489999997</v>
      </c>
      <c r="CD36" s="386">
        <v>17.282541939999994</v>
      </c>
      <c r="CE36" s="386">
        <v>9.3341447500000072</v>
      </c>
      <c r="CF36" s="386">
        <v>15.113586359999998</v>
      </c>
      <c r="CG36" s="386">
        <v>33.162419870000008</v>
      </c>
      <c r="CH36" s="386">
        <v>88.602795049999983</v>
      </c>
      <c r="CI36" s="386"/>
      <c r="CJ36" s="386"/>
      <c r="CK36" s="386"/>
      <c r="CL36" s="386"/>
      <c r="CM36" s="386"/>
      <c r="CN36" s="386"/>
      <c r="CO36" s="386"/>
      <c r="CP36" s="386"/>
      <c r="CQ36" s="386"/>
      <c r="CR36" s="386"/>
      <c r="CS36" s="386"/>
      <c r="CT36" s="386"/>
      <c r="CU36" s="386"/>
      <c r="CV36" s="386"/>
      <c r="CW36" s="386"/>
      <c r="CX36" s="386"/>
      <c r="CY36" s="386"/>
      <c r="CZ36" s="386"/>
      <c r="DA36" s="386"/>
      <c r="DB36" s="386"/>
      <c r="DC36" s="386"/>
      <c r="DD36" s="386"/>
      <c r="DE36" s="386"/>
      <c r="DF36" s="386"/>
      <c r="DG36" s="386"/>
      <c r="DH36" s="386"/>
      <c r="DI36" s="386"/>
      <c r="DJ36" s="386"/>
      <c r="DK36" s="386"/>
      <c r="DL36" s="386"/>
      <c r="DM36" s="386"/>
      <c r="DN36" s="386"/>
      <c r="DO36" s="386"/>
      <c r="DP36" s="386"/>
      <c r="DQ36" s="386"/>
      <c r="DR36" s="387"/>
      <c r="DS36" s="387"/>
      <c r="DT36" s="387"/>
      <c r="DU36" s="387"/>
      <c r="DV36" s="387"/>
      <c r="DW36" s="387"/>
      <c r="DX36" s="387"/>
      <c r="DY36" s="387"/>
      <c r="DZ36" s="387"/>
      <c r="EA36" s="387"/>
      <c r="EB36" s="387"/>
      <c r="EC36" s="387"/>
      <c r="ED36" s="387"/>
      <c r="EE36" s="387"/>
      <c r="EF36" s="387"/>
      <c r="EH36" s="386">
        <f t="shared" ref="EH36:EJ37" si="70">SUMIF($CI$1:$DR$1,EH$2,$CI36:$DR36)</f>
        <v>0</v>
      </c>
      <c r="EI36" s="386">
        <f t="shared" si="70"/>
        <v>0</v>
      </c>
      <c r="EJ36" s="386">
        <f t="shared" si="70"/>
        <v>0</v>
      </c>
      <c r="EK36" s="386"/>
      <c r="EL36" s="386"/>
      <c r="EM36" s="397" t="s">
        <v>530</v>
      </c>
      <c r="EN36" s="379">
        <v>0</v>
      </c>
      <c r="EO36" s="379">
        <v>0</v>
      </c>
      <c r="EP36" s="379">
        <v>0</v>
      </c>
      <c r="EQ36" s="379">
        <v>0</v>
      </c>
      <c r="ER36" s="379">
        <v>0</v>
      </c>
      <c r="ES36" s="379">
        <v>0</v>
      </c>
      <c r="ET36" s="379">
        <v>0</v>
      </c>
      <c r="EU36" s="379">
        <v>0</v>
      </c>
      <c r="EV36" s="379">
        <v>0</v>
      </c>
      <c r="EX36" s="386">
        <f t="shared" si="44"/>
        <v>0</v>
      </c>
      <c r="EY36" s="386">
        <f t="shared" si="45"/>
        <v>0</v>
      </c>
      <c r="EZ36" s="386">
        <f t="shared" si="46"/>
        <v>0</v>
      </c>
      <c r="FA36" s="386">
        <f t="shared" si="47"/>
        <v>0</v>
      </c>
      <c r="FB36" s="386">
        <f t="shared" si="48"/>
        <v>0</v>
      </c>
      <c r="FC36" s="386">
        <f t="shared" si="49"/>
        <v>0</v>
      </c>
      <c r="FD36" s="386">
        <f t="shared" si="50"/>
        <v>0</v>
      </c>
      <c r="FE36" s="386">
        <f t="shared" si="51"/>
        <v>0</v>
      </c>
      <c r="FF36" s="386">
        <f t="shared" si="52"/>
        <v>0</v>
      </c>
      <c r="FH36" s="386"/>
      <c r="FI36" s="386">
        <f t="shared" si="53"/>
        <v>0</v>
      </c>
      <c r="FJ36" s="386">
        <f t="shared" si="54"/>
        <v>0</v>
      </c>
      <c r="FK36" s="386">
        <f t="shared" si="55"/>
        <v>0</v>
      </c>
      <c r="FL36" s="386">
        <f t="shared" si="56"/>
        <v>0</v>
      </c>
      <c r="FM36" s="386">
        <f t="shared" si="57"/>
        <v>0</v>
      </c>
      <c r="FN36" s="386">
        <f t="shared" si="58"/>
        <v>0</v>
      </c>
    </row>
    <row r="37" spans="1:170" x14ac:dyDescent="0.25">
      <c r="A37" s="395" t="s">
        <v>529</v>
      </c>
      <c r="B37" s="396"/>
      <c r="C37" s="384">
        <v>70.777150526666688</v>
      </c>
      <c r="D37" s="381">
        <v>77.081852976666667</v>
      </c>
      <c r="E37" s="381">
        <v>146.98114653666667</v>
      </c>
      <c r="F37" s="381">
        <v>86.052709826666643</v>
      </c>
      <c r="G37" s="381">
        <v>77.054892966666657</v>
      </c>
      <c r="H37" s="381">
        <v>74.453294396666621</v>
      </c>
      <c r="I37" s="381">
        <v>86.973327326666677</v>
      </c>
      <c r="J37" s="381">
        <v>86.174831656666669</v>
      </c>
      <c r="K37" s="381">
        <v>74.451932296666669</v>
      </c>
      <c r="L37" s="381">
        <v>101.71641117666664</v>
      </c>
      <c r="M37" s="381">
        <v>89.85346861666666</v>
      </c>
      <c r="N37" s="381">
        <v>94.152608366666669</v>
      </c>
      <c r="O37" s="381">
        <v>140.40274458666673</v>
      </c>
      <c r="P37" s="381">
        <v>153.89496263666666</v>
      </c>
      <c r="Q37" s="381">
        <v>141.64632816666665</v>
      </c>
      <c r="R37" s="381">
        <v>179.89132056666668</v>
      </c>
      <c r="S37" s="381">
        <v>150.55622103666661</v>
      </c>
      <c r="T37" s="381">
        <v>125.32918430666668</v>
      </c>
      <c r="U37" s="381">
        <v>152.4692884166667</v>
      </c>
      <c r="V37" s="381">
        <v>166.58570980666676</v>
      </c>
      <c r="W37" s="381">
        <v>153.03690940666667</v>
      </c>
      <c r="X37" s="381">
        <v>185.92856261666654</v>
      </c>
      <c r="Y37" s="381">
        <v>162.07715020666669</v>
      </c>
      <c r="Z37" s="381">
        <v>166.99826902666669</v>
      </c>
      <c r="AA37" s="381">
        <v>163.97754810000001</v>
      </c>
      <c r="AB37" s="381">
        <v>86.598425329999984</v>
      </c>
      <c r="AC37" s="381">
        <v>111.29463683000003</v>
      </c>
      <c r="AD37" s="381">
        <v>103.73205373999997</v>
      </c>
      <c r="AE37" s="381">
        <v>76.411923379999934</v>
      </c>
      <c r="AF37" s="381">
        <v>95.411378260000063</v>
      </c>
      <c r="AG37" s="381">
        <v>82.212911550000058</v>
      </c>
      <c r="AH37" s="381">
        <v>71.482018129999986</v>
      </c>
      <c r="AI37" s="381">
        <v>68.136899439999823</v>
      </c>
      <c r="AJ37" s="381">
        <v>101.65560282000013</v>
      </c>
      <c r="AK37" s="381">
        <v>83.959019700000027</v>
      </c>
      <c r="AL37" s="381">
        <v>82.686263170000018</v>
      </c>
      <c r="AM37" s="381">
        <v>24.377420813333323</v>
      </c>
      <c r="AN37" s="381">
        <v>51.48560096333334</v>
      </c>
      <c r="AO37" s="381">
        <v>82.220620313333328</v>
      </c>
      <c r="AP37" s="381">
        <v>57.264577363333352</v>
      </c>
      <c r="AQ37" s="381">
        <v>66.070127943333276</v>
      </c>
      <c r="AR37" s="381">
        <v>66.949615893333345</v>
      </c>
      <c r="AS37" s="381">
        <v>73.124723833333292</v>
      </c>
      <c r="AT37" s="381">
        <v>62.264109243333301</v>
      </c>
      <c r="AU37" s="381">
        <v>62.436191813333394</v>
      </c>
      <c r="AV37" s="381">
        <v>64.876970713333279</v>
      </c>
      <c r="AW37" s="381">
        <v>50.147699203333246</v>
      </c>
      <c r="AX37" s="381">
        <v>69.046173713333332</v>
      </c>
      <c r="AY37" s="381">
        <v>67.438362626666674</v>
      </c>
      <c r="AZ37" s="381">
        <v>109.35969753666669</v>
      </c>
      <c r="BA37" s="381">
        <v>96.335649096666629</v>
      </c>
      <c r="BB37" s="381">
        <v>98.092923276666681</v>
      </c>
      <c r="BC37" s="381">
        <v>82.180703946666625</v>
      </c>
      <c r="BD37" s="381">
        <v>77.070945196666699</v>
      </c>
      <c r="BE37" s="381">
        <v>74.448281836666553</v>
      </c>
      <c r="BF37" s="381">
        <v>102.7473782666669</v>
      </c>
      <c r="BG37" s="381">
        <v>85.243163736666588</v>
      </c>
      <c r="BH37" s="381">
        <v>89.545252086666764</v>
      </c>
      <c r="BI37" s="381">
        <v>86.362890486666544</v>
      </c>
      <c r="BJ37" s="381">
        <v>129.44112065666658</v>
      </c>
      <c r="BK37" s="381">
        <v>73.301855176666677</v>
      </c>
      <c r="BL37" s="381">
        <v>87.078575736666679</v>
      </c>
      <c r="BM37" s="381">
        <v>119.54196681666663</v>
      </c>
      <c r="BN37" s="381">
        <v>96.663768276666687</v>
      </c>
      <c r="BO37" s="381">
        <v>107.41861203666669</v>
      </c>
      <c r="BP37" s="381">
        <v>85.564588756666623</v>
      </c>
      <c r="BQ37" s="381">
        <v>89.0668509766667</v>
      </c>
      <c r="BR37" s="381">
        <v>96.534017896666612</v>
      </c>
      <c r="BS37" s="381">
        <v>83.261417326666916</v>
      </c>
      <c r="BT37" s="381">
        <v>100.76250542666654</v>
      </c>
      <c r="BU37" s="381">
        <v>109.54491140666669</v>
      </c>
      <c r="BV37" s="381">
        <v>137.72001714666681</v>
      </c>
      <c r="BW37" s="381">
        <v>84.021398193333354</v>
      </c>
      <c r="BX37" s="381">
        <v>86.29330189333335</v>
      </c>
      <c r="BY37" s="381">
        <v>127.47584403333332</v>
      </c>
      <c r="BZ37" s="381">
        <v>93.043450603333326</v>
      </c>
      <c r="CA37" s="381">
        <v>99.063792573333359</v>
      </c>
      <c r="CB37" s="381">
        <v>76.3158369133333</v>
      </c>
      <c r="CC37" s="381">
        <v>73.719814873333348</v>
      </c>
      <c r="CD37" s="381">
        <v>116.26927895333334</v>
      </c>
      <c r="CE37" s="381">
        <v>95.509542233333377</v>
      </c>
      <c r="CF37" s="381">
        <v>110.04368152333322</v>
      </c>
      <c r="CG37" s="381">
        <v>92.516428623333354</v>
      </c>
      <c r="CH37" s="381">
        <v>120.27342577333322</v>
      </c>
      <c r="CI37" s="381"/>
      <c r="CJ37" s="381"/>
      <c r="CK37" s="381"/>
      <c r="CL37" s="381"/>
      <c r="CM37" s="381"/>
      <c r="CN37" s="381"/>
      <c r="CO37" s="381"/>
      <c r="CP37" s="381"/>
      <c r="CQ37" s="381"/>
      <c r="CR37" s="381"/>
      <c r="CS37" s="381"/>
      <c r="CT37" s="381"/>
      <c r="CU37" s="381"/>
      <c r="CV37" s="381"/>
      <c r="CW37" s="381"/>
      <c r="CX37" s="381"/>
      <c r="CY37" s="381"/>
      <c r="CZ37" s="381"/>
      <c r="DA37" s="381"/>
      <c r="DB37" s="381"/>
      <c r="DC37" s="381"/>
      <c r="DD37" s="381"/>
      <c r="DE37" s="381"/>
      <c r="DF37" s="381"/>
      <c r="DG37" s="381"/>
      <c r="DH37" s="381"/>
      <c r="DI37" s="381"/>
      <c r="DJ37" s="381"/>
      <c r="DK37" s="381"/>
      <c r="DL37" s="381"/>
      <c r="DM37" s="381"/>
      <c r="DN37" s="381"/>
      <c r="DO37" s="381"/>
      <c r="DP37" s="381"/>
      <c r="DQ37" s="381"/>
      <c r="DR37" s="383"/>
      <c r="DS37" s="383"/>
      <c r="DT37" s="383"/>
      <c r="DU37" s="383"/>
      <c r="DV37" s="383"/>
      <c r="DW37" s="383"/>
      <c r="DX37" s="383"/>
      <c r="DY37" s="383"/>
      <c r="DZ37" s="383"/>
      <c r="EA37" s="383"/>
      <c r="EB37" s="383"/>
      <c r="EC37" s="383"/>
      <c r="ED37" s="383"/>
      <c r="EE37" s="383"/>
      <c r="EF37" s="383"/>
      <c r="EH37" s="381">
        <f t="shared" si="70"/>
        <v>0</v>
      </c>
      <c r="EI37" s="381">
        <f t="shared" si="70"/>
        <v>0</v>
      </c>
      <c r="EJ37" s="381">
        <f t="shared" si="70"/>
        <v>0</v>
      </c>
      <c r="EK37" s="381"/>
      <c r="EL37" s="381"/>
      <c r="EM37" s="395" t="s">
        <v>529</v>
      </c>
      <c r="EX37" s="381">
        <f t="shared" ref="EX37:FF37" si="71">EN38/EN$56*100</f>
        <v>6.893364751600771</v>
      </c>
      <c r="EY37" s="381">
        <f t="shared" si="71"/>
        <v>5.8545869968492363</v>
      </c>
      <c r="EZ37" s="381">
        <f t="shared" si="71"/>
        <v>6.2109524437163515</v>
      </c>
      <c r="FA37" s="381">
        <f t="shared" si="71"/>
        <v>5.9383860071492736</v>
      </c>
      <c r="FB37" s="381">
        <f t="shared" si="71"/>
        <v>6.0203157200887816</v>
      </c>
      <c r="FC37" s="381">
        <f t="shared" si="71"/>
        <v>5.9151826299894221</v>
      </c>
      <c r="FD37" s="381">
        <f t="shared" si="71"/>
        <v>5.7988965046633174</v>
      </c>
      <c r="FE37" s="381">
        <f t="shared" si="71"/>
        <v>5.7375617712940157</v>
      </c>
      <c r="FF37" s="381">
        <f t="shared" si="71"/>
        <v>5.7382749860811888</v>
      </c>
      <c r="FH37" s="381"/>
      <c r="FI37" s="381">
        <f t="shared" si="53"/>
        <v>-1.0387777547515347</v>
      </c>
      <c r="FJ37" s="381">
        <f t="shared" si="54"/>
        <v>0.35636544686711513</v>
      </c>
      <c r="FK37" s="381">
        <f t="shared" si="55"/>
        <v>-0.27256643656707791</v>
      </c>
      <c r="FL37" s="381">
        <f t="shared" si="56"/>
        <v>8.1929712939508015E-2</v>
      </c>
      <c r="FM37" s="381">
        <f t="shared" si="57"/>
        <v>-0.10513309009935945</v>
      </c>
      <c r="FN37" s="381">
        <f t="shared" si="58"/>
        <v>-0.11628612532610472</v>
      </c>
    </row>
    <row r="38" spans="1:170" s="370" customFormat="1" x14ac:dyDescent="0.25">
      <c r="A38" s="369" t="s">
        <v>528</v>
      </c>
      <c r="B38" s="369"/>
      <c r="C38" s="365" t="e">
        <f>C39+#REF!+#REF!</f>
        <v>#REF!</v>
      </c>
      <c r="D38" s="365" t="e">
        <f>D39+#REF!+#REF!</f>
        <v>#REF!</v>
      </c>
      <c r="E38" s="365" t="e">
        <f>E39+#REF!+#REF!</f>
        <v>#REF!</v>
      </c>
      <c r="F38" s="365" t="e">
        <f>F39+#REF!+#REF!</f>
        <v>#REF!</v>
      </c>
      <c r="G38" s="365" t="e">
        <f>G39+#REF!+#REF!</f>
        <v>#REF!</v>
      </c>
      <c r="H38" s="365" t="e">
        <f>H39+#REF!+#REF!</f>
        <v>#REF!</v>
      </c>
      <c r="I38" s="365" t="e">
        <f>I39+#REF!+#REF!</f>
        <v>#REF!</v>
      </c>
      <c r="J38" s="365" t="e">
        <f>J39+#REF!+#REF!</f>
        <v>#REF!</v>
      </c>
      <c r="K38" s="365" t="e">
        <f>K39+#REF!+#REF!</f>
        <v>#REF!</v>
      </c>
      <c r="L38" s="365" t="e">
        <f>L39+#REF!+#REF!</f>
        <v>#REF!</v>
      </c>
      <c r="M38" s="365" t="e">
        <f>M39+#REF!+#REF!</f>
        <v>#REF!</v>
      </c>
      <c r="N38" s="365" t="e">
        <f>N39+#REF!+#REF!</f>
        <v>#REF!</v>
      </c>
      <c r="O38" s="365" t="e">
        <f>O39+#REF!+#REF!</f>
        <v>#REF!</v>
      </c>
      <c r="P38" s="365" t="e">
        <f>P39+#REF!+#REF!</f>
        <v>#REF!</v>
      </c>
      <c r="Q38" s="365" t="e">
        <f>Q39+#REF!+#REF!</f>
        <v>#REF!</v>
      </c>
      <c r="R38" s="365" t="e">
        <f>R39+#REF!+#REF!</f>
        <v>#REF!</v>
      </c>
      <c r="S38" s="365" t="e">
        <f>S39+#REF!+#REF!</f>
        <v>#REF!</v>
      </c>
      <c r="T38" s="365" t="e">
        <f>T39+#REF!+#REF!</f>
        <v>#REF!</v>
      </c>
      <c r="U38" s="365" t="e">
        <f>U39+#REF!+#REF!</f>
        <v>#REF!</v>
      </c>
      <c r="V38" s="365" t="e">
        <f>V39+#REF!+#REF!</f>
        <v>#REF!</v>
      </c>
      <c r="W38" s="365" t="e">
        <f>W39+#REF!+#REF!</f>
        <v>#REF!</v>
      </c>
      <c r="X38" s="365" t="e">
        <f>X39+#REF!+#REF!</f>
        <v>#REF!</v>
      </c>
      <c r="Y38" s="365" t="e">
        <f>Y39+#REF!+#REF!</f>
        <v>#REF!</v>
      </c>
      <c r="Z38" s="365" t="e">
        <f>Z39+#REF!+#REF!</f>
        <v>#REF!</v>
      </c>
      <c r="AA38" s="365" t="e">
        <f>AA39+#REF!+#REF!</f>
        <v>#REF!</v>
      </c>
      <c r="AB38" s="365" t="e">
        <f>AB39+#REF!+#REF!</f>
        <v>#REF!</v>
      </c>
      <c r="AC38" s="365" t="e">
        <f>AC39+#REF!+#REF!</f>
        <v>#REF!</v>
      </c>
      <c r="AD38" s="365" t="e">
        <f>AD39+#REF!+#REF!</f>
        <v>#REF!</v>
      </c>
      <c r="AE38" s="365" t="e">
        <f>AE39+#REF!+#REF!</f>
        <v>#REF!</v>
      </c>
      <c r="AF38" s="365" t="e">
        <f>AF39+#REF!+#REF!</f>
        <v>#REF!</v>
      </c>
      <c r="AG38" s="365" t="e">
        <f>AG39+#REF!+#REF!</f>
        <v>#REF!</v>
      </c>
      <c r="AH38" s="365" t="e">
        <f>AH39+#REF!+#REF!</f>
        <v>#REF!</v>
      </c>
      <c r="AI38" s="365" t="e">
        <f>AI39+#REF!+#REF!</f>
        <v>#REF!</v>
      </c>
      <c r="AJ38" s="365" t="e">
        <f>AJ39+#REF!+#REF!</f>
        <v>#REF!</v>
      </c>
      <c r="AK38" s="365" t="e">
        <f>AK39+#REF!+#REF!</f>
        <v>#REF!</v>
      </c>
      <c r="AL38" s="365" t="e">
        <f>AL39+#REF!+#REF!</f>
        <v>#REF!</v>
      </c>
      <c r="AM38" s="365" t="e">
        <f>AM39+#REF!+#REF!</f>
        <v>#REF!</v>
      </c>
      <c r="AN38" s="365" t="e">
        <f>AN39+#REF!+#REF!</f>
        <v>#REF!</v>
      </c>
      <c r="AO38" s="365" t="e">
        <f>AO39+#REF!+#REF!</f>
        <v>#REF!</v>
      </c>
      <c r="AP38" s="365" t="e">
        <f>AP39+#REF!+#REF!</f>
        <v>#REF!</v>
      </c>
      <c r="AQ38" s="365" t="e">
        <f>AQ39+#REF!+#REF!</f>
        <v>#REF!</v>
      </c>
      <c r="AR38" s="365" t="e">
        <f>AR39+#REF!+#REF!</f>
        <v>#REF!</v>
      </c>
      <c r="AS38" s="365" t="e">
        <f>AS39+#REF!+#REF!</f>
        <v>#REF!</v>
      </c>
      <c r="AT38" s="365" t="e">
        <f>AT39+#REF!+#REF!</f>
        <v>#REF!</v>
      </c>
      <c r="AU38" s="365" t="e">
        <f>AU39+#REF!+#REF!</f>
        <v>#REF!</v>
      </c>
      <c r="AV38" s="365" t="e">
        <f>AV39+#REF!+#REF!</f>
        <v>#REF!</v>
      </c>
      <c r="AW38" s="365" t="e">
        <f>AW39+#REF!+#REF!</f>
        <v>#REF!</v>
      </c>
      <c r="AX38" s="365" t="e">
        <f>AX39+#REF!+#REF!</f>
        <v>#REF!</v>
      </c>
      <c r="AY38" s="365" t="e">
        <f>AY39+#REF!+#REF!</f>
        <v>#REF!</v>
      </c>
      <c r="AZ38" s="365" t="e">
        <f>AZ39+#REF!+#REF!</f>
        <v>#REF!</v>
      </c>
      <c r="BA38" s="365" t="e">
        <f>BA39+#REF!+#REF!</f>
        <v>#REF!</v>
      </c>
      <c r="BB38" s="365" t="e">
        <f>BB39+#REF!+#REF!</f>
        <v>#REF!</v>
      </c>
      <c r="BC38" s="365" t="e">
        <f>BC39+#REF!+#REF!</f>
        <v>#REF!</v>
      </c>
      <c r="BD38" s="365" t="e">
        <f>BD39+#REF!+#REF!</f>
        <v>#REF!</v>
      </c>
      <c r="BE38" s="365" t="e">
        <f>BE39+#REF!+#REF!</f>
        <v>#REF!</v>
      </c>
      <c r="BF38" s="365" t="e">
        <f>BF39+#REF!+#REF!</f>
        <v>#REF!</v>
      </c>
      <c r="BG38" s="365" t="e">
        <f>BG39+#REF!+#REF!</f>
        <v>#REF!</v>
      </c>
      <c r="BH38" s="365" t="e">
        <f>BH39+#REF!+#REF!</f>
        <v>#REF!</v>
      </c>
      <c r="BI38" s="365" t="e">
        <f>BI39+#REF!+#REF!</f>
        <v>#REF!</v>
      </c>
      <c r="BJ38" s="365" t="e">
        <f>BJ39+#REF!+#REF!</f>
        <v>#REF!</v>
      </c>
      <c r="BK38" s="365" t="e">
        <f>BK39+#REF!+#REF!</f>
        <v>#REF!</v>
      </c>
      <c r="BL38" s="365" t="e">
        <f>BL39+#REF!+#REF!</f>
        <v>#REF!</v>
      </c>
      <c r="BM38" s="365" t="e">
        <f>BM39+#REF!+#REF!</f>
        <v>#REF!</v>
      </c>
      <c r="BN38" s="365" t="e">
        <f>BN39+#REF!+#REF!</f>
        <v>#REF!</v>
      </c>
      <c r="BO38" s="365" t="e">
        <f>BO39+#REF!+#REF!</f>
        <v>#REF!</v>
      </c>
      <c r="BP38" s="365" t="e">
        <f>BP39+#REF!+#REF!</f>
        <v>#REF!</v>
      </c>
      <c r="BQ38" s="365" t="e">
        <f>BQ39+#REF!+#REF!</f>
        <v>#REF!</v>
      </c>
      <c r="BR38" s="365" t="e">
        <f>BR39+#REF!+#REF!</f>
        <v>#REF!</v>
      </c>
      <c r="BS38" s="365" t="e">
        <f>BS39+#REF!+#REF!</f>
        <v>#REF!</v>
      </c>
      <c r="BT38" s="365" t="e">
        <f>BT39+#REF!+#REF!</f>
        <v>#REF!</v>
      </c>
      <c r="BU38" s="365" t="e">
        <f>BU39+#REF!+#REF!</f>
        <v>#REF!</v>
      </c>
      <c r="BV38" s="365" t="e">
        <f>BV39+#REF!+#REF!</f>
        <v>#REF!</v>
      </c>
      <c r="BW38" s="365" t="e">
        <f>BW39+#REF!+#REF!</f>
        <v>#REF!</v>
      </c>
      <c r="BX38" s="365" t="e">
        <f>BX39+#REF!+#REF!</f>
        <v>#REF!</v>
      </c>
      <c r="BY38" s="365" t="e">
        <f>BY39+#REF!+#REF!</f>
        <v>#REF!</v>
      </c>
      <c r="BZ38" s="365" t="e">
        <f>BZ39+#REF!+#REF!</f>
        <v>#REF!</v>
      </c>
      <c r="CA38" s="365" t="e">
        <f>CA39+#REF!+#REF!</f>
        <v>#REF!</v>
      </c>
      <c r="CB38" s="365" t="e">
        <f>CB39+#REF!+#REF!</f>
        <v>#REF!</v>
      </c>
      <c r="CC38" s="365" t="e">
        <f>CC39+#REF!+#REF!</f>
        <v>#REF!</v>
      </c>
      <c r="CD38" s="365" t="e">
        <f>CD39+#REF!+#REF!</f>
        <v>#REF!</v>
      </c>
      <c r="CE38" s="365" t="e">
        <f>CE39+#REF!+#REF!</f>
        <v>#REF!</v>
      </c>
      <c r="CF38" s="365" t="e">
        <f>CF39+#REF!+#REF!</f>
        <v>#REF!</v>
      </c>
      <c r="CG38" s="365" t="e">
        <f>CG39+#REF!+#REF!</f>
        <v>#REF!</v>
      </c>
      <c r="CH38" s="365" t="e">
        <f>CH39+#REF!+#REF!</f>
        <v>#REF!</v>
      </c>
      <c r="CI38" s="365">
        <f>CI39+CI40</f>
        <v>465.87541520999986</v>
      </c>
      <c r="CJ38" s="365">
        <f t="shared" ref="CJ38:ED38" si="72">CJ39+CJ40</f>
        <v>524.72617185000013</v>
      </c>
      <c r="CK38" s="365">
        <f t="shared" si="72"/>
        <v>546.66067641999973</v>
      </c>
      <c r="CL38" s="365">
        <f t="shared" si="72"/>
        <v>711.03689937999968</v>
      </c>
      <c r="CM38" s="365">
        <f t="shared" si="72"/>
        <v>743.46849337000003</v>
      </c>
      <c r="CN38" s="365">
        <f t="shared" si="72"/>
        <v>610.23183795000023</v>
      </c>
      <c r="CO38" s="365">
        <f t="shared" si="72"/>
        <v>667.1161302999999</v>
      </c>
      <c r="CP38" s="365">
        <f t="shared" si="72"/>
        <v>626.27353579999908</v>
      </c>
      <c r="CQ38" s="365">
        <f t="shared" si="72"/>
        <v>713.75400746799949</v>
      </c>
      <c r="CR38" s="365">
        <f t="shared" si="72"/>
        <v>651.14791728000114</v>
      </c>
      <c r="CS38" s="365">
        <f t="shared" si="72"/>
        <v>594.96990084999868</v>
      </c>
      <c r="CT38" s="365">
        <f t="shared" si="72"/>
        <v>1310.3184001853915</v>
      </c>
      <c r="CU38" s="365">
        <f t="shared" si="72"/>
        <v>399.20490957360516</v>
      </c>
      <c r="CV38" s="365">
        <f t="shared" si="72"/>
        <v>493.9924155172701</v>
      </c>
      <c r="CW38" s="365">
        <f t="shared" si="72"/>
        <v>447.35351448519054</v>
      </c>
      <c r="CX38" s="365">
        <f t="shared" si="72"/>
        <v>287.60467186654557</v>
      </c>
      <c r="CY38" s="365">
        <f t="shared" si="72"/>
        <v>432.09512442700503</v>
      </c>
      <c r="CZ38" s="365">
        <f t="shared" si="72"/>
        <v>434.03736518802134</v>
      </c>
      <c r="DA38" s="365">
        <f t="shared" si="72"/>
        <v>572.86388855858115</v>
      </c>
      <c r="DB38" s="365">
        <f t="shared" si="72"/>
        <v>488.33881968058682</v>
      </c>
      <c r="DC38" s="365">
        <f t="shared" si="72"/>
        <v>600.87151154072808</v>
      </c>
      <c r="DD38" s="365">
        <f t="shared" si="72"/>
        <v>686.05553696944548</v>
      </c>
      <c r="DE38" s="365">
        <f t="shared" si="72"/>
        <v>770.69754157499654</v>
      </c>
      <c r="DF38" s="365">
        <f t="shared" si="72"/>
        <v>1516.4599353474764</v>
      </c>
      <c r="DG38" s="365">
        <f t="shared" si="72"/>
        <v>230.61721512</v>
      </c>
      <c r="DH38" s="365">
        <f t="shared" si="72"/>
        <v>352.81069739000009</v>
      </c>
      <c r="DI38" s="365">
        <f t="shared" si="72"/>
        <v>891.06985116999977</v>
      </c>
      <c r="DJ38" s="365">
        <f t="shared" si="72"/>
        <v>558.15561797000043</v>
      </c>
      <c r="DK38" s="365">
        <f t="shared" si="72"/>
        <v>763.59159027999954</v>
      </c>
      <c r="DL38" s="365">
        <f t="shared" si="72"/>
        <v>721.77217397000049</v>
      </c>
      <c r="DM38" s="365">
        <f t="shared" si="72"/>
        <v>711.68012931865019</v>
      </c>
      <c r="DN38" s="365">
        <f t="shared" si="72"/>
        <v>743.03444650333358</v>
      </c>
      <c r="DO38" s="365">
        <f t="shared" si="72"/>
        <v>685.6755228762479</v>
      </c>
      <c r="DP38" s="365">
        <f t="shared" si="72"/>
        <v>726.30475384375086</v>
      </c>
      <c r="DQ38" s="365">
        <f t="shared" si="72"/>
        <v>810.6843155800002</v>
      </c>
      <c r="DR38" s="365">
        <f t="shared" si="72"/>
        <v>1454.8051346976422</v>
      </c>
      <c r="DS38" s="365">
        <f t="shared" si="72"/>
        <v>301.54844503633456</v>
      </c>
      <c r="DT38" s="365">
        <f t="shared" si="72"/>
        <v>459.38573629908137</v>
      </c>
      <c r="DU38" s="365">
        <f t="shared" si="72"/>
        <v>480.68665910504188</v>
      </c>
      <c r="DV38" s="365">
        <f t="shared" si="72"/>
        <v>521.53871740386296</v>
      </c>
      <c r="DW38" s="365">
        <f t="shared" si="72"/>
        <v>674.5322811298422</v>
      </c>
      <c r="DX38" s="365">
        <f t="shared" si="72"/>
        <v>629.95388263985706</v>
      </c>
      <c r="DY38" s="365">
        <f t="shared" si="72"/>
        <v>623.32825598040995</v>
      </c>
      <c r="DZ38" s="365">
        <f t="shared" si="72"/>
        <v>626.15136008468903</v>
      </c>
      <c r="EA38" s="365">
        <f t="shared" si="72"/>
        <v>618.55950317210227</v>
      </c>
      <c r="EB38" s="365">
        <f t="shared" si="72"/>
        <v>561.96643220013721</v>
      </c>
      <c r="EC38" s="365">
        <f t="shared" si="72"/>
        <v>593.17251473796409</v>
      </c>
      <c r="ED38" s="365">
        <f t="shared" si="72"/>
        <v>766.28820708044168</v>
      </c>
      <c r="EE38" s="394"/>
      <c r="EF38" s="394"/>
      <c r="EH38" s="365">
        <v>8165.5793860633894</v>
      </c>
      <c r="EI38" s="365">
        <v>6888.7352347294509</v>
      </c>
      <c r="EJ38" s="365">
        <v>7894.0114487196261</v>
      </c>
      <c r="EK38" s="365">
        <v>6857.1119948697651</v>
      </c>
      <c r="EL38" s="365"/>
      <c r="EM38" s="369" t="s">
        <v>528</v>
      </c>
      <c r="EN38" s="379">
        <v>7452.2793860633892</v>
      </c>
      <c r="EO38" s="379">
        <v>5813.0852347294513</v>
      </c>
      <c r="EP38" s="379">
        <v>6593.9114487196266</v>
      </c>
      <c r="EQ38" s="379">
        <v>6857</v>
      </c>
      <c r="ER38" s="379">
        <v>7241.9341285567252</v>
      </c>
      <c r="ES38" s="379">
        <v>7369</v>
      </c>
      <c r="ET38" s="379">
        <v>7468.6682765896967</v>
      </c>
      <c r="EU38" s="379">
        <v>7639.8332464224268</v>
      </c>
      <c r="EV38" s="379">
        <v>7899.4635578486896</v>
      </c>
      <c r="EX38" s="365">
        <f t="shared" ref="EX38:EZ45" si="73">EN39/EN$56*100</f>
        <v>5.3898787694012471</v>
      </c>
      <c r="EY38" s="365">
        <f t="shared" si="73"/>
        <v>4.463815706557468</v>
      </c>
      <c r="EZ38" s="365">
        <f t="shared" si="73"/>
        <v>4.71417966575022</v>
      </c>
      <c r="FA38" s="365">
        <f t="shared" ref="FA38:FF38" si="74">EQ40/EQ$56*100</f>
        <v>1.4922677267235887</v>
      </c>
      <c r="FB38" s="365">
        <f t="shared" si="74"/>
        <v>1.6238597128877572</v>
      </c>
      <c r="FC38" s="365">
        <f t="shared" si="74"/>
        <v>1.5635451583394928</v>
      </c>
      <c r="FD38" s="365">
        <f t="shared" si="74"/>
        <v>1.5362193417154533</v>
      </c>
      <c r="FE38" s="365">
        <f t="shared" si="74"/>
        <v>1.4866679547941841</v>
      </c>
      <c r="FF38" s="365">
        <f t="shared" si="74"/>
        <v>1.4866679547941839</v>
      </c>
      <c r="FH38" s="365"/>
      <c r="FI38" s="365">
        <f t="shared" si="53"/>
        <v>-0.92606306284377915</v>
      </c>
      <c r="FJ38" s="365">
        <f t="shared" si="54"/>
        <v>0.25036395919275201</v>
      </c>
      <c r="FK38" s="365">
        <f t="shared" si="55"/>
        <v>-3.2219119390266311</v>
      </c>
      <c r="FL38" s="365">
        <f t="shared" si="56"/>
        <v>0.13159198616416856</v>
      </c>
      <c r="FM38" s="365">
        <f t="shared" si="57"/>
        <v>-6.0314554548264399E-2</v>
      </c>
      <c r="FN38" s="365">
        <f t="shared" si="58"/>
        <v>-2.7325816624039545E-2</v>
      </c>
    </row>
    <row r="39" spans="1:170" s="370" customFormat="1" x14ac:dyDescent="0.25">
      <c r="A39" s="385" t="s">
        <v>527</v>
      </c>
      <c r="B39" s="382"/>
      <c r="C39" s="391">
        <v>182.77268528999997</v>
      </c>
      <c r="D39" s="386">
        <v>247.83117297999996</v>
      </c>
      <c r="E39" s="386">
        <v>331.43306445000019</v>
      </c>
      <c r="F39" s="386">
        <v>345.53127388999985</v>
      </c>
      <c r="G39" s="386">
        <v>292.73929609000027</v>
      </c>
      <c r="H39" s="386">
        <v>430.91366934999985</v>
      </c>
      <c r="I39" s="386">
        <v>349.28567671109442</v>
      </c>
      <c r="J39" s="386">
        <v>406.10733228109473</v>
      </c>
      <c r="K39" s="386">
        <v>416.08037497738587</v>
      </c>
      <c r="L39" s="386">
        <v>494.40072949738521</v>
      </c>
      <c r="M39" s="386">
        <v>514.37821480647006</v>
      </c>
      <c r="N39" s="386">
        <v>731.98867335278294</v>
      </c>
      <c r="O39" s="386">
        <v>283.21130063000015</v>
      </c>
      <c r="P39" s="386">
        <v>371.77139395999995</v>
      </c>
      <c r="Q39" s="386">
        <v>432.08820623999998</v>
      </c>
      <c r="R39" s="386">
        <v>534.66808780999997</v>
      </c>
      <c r="S39" s="386">
        <v>465.48136938000016</v>
      </c>
      <c r="T39" s="386">
        <v>419.8542327200002</v>
      </c>
      <c r="U39" s="386">
        <v>506.01817369000037</v>
      </c>
      <c r="V39" s="386">
        <v>518.36076948000004</v>
      </c>
      <c r="W39" s="386">
        <v>533.36949560999994</v>
      </c>
      <c r="X39" s="386">
        <v>600.96812902999977</v>
      </c>
      <c r="Y39" s="386">
        <v>736.53688919000001</v>
      </c>
      <c r="Z39" s="386">
        <v>850.38825658999895</v>
      </c>
      <c r="AA39" s="386">
        <v>245.93256534000008</v>
      </c>
      <c r="AB39" s="386">
        <v>533.70576512000002</v>
      </c>
      <c r="AC39" s="386">
        <v>448.39706522</v>
      </c>
      <c r="AD39" s="386">
        <v>472.95172176000023</v>
      </c>
      <c r="AE39" s="386">
        <v>465.35545185999985</v>
      </c>
      <c r="AF39" s="386">
        <v>431.38790918999985</v>
      </c>
      <c r="AG39" s="386">
        <v>458.40612897000045</v>
      </c>
      <c r="AH39" s="386">
        <v>417.75723404000001</v>
      </c>
      <c r="AI39" s="386">
        <v>520.25627235000002</v>
      </c>
      <c r="AJ39" s="386">
        <v>582.5895157100008</v>
      </c>
      <c r="AK39" s="386">
        <v>596.75975798000036</v>
      </c>
      <c r="AL39" s="386">
        <v>837.43193301000019</v>
      </c>
      <c r="AM39" s="386">
        <v>145.34523439</v>
      </c>
      <c r="AN39" s="386">
        <v>276.29697156000009</v>
      </c>
      <c r="AO39" s="386">
        <v>428.30328056000013</v>
      </c>
      <c r="AP39" s="386">
        <v>255.2075095400003</v>
      </c>
      <c r="AQ39" s="386">
        <v>372.21973669999966</v>
      </c>
      <c r="AR39" s="386">
        <v>433.00423661000025</v>
      </c>
      <c r="AS39" s="386">
        <v>344.81948358000017</v>
      </c>
      <c r="AT39" s="386">
        <v>353.20382391999988</v>
      </c>
      <c r="AU39" s="386">
        <v>346.55467035000009</v>
      </c>
      <c r="AV39" s="386">
        <v>368.9686332199999</v>
      </c>
      <c r="AW39" s="386">
        <v>354.13027820000036</v>
      </c>
      <c r="AX39" s="386">
        <v>591.52462617999981</v>
      </c>
      <c r="AY39" s="386">
        <v>90.885093249999997</v>
      </c>
      <c r="AZ39" s="386">
        <v>181.79947937999995</v>
      </c>
      <c r="BA39" s="386">
        <v>291.5248958300001</v>
      </c>
      <c r="BB39" s="386">
        <v>241.18237645000002</v>
      </c>
      <c r="BC39" s="386">
        <v>268.19629277000013</v>
      </c>
      <c r="BD39" s="386">
        <v>210.11473164999981</v>
      </c>
      <c r="BE39" s="386">
        <v>330.77895304000009</v>
      </c>
      <c r="BF39" s="386">
        <v>543.05931349835578</v>
      </c>
      <c r="BG39" s="386">
        <v>457.50701846999982</v>
      </c>
      <c r="BH39" s="386">
        <v>440.36304084999995</v>
      </c>
      <c r="BI39" s="386">
        <v>670.71360153000035</v>
      </c>
      <c r="BJ39" s="386">
        <v>1221.2845428899991</v>
      </c>
      <c r="BK39" s="386">
        <v>157.3982757</v>
      </c>
      <c r="BL39" s="386">
        <v>389.20104115000004</v>
      </c>
      <c r="BM39" s="386">
        <v>530.55327299999999</v>
      </c>
      <c r="BN39" s="386">
        <v>489.33343070999996</v>
      </c>
      <c r="BO39" s="386">
        <v>410.8666626000001</v>
      </c>
      <c r="BP39" s="386">
        <v>316.95361964999967</v>
      </c>
      <c r="BQ39" s="386">
        <v>228.28637795000014</v>
      </c>
      <c r="BR39" s="386">
        <v>328.47841614999987</v>
      </c>
      <c r="BS39" s="386">
        <v>306.77585931000056</v>
      </c>
      <c r="BT39" s="386">
        <v>370.91719566999922</v>
      </c>
      <c r="BU39" s="386">
        <v>520.00592132000077</v>
      </c>
      <c r="BV39" s="386">
        <v>1143.6961337499993</v>
      </c>
      <c r="BW39" s="386">
        <v>123.77572550000002</v>
      </c>
      <c r="BX39" s="386">
        <v>245.56436514000018</v>
      </c>
      <c r="BY39" s="386">
        <v>213.27923336999982</v>
      </c>
      <c r="BZ39" s="386">
        <v>249.22739442000022</v>
      </c>
      <c r="CA39" s="386">
        <v>207.33143429999956</v>
      </c>
      <c r="CB39" s="386">
        <v>289.86011108000031</v>
      </c>
      <c r="CC39" s="386">
        <v>285.4587025999997</v>
      </c>
      <c r="CD39" s="386">
        <v>266.59712910000081</v>
      </c>
      <c r="CE39" s="386">
        <v>477.79115571999944</v>
      </c>
      <c r="CF39" s="386">
        <v>281.83163603000025</v>
      </c>
      <c r="CG39" s="386">
        <v>261.29243420999984</v>
      </c>
      <c r="CH39" s="386">
        <v>786.36546116999853</v>
      </c>
      <c r="CI39" s="386">
        <v>331.38076743999989</v>
      </c>
      <c r="CJ39" s="386">
        <v>402.03422547000014</v>
      </c>
      <c r="CK39" s="386">
        <v>398.09046767999973</v>
      </c>
      <c r="CL39" s="386">
        <v>568.41606584999965</v>
      </c>
      <c r="CM39" s="386">
        <v>599.87291574000005</v>
      </c>
      <c r="CN39" s="386">
        <v>462.72283316000028</v>
      </c>
      <c r="CO39" s="386">
        <v>513.50758649999989</v>
      </c>
      <c r="CP39" s="386">
        <v>496.72621772999906</v>
      </c>
      <c r="CQ39" s="386">
        <v>576.6799482379995</v>
      </c>
      <c r="CR39" s="386">
        <v>524.17709828000113</v>
      </c>
      <c r="CS39" s="386">
        <v>494.3107814799987</v>
      </c>
      <c r="CT39" s="386">
        <v>1172.2717175453915</v>
      </c>
      <c r="CU39" s="386">
        <v>272.56074830360512</v>
      </c>
      <c r="CV39" s="386">
        <v>371.62726140727011</v>
      </c>
      <c r="CW39" s="386">
        <v>318.71012500519055</v>
      </c>
      <c r="CX39" s="386">
        <v>247.18578682654558</v>
      </c>
      <c r="CY39" s="386">
        <v>367.09091804700506</v>
      </c>
      <c r="CZ39" s="386">
        <v>323.09456893802133</v>
      </c>
      <c r="DA39" s="386">
        <v>433.47252671858115</v>
      </c>
      <c r="DB39" s="386">
        <v>367.88565220058683</v>
      </c>
      <c r="DC39" s="386">
        <v>484.8618023307281</v>
      </c>
      <c r="DD39" s="386">
        <v>561.37133558944549</v>
      </c>
      <c r="DE39" s="386">
        <v>644.44222414499654</v>
      </c>
      <c r="DF39" s="386">
        <v>1356.3598388174764</v>
      </c>
      <c r="DG39" s="386">
        <v>223.95403070999998</v>
      </c>
      <c r="DH39" s="386">
        <v>330.76641046000009</v>
      </c>
      <c r="DI39" s="386">
        <v>552.05308925999975</v>
      </c>
      <c r="DJ39" s="386">
        <v>435.87411579000042</v>
      </c>
      <c r="DK39" s="386">
        <v>621.28755040999954</v>
      </c>
      <c r="DL39" s="386">
        <v>587.53618915000061</v>
      </c>
      <c r="DM39" s="386">
        <v>582.27311886865004</v>
      </c>
      <c r="DN39" s="386">
        <v>609.4703536133336</v>
      </c>
      <c r="DO39" s="386">
        <v>548.70280490624828</v>
      </c>
      <c r="DP39" s="386">
        <v>587.98266133375114</v>
      </c>
      <c r="DQ39" s="386">
        <v>665.46113188999993</v>
      </c>
      <c r="DR39" s="386">
        <v>1315.7782105476417</v>
      </c>
      <c r="DS39" s="386">
        <v>190.50713120745536</v>
      </c>
      <c r="DT39" s="386">
        <v>317.60840371745536</v>
      </c>
      <c r="DU39" s="386">
        <v>333.87594159745544</v>
      </c>
      <c r="DV39" s="386">
        <v>370.54539695745552</v>
      </c>
      <c r="DW39" s="386">
        <v>526.75264427200079</v>
      </c>
      <c r="DX39" s="386">
        <v>480.9530131323686</v>
      </c>
      <c r="DY39" s="386">
        <v>483.39250857676154</v>
      </c>
      <c r="DZ39" s="386">
        <v>483.46438052204462</v>
      </c>
      <c r="EA39" s="386">
        <v>470.92576074086685</v>
      </c>
      <c r="EB39" s="386">
        <v>412.87372702528774</v>
      </c>
      <c r="EC39" s="386">
        <v>444.75035758589468</v>
      </c>
      <c r="ED39" s="386">
        <v>618.35483627471831</v>
      </c>
      <c r="EE39" s="383"/>
      <c r="EF39" s="383"/>
      <c r="EH39" s="365">
        <v>6540.1906251133896</v>
      </c>
      <c r="EI39" s="365">
        <v>5507.8227883294512</v>
      </c>
      <c r="EJ39" s="365">
        <v>6304.9496669396258</v>
      </c>
      <c r="EK39" s="365">
        <v>5134.0041016097657</v>
      </c>
      <c r="EL39" s="386"/>
      <c r="EM39" s="382" t="s">
        <v>527</v>
      </c>
      <c r="EN39" s="379">
        <v>5826.8906251133894</v>
      </c>
      <c r="EO39" s="379">
        <v>4432.1727883294516</v>
      </c>
      <c r="EP39" s="379">
        <v>5004.8496669396263</v>
      </c>
      <c r="EQ39" s="379">
        <v>5133.8921067400006</v>
      </c>
      <c r="ER39" s="379">
        <v>5288.5672917462543</v>
      </c>
      <c r="ES39" s="379">
        <v>5421.1709991861526</v>
      </c>
      <c r="ET39" s="379">
        <v>5490.1</v>
      </c>
      <c r="EU39" s="379">
        <v>5660.2649698327268</v>
      </c>
      <c r="EV39" s="379">
        <v>5852.8764981479681</v>
      </c>
      <c r="EX39" s="393">
        <f t="shared" si="73"/>
        <v>1.5034859821995241</v>
      </c>
      <c r="EY39" s="393">
        <f t="shared" si="73"/>
        <v>1.3907712902917686</v>
      </c>
      <c r="EZ39" s="393">
        <f t="shared" si="73"/>
        <v>1.4967727779661311</v>
      </c>
      <c r="FA39" s="393">
        <f t="shared" ref="FA39:FF45" si="75">EQ40/EQ$56*100</f>
        <v>1.4922677267235887</v>
      </c>
      <c r="FB39" s="393">
        <f t="shared" si="75"/>
        <v>1.6238597128877572</v>
      </c>
      <c r="FC39" s="393">
        <f t="shared" si="75"/>
        <v>1.5635451583394928</v>
      </c>
      <c r="FD39" s="393">
        <f t="shared" si="75"/>
        <v>1.5362193417154533</v>
      </c>
      <c r="FE39" s="393">
        <f t="shared" si="75"/>
        <v>1.4866679547941841</v>
      </c>
      <c r="FF39" s="393">
        <f t="shared" si="75"/>
        <v>1.4866679547941839</v>
      </c>
      <c r="FH39" s="393"/>
      <c r="FI39" s="393">
        <f t="shared" si="53"/>
        <v>-0.11271469190775552</v>
      </c>
      <c r="FJ39" s="393">
        <f t="shared" si="54"/>
        <v>0.10600148767436246</v>
      </c>
      <c r="FK39" s="393">
        <f t="shared" si="55"/>
        <v>-4.5050512425424127E-3</v>
      </c>
      <c r="FL39" s="393">
        <f t="shared" si="56"/>
        <v>0.13159198616416856</v>
      </c>
      <c r="FM39" s="393">
        <f t="shared" si="57"/>
        <v>-6.0314554548264399E-2</v>
      </c>
      <c r="FN39" s="393">
        <f t="shared" si="58"/>
        <v>-2.7325816624039545E-2</v>
      </c>
    </row>
    <row r="40" spans="1:170" s="370" customFormat="1" x14ac:dyDescent="0.25">
      <c r="A40" s="385" t="s">
        <v>526</v>
      </c>
      <c r="B40" s="392"/>
      <c r="C40" s="391">
        <v>126.13</v>
      </c>
      <c r="D40" s="386">
        <v>240.01999999999998</v>
      </c>
      <c r="E40" s="386">
        <v>64.27000000000001</v>
      </c>
      <c r="F40" s="386">
        <v>158.88999999999999</v>
      </c>
      <c r="G40" s="386">
        <v>134.36000000000001</v>
      </c>
      <c r="H40" s="386">
        <v>120.08</v>
      </c>
      <c r="I40" s="386">
        <v>210.73999999999998</v>
      </c>
      <c r="J40" s="386">
        <v>256.27</v>
      </c>
      <c r="K40" s="386">
        <v>262.27999999999997</v>
      </c>
      <c r="L40" s="386">
        <v>257.2350532125036</v>
      </c>
      <c r="M40" s="386">
        <v>199.06641402445456</v>
      </c>
      <c r="N40" s="386">
        <v>366.64159625639627</v>
      </c>
      <c r="O40" s="386">
        <v>265.95759035415489</v>
      </c>
      <c r="P40" s="386">
        <v>201.70225944515903</v>
      </c>
      <c r="Q40" s="386">
        <v>278.90061816204809</v>
      </c>
      <c r="R40" s="386">
        <v>264.749413</v>
      </c>
      <c r="S40" s="386">
        <v>254.37801203863796</v>
      </c>
      <c r="T40" s="386">
        <v>214.08625720000001</v>
      </c>
      <c r="U40" s="386">
        <v>378.455848</v>
      </c>
      <c r="V40" s="386">
        <v>330.67415799999998</v>
      </c>
      <c r="W40" s="386">
        <v>289.20097200000004</v>
      </c>
      <c r="X40" s="386">
        <v>369.60444393408193</v>
      </c>
      <c r="Y40" s="386">
        <v>327.17429399999986</v>
      </c>
      <c r="Z40" s="386">
        <v>595.76554799999974</v>
      </c>
      <c r="AA40" s="386">
        <v>277.74730600000004</v>
      </c>
      <c r="AB40" s="386">
        <v>331.58760699999999</v>
      </c>
      <c r="AC40" s="386">
        <v>285.818174</v>
      </c>
      <c r="AD40" s="386">
        <v>337.44417300000003</v>
      </c>
      <c r="AE40" s="386">
        <v>290.48764599999998</v>
      </c>
      <c r="AF40" s="386">
        <v>301.58880440560671</v>
      </c>
      <c r="AG40" s="386">
        <v>385.0557306</v>
      </c>
      <c r="AH40" s="386">
        <v>301.92225852000001</v>
      </c>
      <c r="AI40" s="386">
        <v>337.05925866999968</v>
      </c>
      <c r="AJ40" s="386">
        <v>474.70621361400032</v>
      </c>
      <c r="AK40" s="386">
        <v>282.65193213099963</v>
      </c>
      <c r="AL40" s="386">
        <v>520.06930207495122</v>
      </c>
      <c r="AM40" s="386">
        <v>228.34605564735759</v>
      </c>
      <c r="AN40" s="386">
        <v>284.50892265121649</v>
      </c>
      <c r="AO40" s="386">
        <v>278.84310560048857</v>
      </c>
      <c r="AP40" s="386">
        <v>302.30650521137636</v>
      </c>
      <c r="AQ40" s="386">
        <v>224.72245680700641</v>
      </c>
      <c r="AR40" s="386">
        <v>253.03996088731395</v>
      </c>
      <c r="AS40" s="386">
        <v>199.21939337907637</v>
      </c>
      <c r="AT40" s="386">
        <v>226.56500226544892</v>
      </c>
      <c r="AU40" s="386">
        <v>241.03136771393358</v>
      </c>
      <c r="AV40" s="386">
        <v>221.53732767438788</v>
      </c>
      <c r="AW40" s="386">
        <v>206.81535706316453</v>
      </c>
      <c r="AX40" s="386">
        <v>280.17950064485836</v>
      </c>
      <c r="AY40" s="386">
        <v>191.66421053905759</v>
      </c>
      <c r="AZ40" s="386">
        <v>168.8968377158389</v>
      </c>
      <c r="BA40" s="386">
        <v>228.30133781574773</v>
      </c>
      <c r="BB40" s="386">
        <v>248.30623535622999</v>
      </c>
      <c r="BC40" s="386">
        <v>204.13854617644571</v>
      </c>
      <c r="BD40" s="386">
        <v>307.28636975723845</v>
      </c>
      <c r="BE40" s="386">
        <v>198.89103364076195</v>
      </c>
      <c r="BF40" s="386">
        <v>157.32748816849295</v>
      </c>
      <c r="BG40" s="386">
        <v>193.38042863714622</v>
      </c>
      <c r="BH40" s="386">
        <v>203.42106505827729</v>
      </c>
      <c r="BI40" s="386">
        <v>181.95731883026619</v>
      </c>
      <c r="BJ40" s="386">
        <v>247.8883200722257</v>
      </c>
      <c r="BK40" s="386">
        <v>146.70992632666463</v>
      </c>
      <c r="BL40" s="386">
        <v>150.38437232770062</v>
      </c>
      <c r="BM40" s="386">
        <v>165.25905013129022</v>
      </c>
      <c r="BN40" s="386">
        <v>133.33099620866508</v>
      </c>
      <c r="BO40" s="386">
        <v>160.41446329023373</v>
      </c>
      <c r="BP40" s="386">
        <v>140.89374947397394</v>
      </c>
      <c r="BQ40" s="386">
        <v>164.81869141517095</v>
      </c>
      <c r="BR40" s="386">
        <v>151.90076074686181</v>
      </c>
      <c r="BS40" s="386">
        <v>163.59832792</v>
      </c>
      <c r="BT40" s="386">
        <v>149.88345157000001</v>
      </c>
      <c r="BU40" s="386">
        <v>194.16839200000001</v>
      </c>
      <c r="BV40" s="386">
        <v>245.098018</v>
      </c>
      <c r="BW40" s="386">
        <v>144.54824144659051</v>
      </c>
      <c r="BX40" s="386">
        <v>123.74330030177997</v>
      </c>
      <c r="BY40" s="386">
        <v>129.37648369367187</v>
      </c>
      <c r="BZ40" s="386">
        <v>137.95671409517155</v>
      </c>
      <c r="CA40" s="386">
        <v>168.61411068972473</v>
      </c>
      <c r="CB40" s="386">
        <v>152.91099974000522</v>
      </c>
      <c r="CC40" s="386">
        <v>153.04167529399405</v>
      </c>
      <c r="CD40" s="386">
        <v>110.70739230162803</v>
      </c>
      <c r="CE40" s="386">
        <v>150.80113979381608</v>
      </c>
      <c r="CF40" s="386">
        <v>150.70764725234238</v>
      </c>
      <c r="CG40" s="386">
        <v>173.41387632343603</v>
      </c>
      <c r="CH40" s="386">
        <v>183.55339540230088</v>
      </c>
      <c r="CI40" s="386">
        <v>134.49464776999997</v>
      </c>
      <c r="CJ40" s="386">
        <v>122.69194638000002</v>
      </c>
      <c r="CK40" s="386">
        <v>148.57020874</v>
      </c>
      <c r="CL40" s="386">
        <v>142.62083353000003</v>
      </c>
      <c r="CM40" s="386">
        <v>143.59557763000001</v>
      </c>
      <c r="CN40" s="386">
        <v>147.50900478999998</v>
      </c>
      <c r="CO40" s="386">
        <v>153.60854380000001</v>
      </c>
      <c r="CP40" s="386">
        <v>129.54731807000002</v>
      </c>
      <c r="CQ40" s="386">
        <v>137.07405922999999</v>
      </c>
      <c r="CR40" s="386">
        <v>126.97081899999999</v>
      </c>
      <c r="CS40" s="386">
        <v>100.65911937000001</v>
      </c>
      <c r="CT40" s="386">
        <v>138.04668263999997</v>
      </c>
      <c r="CU40" s="386">
        <v>126.64416127000001</v>
      </c>
      <c r="CV40" s="386">
        <v>122.36515410999999</v>
      </c>
      <c r="CW40" s="386">
        <v>128.64338948</v>
      </c>
      <c r="CX40" s="386">
        <v>40.418885039999999</v>
      </c>
      <c r="CY40" s="386">
        <v>65.004206379999985</v>
      </c>
      <c r="CZ40" s="386">
        <v>110.94279625</v>
      </c>
      <c r="DA40" s="386">
        <v>139.39136184</v>
      </c>
      <c r="DB40" s="386">
        <v>120.45316747999999</v>
      </c>
      <c r="DC40" s="386">
        <v>116.00970920999998</v>
      </c>
      <c r="DD40" s="386">
        <v>124.68420138000002</v>
      </c>
      <c r="DE40" s="386">
        <v>126.25531743000001</v>
      </c>
      <c r="DF40" s="386">
        <v>160.10009652999997</v>
      </c>
      <c r="DG40" s="386">
        <v>6.6631844100000013</v>
      </c>
      <c r="DH40" s="386">
        <v>22.044286929999998</v>
      </c>
      <c r="DI40" s="386">
        <v>339.01676191000001</v>
      </c>
      <c r="DJ40" s="386">
        <v>122.28150218000006</v>
      </c>
      <c r="DK40" s="386">
        <v>142.30403987000003</v>
      </c>
      <c r="DL40" s="386">
        <v>134.23598481999994</v>
      </c>
      <c r="DM40" s="386">
        <v>129.40701045000014</v>
      </c>
      <c r="DN40" s="386">
        <v>133.56409289000001</v>
      </c>
      <c r="DO40" s="386">
        <v>136.97271796999965</v>
      </c>
      <c r="DP40" s="386">
        <v>138.32209250999978</v>
      </c>
      <c r="DQ40" s="386">
        <v>145.22318369000033</v>
      </c>
      <c r="DR40" s="386">
        <v>139.02692415000035</v>
      </c>
      <c r="DS40" s="386">
        <v>111.0413138288792</v>
      </c>
      <c r="DT40" s="386">
        <v>141.77733258162601</v>
      </c>
      <c r="DU40" s="386">
        <v>146.81071750758645</v>
      </c>
      <c r="DV40" s="386">
        <v>150.99332044640744</v>
      </c>
      <c r="DW40" s="386">
        <v>147.77963685784144</v>
      </c>
      <c r="DX40" s="386">
        <v>149.00086950748843</v>
      </c>
      <c r="DY40" s="386">
        <v>139.93574740364843</v>
      </c>
      <c r="DZ40" s="386">
        <v>142.68697956264444</v>
      </c>
      <c r="EA40" s="386">
        <v>147.63374243123545</v>
      </c>
      <c r="EB40" s="386">
        <v>149.09270517484944</v>
      </c>
      <c r="EC40" s="386">
        <v>148.42215715206945</v>
      </c>
      <c r="ED40" s="386">
        <v>147.93337080572343</v>
      </c>
      <c r="EE40" s="387"/>
      <c r="EF40" s="387"/>
      <c r="EH40" s="365">
        <v>1625.3887609499998</v>
      </c>
      <c r="EI40" s="365">
        <v>1380.9124464000001</v>
      </c>
      <c r="EJ40" s="365">
        <v>1589.0617817800003</v>
      </c>
      <c r="EK40" s="365">
        <v>1723.1078932599996</v>
      </c>
      <c r="EL40" s="386"/>
      <c r="EM40" s="382" t="s">
        <v>526</v>
      </c>
      <c r="EN40" s="379">
        <v>1625.38876095</v>
      </c>
      <c r="EO40" s="379">
        <v>1380.9124463999999</v>
      </c>
      <c r="EP40" s="379">
        <v>1589.0617817800003</v>
      </c>
      <c r="EQ40" s="379">
        <v>1723.1078932599999</v>
      </c>
      <c r="ER40" s="379">
        <v>1953.3668368104709</v>
      </c>
      <c r="ES40" s="379">
        <v>1947.8290008138474</v>
      </c>
      <c r="ET40" s="379">
        <v>1978.5682765896961</v>
      </c>
      <c r="EU40" s="379">
        <v>1979.5682765897</v>
      </c>
      <c r="EV40" s="379">
        <v>2046.5870597007213</v>
      </c>
      <c r="EX40" s="386">
        <f t="shared" si="73"/>
        <v>2.7022934783119226</v>
      </c>
      <c r="EY40" s="386">
        <f t="shared" si="73"/>
        <v>2.8096827687823027</v>
      </c>
      <c r="EZ40" s="386">
        <f t="shared" si="73"/>
        <v>1.2850343297971665</v>
      </c>
      <c r="FA40" s="386">
        <f t="shared" si="75"/>
        <v>1.4525762128471909</v>
      </c>
      <c r="FB40" s="386">
        <f t="shared" si="75"/>
        <v>1.5179779751839544</v>
      </c>
      <c r="FC40" s="386">
        <f t="shared" si="75"/>
        <v>1.6800756201069169</v>
      </c>
      <c r="FD40" s="386">
        <f t="shared" si="75"/>
        <v>1.9517310653716713</v>
      </c>
      <c r="FE40" s="386">
        <f t="shared" si="75"/>
        <v>2.0160134195715131</v>
      </c>
      <c r="FF40" s="386">
        <f t="shared" si="75"/>
        <v>2.0472720012297705</v>
      </c>
      <c r="FH40" s="386"/>
      <c r="FI40" s="386">
        <f t="shared" si="53"/>
        <v>0.10738929047038015</v>
      </c>
      <c r="FJ40" s="386">
        <f t="shared" si="54"/>
        <v>-1.5246484389851362</v>
      </c>
      <c r="FK40" s="386">
        <f t="shared" si="55"/>
        <v>0.16754188305002438</v>
      </c>
      <c r="FL40" s="386">
        <f t="shared" si="56"/>
        <v>6.5401762336763536E-2</v>
      </c>
      <c r="FM40" s="386">
        <f t="shared" si="57"/>
        <v>0.16209764492296252</v>
      </c>
      <c r="FN40" s="386">
        <f t="shared" si="58"/>
        <v>0.27165544526475438</v>
      </c>
    </row>
    <row r="41" spans="1:170" x14ac:dyDescent="0.25">
      <c r="A41" s="369" t="s">
        <v>525</v>
      </c>
      <c r="B41" s="369"/>
      <c r="C41" s="390">
        <f t="shared" ref="C41:AH41" si="76">C42+C43</f>
        <v>17.252283800443692</v>
      </c>
      <c r="D41" s="390">
        <f t="shared" si="76"/>
        <v>37.371462883674006</v>
      </c>
      <c r="E41" s="390">
        <f t="shared" si="76"/>
        <v>71.970130468661822</v>
      </c>
      <c r="F41" s="390">
        <f t="shared" si="76"/>
        <v>36.043375534743717</v>
      </c>
      <c r="G41" s="390">
        <f t="shared" si="76"/>
        <v>41.756071073093459</v>
      </c>
      <c r="H41" s="390">
        <f t="shared" si="76"/>
        <v>116.70991533452379</v>
      </c>
      <c r="I41" s="390">
        <f t="shared" si="76"/>
        <v>27.649920740378509</v>
      </c>
      <c r="J41" s="390">
        <f t="shared" si="76"/>
        <v>50.81886531081652</v>
      </c>
      <c r="K41" s="390">
        <f t="shared" si="76"/>
        <v>67.058702237917259</v>
      </c>
      <c r="L41" s="390">
        <f t="shared" si="76"/>
        <v>24.112264539402421</v>
      </c>
      <c r="M41" s="390">
        <f t="shared" si="76"/>
        <v>31.359530691161915</v>
      </c>
      <c r="N41" s="390">
        <f t="shared" si="76"/>
        <v>116.07010454033446</v>
      </c>
      <c r="O41" s="390">
        <f t="shared" si="76"/>
        <v>25.372379196413235</v>
      </c>
      <c r="P41" s="390">
        <f t="shared" si="76"/>
        <v>31.550704954145544</v>
      </c>
      <c r="Q41" s="390">
        <f t="shared" si="76"/>
        <v>104.99273929734986</v>
      </c>
      <c r="R41" s="390">
        <f t="shared" si="76"/>
        <v>30.990114853453719</v>
      </c>
      <c r="S41" s="390">
        <f t="shared" si="76"/>
        <v>32.966964462170168</v>
      </c>
      <c r="T41" s="390">
        <f t="shared" si="76"/>
        <v>181.56551178110755</v>
      </c>
      <c r="U41" s="390">
        <f t="shared" si="76"/>
        <v>13.738216905128311</v>
      </c>
      <c r="V41" s="390">
        <f t="shared" si="76"/>
        <v>44.120659541223375</v>
      </c>
      <c r="W41" s="390">
        <f t="shared" si="76"/>
        <v>126.78983442872969</v>
      </c>
      <c r="X41" s="390">
        <f t="shared" si="76"/>
        <v>36.817469082607261</v>
      </c>
      <c r="Y41" s="390">
        <f t="shared" si="76"/>
        <v>65.205690491231067</v>
      </c>
      <c r="Z41" s="390">
        <f t="shared" si="76"/>
        <v>151.52460674325121</v>
      </c>
      <c r="AA41" s="390">
        <f t="shared" si="76"/>
        <v>39.845460505597963</v>
      </c>
      <c r="AB41" s="390">
        <f t="shared" si="76"/>
        <v>55.554884992404197</v>
      </c>
      <c r="AC41" s="390">
        <f t="shared" si="76"/>
        <v>154.01830658373663</v>
      </c>
      <c r="AD41" s="390">
        <f t="shared" si="76"/>
        <v>43.713967416531339</v>
      </c>
      <c r="AE41" s="390">
        <f t="shared" si="76"/>
        <v>34.357243813817163</v>
      </c>
      <c r="AF41" s="390">
        <f t="shared" si="76"/>
        <v>139.38854338614158</v>
      </c>
      <c r="AG41" s="390">
        <f t="shared" si="76"/>
        <v>27.906407494976811</v>
      </c>
      <c r="AH41" s="390">
        <f t="shared" si="76"/>
        <v>41.332941633837123</v>
      </c>
      <c r="AI41" s="390">
        <f t="shared" ref="AI41:BN41" si="77">AI42+AI43</f>
        <v>146.02806757885975</v>
      </c>
      <c r="AJ41" s="390">
        <f t="shared" si="77"/>
        <v>40.513234024406799</v>
      </c>
      <c r="AK41" s="390">
        <f t="shared" si="77"/>
        <v>41.833132357049649</v>
      </c>
      <c r="AL41" s="390">
        <f t="shared" si="77"/>
        <v>234.68885970671505</v>
      </c>
      <c r="AM41" s="390">
        <f t="shared" si="77"/>
        <v>32.914942305854488</v>
      </c>
      <c r="AN41" s="390">
        <f t="shared" si="77"/>
        <v>44.509576399157361</v>
      </c>
      <c r="AO41" s="390">
        <f t="shared" si="77"/>
        <v>236.13006053489553</v>
      </c>
      <c r="AP41" s="390">
        <f t="shared" si="77"/>
        <v>35.610825890477507</v>
      </c>
      <c r="AQ41" s="390">
        <f t="shared" si="77"/>
        <v>43.96711682637244</v>
      </c>
      <c r="AR41" s="390">
        <f t="shared" si="77"/>
        <v>250.48379733265614</v>
      </c>
      <c r="AS41" s="390">
        <f t="shared" si="77"/>
        <v>32.164894230109226</v>
      </c>
      <c r="AT41" s="390">
        <f t="shared" si="77"/>
        <v>52.229410958692057</v>
      </c>
      <c r="AU41" s="390">
        <f t="shared" si="77"/>
        <v>262.80522707363701</v>
      </c>
      <c r="AV41" s="390">
        <f t="shared" si="77"/>
        <v>40.678023056778173</v>
      </c>
      <c r="AW41" s="390">
        <f t="shared" si="77"/>
        <v>44.579012697384826</v>
      </c>
      <c r="AX41" s="390">
        <f t="shared" si="77"/>
        <v>248.55672500107883</v>
      </c>
      <c r="AY41" s="390">
        <f t="shared" si="77"/>
        <v>49.952517677881048</v>
      </c>
      <c r="AZ41" s="390">
        <f t="shared" si="77"/>
        <v>47.817117134726402</v>
      </c>
      <c r="BA41" s="390">
        <f t="shared" si="77"/>
        <v>260.74028022591546</v>
      </c>
      <c r="BB41" s="390">
        <f t="shared" si="77"/>
        <v>40.789733611976196</v>
      </c>
      <c r="BC41" s="390">
        <f t="shared" si="77"/>
        <v>70.757656947071212</v>
      </c>
      <c r="BD41" s="390">
        <f t="shared" si="77"/>
        <v>245.9006930168172</v>
      </c>
      <c r="BE41" s="390">
        <f t="shared" si="77"/>
        <v>58.602382523644643</v>
      </c>
      <c r="BF41" s="390">
        <f t="shared" si="77"/>
        <v>62.29951589452191</v>
      </c>
      <c r="BG41" s="390">
        <f t="shared" si="77"/>
        <v>265.9558232580921</v>
      </c>
      <c r="BH41" s="390">
        <f t="shared" si="77"/>
        <v>68.347129082769442</v>
      </c>
      <c r="BI41" s="390">
        <f t="shared" si="77"/>
        <v>63.760286238430474</v>
      </c>
      <c r="BJ41" s="390">
        <f t="shared" si="77"/>
        <v>295.45721386310947</v>
      </c>
      <c r="BK41" s="390">
        <f t="shared" si="77"/>
        <v>83.502233438828398</v>
      </c>
      <c r="BL41" s="390">
        <f t="shared" si="77"/>
        <v>74.768475936216277</v>
      </c>
      <c r="BM41" s="390">
        <f t="shared" si="77"/>
        <v>416.18445259274728</v>
      </c>
      <c r="BN41" s="390">
        <f t="shared" si="77"/>
        <v>70.809073870098899</v>
      </c>
      <c r="BO41" s="390">
        <f t="shared" ref="BO41:CH41" si="78">BO42+BO43</f>
        <v>101.29017260901395</v>
      </c>
      <c r="BP41" s="390">
        <f t="shared" si="78"/>
        <v>293.38067155611344</v>
      </c>
      <c r="BQ41" s="390">
        <f t="shared" si="78"/>
        <v>85.4491696827738</v>
      </c>
      <c r="BR41" s="390">
        <f t="shared" si="78"/>
        <v>91.123110117545082</v>
      </c>
      <c r="BS41" s="390">
        <f t="shared" si="78"/>
        <v>398.86639796977215</v>
      </c>
      <c r="BT41" s="390">
        <f t="shared" si="78"/>
        <v>77.953538363748891</v>
      </c>
      <c r="BU41" s="390">
        <f t="shared" si="78"/>
        <v>80.646479882382465</v>
      </c>
      <c r="BV41" s="390">
        <f t="shared" si="78"/>
        <v>378.5156130991017</v>
      </c>
      <c r="BW41" s="390">
        <f t="shared" si="78"/>
        <v>107.59075110059058</v>
      </c>
      <c r="BX41" s="390">
        <f t="shared" si="78"/>
        <v>93.251559229896984</v>
      </c>
      <c r="BY41" s="390">
        <f t="shared" si="78"/>
        <v>380.27405964247197</v>
      </c>
      <c r="BZ41" s="390">
        <f t="shared" si="78"/>
        <v>197.29490081737157</v>
      </c>
      <c r="CA41" s="390">
        <f t="shared" si="78"/>
        <v>181.04336746588726</v>
      </c>
      <c r="CB41" s="390">
        <f t="shared" si="78"/>
        <v>286.57847936691883</v>
      </c>
      <c r="CC41" s="390">
        <f t="shared" si="78"/>
        <v>220.97047081539407</v>
      </c>
      <c r="CD41" s="390">
        <f t="shared" si="78"/>
        <v>109.868407773228</v>
      </c>
      <c r="CE41" s="390">
        <f t="shared" si="78"/>
        <v>371.49554271521595</v>
      </c>
      <c r="CF41" s="390">
        <f t="shared" si="78"/>
        <v>216.19189391414238</v>
      </c>
      <c r="CG41" s="390">
        <f t="shared" si="78"/>
        <v>198.59423557563596</v>
      </c>
      <c r="CH41" s="390">
        <f t="shared" si="78"/>
        <v>300.0402431936983</v>
      </c>
      <c r="CI41" s="365">
        <v>246.71916874496537</v>
      </c>
      <c r="CJ41" s="365">
        <v>102.92554368830844</v>
      </c>
      <c r="CK41" s="365">
        <v>369.2060457884549</v>
      </c>
      <c r="CL41" s="365">
        <v>212.33076992752322</v>
      </c>
      <c r="CM41" s="365">
        <v>218.20970946775631</v>
      </c>
      <c r="CN41" s="365">
        <v>303.1195121598974</v>
      </c>
      <c r="CO41" s="365">
        <v>346.11202855489762</v>
      </c>
      <c r="CP41" s="365">
        <v>98.228779556600102</v>
      </c>
      <c r="CQ41" s="365">
        <v>297.08214757608459</v>
      </c>
      <c r="CR41" s="365">
        <v>220.02179353360003</v>
      </c>
      <c r="CS41" s="365">
        <v>204.2213715602943</v>
      </c>
      <c r="CT41" s="365">
        <v>303.21880618148424</v>
      </c>
      <c r="CU41" s="365">
        <v>341.24855964105029</v>
      </c>
      <c r="CV41" s="365">
        <v>101.20998424847029</v>
      </c>
      <c r="CW41" s="365">
        <v>368.41952284599756</v>
      </c>
      <c r="CX41" s="365">
        <v>266.44882385368476</v>
      </c>
      <c r="CY41" s="365">
        <v>101.69591859059247</v>
      </c>
      <c r="CZ41" s="365">
        <v>353.26809864834911</v>
      </c>
      <c r="DA41" s="365">
        <v>341.51073660894997</v>
      </c>
      <c r="DB41" s="365">
        <v>487.53778721022957</v>
      </c>
      <c r="DC41" s="365">
        <v>136.9672059323799</v>
      </c>
      <c r="DD41" s="365">
        <v>90.917876807420029</v>
      </c>
      <c r="DE41" s="365">
        <v>90.200204317326126</v>
      </c>
      <c r="DF41" s="365">
        <v>110.34088325381958</v>
      </c>
      <c r="DG41" s="365">
        <v>150.14746227860775</v>
      </c>
      <c r="DH41" s="365">
        <v>98.761001298122878</v>
      </c>
      <c r="DI41" s="365">
        <v>136.66721298611253</v>
      </c>
      <c r="DJ41" s="365">
        <v>73.934460618430563</v>
      </c>
      <c r="DK41" s="365">
        <v>123.59404463054649</v>
      </c>
      <c r="DL41" s="365">
        <v>86.674526410256703</v>
      </c>
      <c r="DM41" s="365">
        <v>136.56126106680347</v>
      </c>
      <c r="DN41" s="365">
        <v>106.91521461980025</v>
      </c>
      <c r="DO41" s="365">
        <v>131.68044292346684</v>
      </c>
      <c r="DP41" s="365">
        <v>108.54604676624248</v>
      </c>
      <c r="DQ41" s="365">
        <v>123.50453595659249</v>
      </c>
      <c r="DR41" s="365">
        <v>87.281615071475088</v>
      </c>
      <c r="DS41" s="365">
        <v>241.95366648327004</v>
      </c>
      <c r="DT41" s="365">
        <v>121.18712136706297</v>
      </c>
      <c r="DU41" s="365">
        <v>137.46804040945068</v>
      </c>
      <c r="DV41" s="365">
        <v>143.64211978476391</v>
      </c>
      <c r="DW41" s="365">
        <v>91.153815262879831</v>
      </c>
      <c r="DX41" s="365">
        <v>126.2539615179202</v>
      </c>
      <c r="DY41" s="365">
        <v>269.52331547628921</v>
      </c>
      <c r="DZ41" s="365">
        <v>79.006034552327748</v>
      </c>
      <c r="EA41" s="365">
        <v>129.70150234718744</v>
      </c>
      <c r="EB41" s="365">
        <v>139.70844705354062</v>
      </c>
      <c r="EC41" s="365">
        <v>99.975660716885486</v>
      </c>
      <c r="ED41" s="365">
        <v>97.658230835216813</v>
      </c>
      <c r="EE41" s="389"/>
      <c r="EF41" s="389"/>
      <c r="EH41" s="365">
        <v>2921.3956767398663</v>
      </c>
      <c r="EI41" s="365">
        <v>2789.7656019582696</v>
      </c>
      <c r="EJ41" s="365">
        <v>1364.2678246264577</v>
      </c>
      <c r="EK41" s="365">
        <v>1677.2319158067949</v>
      </c>
      <c r="EL41" s="388"/>
      <c r="EM41" s="369" t="s">
        <v>525</v>
      </c>
      <c r="EN41" s="379">
        <v>2921.3956767398663</v>
      </c>
      <c r="EO41" s="379">
        <v>2789.7656019582696</v>
      </c>
      <c r="EP41" s="379">
        <v>1364.2678246264577</v>
      </c>
      <c r="EQ41" s="379">
        <v>1677.2764652721935</v>
      </c>
      <c r="ER41" s="379">
        <v>1825.9999999999998</v>
      </c>
      <c r="ES41" s="379">
        <v>2093.0000000000014</v>
      </c>
      <c r="ET41" s="379">
        <v>2513.725133851538</v>
      </c>
      <c r="EU41" s="379">
        <v>2684.4166497927804</v>
      </c>
      <c r="EV41" s="379">
        <v>2818.3296558541247</v>
      </c>
      <c r="EX41" s="365">
        <f t="shared" si="73"/>
        <v>2.3767318979765073</v>
      </c>
      <c r="EY41" s="365">
        <f t="shared" si="73"/>
        <v>2.4390829665852247</v>
      </c>
      <c r="EZ41" s="365">
        <f t="shared" si="73"/>
        <v>0.90204697502679443</v>
      </c>
      <c r="FA41" s="365">
        <f t="shared" si="75"/>
        <v>1.0262802287028527</v>
      </c>
      <c r="FB41" s="365">
        <f t="shared" si="75"/>
        <v>1.1589670538209622</v>
      </c>
      <c r="FC41" s="365">
        <f t="shared" si="75"/>
        <v>1.3188075703075475</v>
      </c>
      <c r="FD41" s="365">
        <f t="shared" si="75"/>
        <v>1.6073497832018533</v>
      </c>
      <c r="FE41" s="365">
        <f t="shared" si="75"/>
        <v>1.7573009533038995</v>
      </c>
      <c r="FF41" s="365">
        <f t="shared" si="75"/>
        <v>1.8399369426571179</v>
      </c>
      <c r="FH41" s="365"/>
      <c r="FI41" s="365">
        <f t="shared" si="53"/>
        <v>6.2351068608717419E-2</v>
      </c>
      <c r="FJ41" s="365">
        <f t="shared" si="54"/>
        <v>-1.5370359915584304</v>
      </c>
      <c r="FK41" s="365">
        <f t="shared" si="55"/>
        <v>0.12423325367605831</v>
      </c>
      <c r="FL41" s="365">
        <f t="shared" si="56"/>
        <v>0.13268682511810947</v>
      </c>
      <c r="FM41" s="365">
        <f t="shared" si="57"/>
        <v>0.15984051648658526</v>
      </c>
      <c r="FN41" s="365">
        <f t="shared" si="58"/>
        <v>0.28854221289430582</v>
      </c>
    </row>
    <row r="42" spans="1:170" x14ac:dyDescent="0.25">
      <c r="A42" s="385" t="s">
        <v>28</v>
      </c>
      <c r="B42" s="385"/>
      <c r="C42" s="384">
        <v>15.645973640443689</v>
      </c>
      <c r="D42" s="381">
        <v>35.707161124025916</v>
      </c>
      <c r="E42" s="381">
        <v>70.057774888661825</v>
      </c>
      <c r="F42" s="381">
        <v>30.89202043552946</v>
      </c>
      <c r="G42" s="381">
        <v>33.795391363093458</v>
      </c>
      <c r="H42" s="381">
        <v>112.12201736452378</v>
      </c>
      <c r="I42" s="381">
        <v>24.821129790378503</v>
      </c>
      <c r="J42" s="381">
        <v>48.101703170816521</v>
      </c>
      <c r="K42" s="381">
        <v>55.860429159383159</v>
      </c>
      <c r="L42" s="381">
        <v>20.36328133926833</v>
      </c>
      <c r="M42" s="381">
        <v>27.507145176712431</v>
      </c>
      <c r="N42" s="381">
        <v>105.9949088833953</v>
      </c>
      <c r="O42" s="381">
        <v>23.106799515487737</v>
      </c>
      <c r="P42" s="381">
        <v>28.696041045070146</v>
      </c>
      <c r="Q42" s="381">
        <v>93.218415361127882</v>
      </c>
      <c r="R42" s="381">
        <v>20.51693066724274</v>
      </c>
      <c r="S42" s="381">
        <v>24.37173836815278</v>
      </c>
      <c r="T42" s="381">
        <v>170.74725734172583</v>
      </c>
      <c r="U42" s="381">
        <v>10.764000247207488</v>
      </c>
      <c r="V42" s="381">
        <v>38.348091129399897</v>
      </c>
      <c r="W42" s="381">
        <v>114.43472258815783</v>
      </c>
      <c r="X42" s="381">
        <v>27.730636118289464</v>
      </c>
      <c r="Y42" s="381">
        <v>21.461203606071219</v>
      </c>
      <c r="Z42" s="381">
        <v>167.69838910614871</v>
      </c>
      <c r="AA42" s="381">
        <v>33.862677281332857</v>
      </c>
      <c r="AB42" s="381">
        <v>49.215099139911104</v>
      </c>
      <c r="AC42" s="381">
        <v>139.49751321907982</v>
      </c>
      <c r="AD42" s="381">
        <v>27.747052637242739</v>
      </c>
      <c r="AE42" s="381">
        <v>23.063235772314776</v>
      </c>
      <c r="AF42" s="381">
        <v>123.60964816959256</v>
      </c>
      <c r="AG42" s="381">
        <v>21.831928642147496</v>
      </c>
      <c r="AH42" s="381">
        <v>31.05138465236988</v>
      </c>
      <c r="AI42" s="381">
        <v>130.68060259956576</v>
      </c>
      <c r="AJ42" s="381">
        <v>25.455378218207755</v>
      </c>
      <c r="AK42" s="381">
        <v>28.346472637071201</v>
      </c>
      <c r="AL42" s="381">
        <v>213.47992048140028</v>
      </c>
      <c r="AM42" s="381">
        <v>25.742702559974827</v>
      </c>
      <c r="AN42" s="381">
        <v>32.875115945700379</v>
      </c>
      <c r="AO42" s="381">
        <v>218.57736631888639</v>
      </c>
      <c r="AP42" s="381">
        <v>19.854852838790592</v>
      </c>
      <c r="AQ42" s="381">
        <v>31.318491036257285</v>
      </c>
      <c r="AR42" s="381">
        <v>231.74654017252098</v>
      </c>
      <c r="AS42" s="381">
        <v>26.283624162825806</v>
      </c>
      <c r="AT42" s="381">
        <v>40.819480811369857</v>
      </c>
      <c r="AU42" s="381">
        <v>243.65362671980105</v>
      </c>
      <c r="AV42" s="381">
        <v>23.195838037485299</v>
      </c>
      <c r="AW42" s="381">
        <v>31.183649444261192</v>
      </c>
      <c r="AX42" s="381">
        <v>228.28790763085519</v>
      </c>
      <c r="AY42" s="381">
        <v>41.624023888988987</v>
      </c>
      <c r="AZ42" s="381">
        <v>35.734660223476396</v>
      </c>
      <c r="BA42" s="381">
        <v>242.6501185438633</v>
      </c>
      <c r="BB42" s="381">
        <v>23.624349486739163</v>
      </c>
      <c r="BC42" s="381">
        <v>60.899649817356959</v>
      </c>
      <c r="BD42" s="381">
        <v>225.57648841446129</v>
      </c>
      <c r="BE42" s="381">
        <v>46.927409579919726</v>
      </c>
      <c r="BF42" s="381">
        <v>49.076674750381841</v>
      </c>
      <c r="BG42" s="381">
        <v>246.47205065717145</v>
      </c>
      <c r="BH42" s="381">
        <v>52.392142792089984</v>
      </c>
      <c r="BI42" s="381">
        <v>50.659153838948754</v>
      </c>
      <c r="BJ42" s="381">
        <v>275.46665141433095</v>
      </c>
      <c r="BK42" s="381">
        <v>71.262196685592556</v>
      </c>
      <c r="BL42" s="381">
        <v>57.371758866719944</v>
      </c>
      <c r="BM42" s="381">
        <v>393.68132948376746</v>
      </c>
      <c r="BN42" s="381">
        <v>57.676591274964494</v>
      </c>
      <c r="BO42" s="381">
        <v>68.129259221628956</v>
      </c>
      <c r="BP42" s="381">
        <v>275.99315012467082</v>
      </c>
      <c r="BQ42" s="381">
        <v>71.631981033286579</v>
      </c>
      <c r="BR42" s="381">
        <v>51.730954720345089</v>
      </c>
      <c r="BS42" s="381">
        <v>355.75736476397213</v>
      </c>
      <c r="BT42" s="381">
        <v>55.700822598948903</v>
      </c>
      <c r="BU42" s="381">
        <v>55.023971330262285</v>
      </c>
      <c r="BV42" s="381">
        <v>358.45342663550167</v>
      </c>
      <c r="BW42" s="381">
        <v>89.980814086590556</v>
      </c>
      <c r="BX42" s="381">
        <v>55.399837671779977</v>
      </c>
      <c r="BY42" s="381">
        <v>341.07754814367195</v>
      </c>
      <c r="BZ42" s="381">
        <v>179.00555671517156</v>
      </c>
      <c r="CA42" s="381">
        <v>155.05953288972475</v>
      </c>
      <c r="CB42" s="381">
        <v>258.62651398000531</v>
      </c>
      <c r="CC42" s="381">
        <v>205.92199485399405</v>
      </c>
      <c r="CD42" s="381">
        <v>72.061739681627998</v>
      </c>
      <c r="CE42" s="381">
        <v>337.63139709381596</v>
      </c>
      <c r="CF42" s="381">
        <v>195.14609448234239</v>
      </c>
      <c r="CG42" s="381">
        <v>173.82455261343594</v>
      </c>
      <c r="CH42" s="381">
        <v>276.50464532589831</v>
      </c>
      <c r="CI42" s="365">
        <v>221.51145698196538</v>
      </c>
      <c r="CJ42" s="365">
        <v>63.898237597684698</v>
      </c>
      <c r="CK42" s="365">
        <v>329.3704893296549</v>
      </c>
      <c r="CL42" s="365">
        <v>194.51815911512324</v>
      </c>
      <c r="CM42" s="365">
        <v>184.47627709595628</v>
      </c>
      <c r="CN42" s="365">
        <v>283.4098301192974</v>
      </c>
      <c r="CO42" s="365">
        <v>330.19803434349762</v>
      </c>
      <c r="CP42" s="365">
        <v>64.223693710000092</v>
      </c>
      <c r="CQ42" s="365">
        <v>260.62750554168463</v>
      </c>
      <c r="CR42" s="365">
        <v>198.49112599699995</v>
      </c>
      <c r="CS42" s="365">
        <v>172.48291293417813</v>
      </c>
      <c r="CT42" s="365">
        <v>266.22981140427123</v>
      </c>
      <c r="CU42" s="365">
        <v>315.39404659299993</v>
      </c>
      <c r="CV42" s="365">
        <v>54.408112112000019</v>
      </c>
      <c r="CW42" s="365">
        <v>333.82922414599994</v>
      </c>
      <c r="CX42" s="365">
        <v>248.91290389799994</v>
      </c>
      <c r="CY42" s="365">
        <v>68.744012670208832</v>
      </c>
      <c r="CZ42" s="365">
        <v>332.16121415399988</v>
      </c>
      <c r="DA42" s="365">
        <v>308.89217634913882</v>
      </c>
      <c r="DB42" s="365">
        <v>445.97450993366664</v>
      </c>
      <c r="DC42" s="365">
        <v>106.90861933500004</v>
      </c>
      <c r="DD42" s="365">
        <v>73.91140657000004</v>
      </c>
      <c r="DE42" s="365">
        <v>61.410609158999982</v>
      </c>
      <c r="DF42" s="365">
        <v>71.246057895000007</v>
      </c>
      <c r="DG42" s="365">
        <v>115.80242053000001</v>
      </c>
      <c r="DH42" s="365">
        <v>59.328827271999998</v>
      </c>
      <c r="DI42" s="365">
        <v>94.424920403000016</v>
      </c>
      <c r="DJ42" s="365">
        <v>52.984534766999992</v>
      </c>
      <c r="DK42" s="365">
        <v>96.231347626000002</v>
      </c>
      <c r="DL42" s="365">
        <v>57.170303466</v>
      </c>
      <c r="DM42" s="365">
        <v>107.3163414</v>
      </c>
      <c r="DN42" s="365">
        <v>66.674816459999988</v>
      </c>
      <c r="DO42" s="365">
        <v>95.819247476999976</v>
      </c>
      <c r="DP42" s="365">
        <v>66.697214194000026</v>
      </c>
      <c r="DQ42" s="365">
        <v>91.46219401899998</v>
      </c>
      <c r="DR42" s="365">
        <v>53.753815150000008</v>
      </c>
      <c r="DS42" s="365">
        <v>213.84335828499997</v>
      </c>
      <c r="DT42" s="365">
        <v>82.658255289999985</v>
      </c>
      <c r="DU42" s="365">
        <v>96.672699473750001</v>
      </c>
      <c r="DV42" s="365">
        <v>93.163344604000017</v>
      </c>
      <c r="DW42" s="365">
        <v>61.393697000000003</v>
      </c>
      <c r="DX42" s="365">
        <v>59.858053633750004</v>
      </c>
      <c r="DY42" s="365">
        <v>245.08995121780006</v>
      </c>
      <c r="DZ42" s="365">
        <v>37.788477119040003</v>
      </c>
      <c r="EA42" s="365">
        <v>91.316971752789996</v>
      </c>
      <c r="EB42" s="365">
        <v>93.13372847780002</v>
      </c>
      <c r="EC42" s="365">
        <v>64.682939979039986</v>
      </c>
      <c r="ED42" s="365">
        <v>60.944557371829994</v>
      </c>
      <c r="EE42" s="387"/>
      <c r="EF42" s="387"/>
      <c r="EH42" s="365">
        <v>2569.4375341703135</v>
      </c>
      <c r="EI42" s="365">
        <v>2421.7928928150141</v>
      </c>
      <c r="EJ42" s="365">
        <v>957.66598276400009</v>
      </c>
      <c r="EK42" s="365">
        <v>1200.5460342048</v>
      </c>
      <c r="EL42" s="386"/>
      <c r="EM42" s="382" t="s">
        <v>28</v>
      </c>
      <c r="EN42" s="379">
        <v>2569.4375341703135</v>
      </c>
      <c r="EO42" s="379">
        <v>2421.7928928150141</v>
      </c>
      <c r="EP42" s="379">
        <v>957.66598276400009</v>
      </c>
      <c r="EQ42" s="379">
        <v>1185.036392</v>
      </c>
      <c r="ER42" s="379">
        <v>1394.1400170978229</v>
      </c>
      <c r="ES42" s="379">
        <v>1642.9404793565429</v>
      </c>
      <c r="ET42" s="379">
        <v>2070.1804775320788</v>
      </c>
      <c r="EU42" s="379">
        <v>2339.9288377496723</v>
      </c>
      <c r="EV42" s="379">
        <v>2532.9066422425703</v>
      </c>
      <c r="EX42" s="386">
        <f t="shared" si="73"/>
        <v>0.32556158033541521</v>
      </c>
      <c r="EY42" s="386">
        <f t="shared" si="73"/>
        <v>0.37059980219707822</v>
      </c>
      <c r="EZ42" s="386">
        <f t="shared" si="73"/>
        <v>0.38298735477037182</v>
      </c>
      <c r="FA42" s="386">
        <f t="shared" si="75"/>
        <v>0.42629598414433828</v>
      </c>
      <c r="FB42" s="386">
        <f t="shared" si="75"/>
        <v>0.35901092136299223</v>
      </c>
      <c r="FC42" s="386">
        <f t="shared" si="75"/>
        <v>0.36126804979936905</v>
      </c>
      <c r="FD42" s="386">
        <f t="shared" si="75"/>
        <v>0.34438128216981811</v>
      </c>
      <c r="FE42" s="386">
        <f t="shared" si="75"/>
        <v>0.25871246626761368</v>
      </c>
      <c r="FF42" s="386">
        <f t="shared" si="75"/>
        <v>0.20733505857265261</v>
      </c>
      <c r="FH42" s="386"/>
      <c r="FI42" s="386">
        <f t="shared" si="53"/>
        <v>4.5038221861663008E-2</v>
      </c>
      <c r="FJ42" s="386">
        <f t="shared" si="54"/>
        <v>1.2387552573293603E-2</v>
      </c>
      <c r="FK42" s="386">
        <f t="shared" si="55"/>
        <v>4.3308629373966456E-2</v>
      </c>
      <c r="FL42" s="386">
        <f t="shared" si="56"/>
        <v>-6.728506278134605E-2</v>
      </c>
      <c r="FM42" s="386">
        <f t="shared" si="57"/>
        <v>2.2571284363768207E-3</v>
      </c>
      <c r="FN42" s="386">
        <f t="shared" si="58"/>
        <v>-1.6886767629550936E-2</v>
      </c>
    </row>
    <row r="43" spans="1:170" x14ac:dyDescent="0.25">
      <c r="A43" s="385" t="s">
        <v>524</v>
      </c>
      <c r="B43" s="385"/>
      <c r="C43" s="384">
        <v>1.6063101600000027</v>
      </c>
      <c r="D43" s="381">
        <v>1.6643017596480925</v>
      </c>
      <c r="E43" s="381">
        <v>1.9123555799999974</v>
      </c>
      <c r="F43" s="381">
        <v>5.1513550992142552</v>
      </c>
      <c r="G43" s="381">
        <v>7.9606797100000017</v>
      </c>
      <c r="H43" s="381">
        <v>4.5878979700000002</v>
      </c>
      <c r="I43" s="381">
        <v>2.828790950000005</v>
      </c>
      <c r="J43" s="381">
        <v>2.7171621399999974</v>
      </c>
      <c r="K43" s="381">
        <v>11.198273078534108</v>
      </c>
      <c r="L43" s="381">
        <v>3.7489832001340906</v>
      </c>
      <c r="M43" s="381">
        <v>3.8523855144494825</v>
      </c>
      <c r="N43" s="381">
        <v>10.075195656939158</v>
      </c>
      <c r="O43" s="381">
        <v>2.2655796809254962</v>
      </c>
      <c r="P43" s="381">
        <v>2.8546639090754002</v>
      </c>
      <c r="Q43" s="381">
        <v>11.774323936221982</v>
      </c>
      <c r="R43" s="381">
        <v>10.473184186210977</v>
      </c>
      <c r="S43" s="381">
        <v>8.5952260940173915</v>
      </c>
      <c r="T43" s="381">
        <v>10.818254439381707</v>
      </c>
      <c r="U43" s="381">
        <v>2.9742166579208242</v>
      </c>
      <c r="V43" s="381">
        <v>5.7725684118234772</v>
      </c>
      <c r="W43" s="381">
        <v>12.355111840571865</v>
      </c>
      <c r="X43" s="381">
        <v>9.0868329643178001</v>
      </c>
      <c r="Y43" s="381">
        <v>43.744486885159851</v>
      </c>
      <c r="Z43" s="381">
        <v>-16.173782362897491</v>
      </c>
      <c r="AA43" s="381">
        <v>5.9827832242651038</v>
      </c>
      <c r="AB43" s="381">
        <v>6.3397858524930948</v>
      </c>
      <c r="AC43" s="381">
        <v>14.5207933646568</v>
      </c>
      <c r="AD43" s="381">
        <v>15.966914779288599</v>
      </c>
      <c r="AE43" s="381">
        <v>11.294008041502387</v>
      </c>
      <c r="AF43" s="381">
        <v>15.778895216549021</v>
      </c>
      <c r="AG43" s="381">
        <v>6.0744788528293157</v>
      </c>
      <c r="AH43" s="381">
        <v>10.28155698146724</v>
      </c>
      <c r="AI43" s="381">
        <v>15.347464979293974</v>
      </c>
      <c r="AJ43" s="381">
        <v>15.05785580619904</v>
      </c>
      <c r="AK43" s="381">
        <v>13.486659719978448</v>
      </c>
      <c r="AL43" s="381">
        <v>21.208939225314776</v>
      </c>
      <c r="AM43" s="381">
        <v>7.1722397458796632</v>
      </c>
      <c r="AN43" s="381">
        <v>11.634460453456979</v>
      </c>
      <c r="AO43" s="381">
        <v>17.55269421600914</v>
      </c>
      <c r="AP43" s="381">
        <v>15.755973051686917</v>
      </c>
      <c r="AQ43" s="381">
        <v>12.648625790115153</v>
      </c>
      <c r="AR43" s="381">
        <v>18.737257160135162</v>
      </c>
      <c r="AS43" s="381">
        <v>5.8812700672834186</v>
      </c>
      <c r="AT43" s="381">
        <v>11.409930147322198</v>
      </c>
      <c r="AU43" s="381">
        <v>19.151600353835985</v>
      </c>
      <c r="AV43" s="381">
        <v>17.482185019292874</v>
      </c>
      <c r="AW43" s="381">
        <v>13.39536325312363</v>
      </c>
      <c r="AX43" s="381">
        <v>20.268817370223655</v>
      </c>
      <c r="AY43" s="381">
        <v>8.3284937888920592</v>
      </c>
      <c r="AZ43" s="381">
        <v>12.082456911250008</v>
      </c>
      <c r="BA43" s="381">
        <v>18.090161682052134</v>
      </c>
      <c r="BB43" s="381">
        <v>17.165384125237033</v>
      </c>
      <c r="BC43" s="381">
        <v>9.8580071297142542</v>
      </c>
      <c r="BD43" s="381">
        <v>20.324204602355913</v>
      </c>
      <c r="BE43" s="381">
        <v>11.674972943724917</v>
      </c>
      <c r="BF43" s="381">
        <v>13.222841144140068</v>
      </c>
      <c r="BG43" s="381">
        <v>19.483772600920616</v>
      </c>
      <c r="BH43" s="381">
        <v>15.954986290679457</v>
      </c>
      <c r="BI43" s="381">
        <v>13.101132399481719</v>
      </c>
      <c r="BJ43" s="381">
        <v>19.990562448778491</v>
      </c>
      <c r="BK43" s="381">
        <v>12.240036753235843</v>
      </c>
      <c r="BL43" s="381">
        <v>17.396717069496333</v>
      </c>
      <c r="BM43" s="381">
        <v>22.503123108979846</v>
      </c>
      <c r="BN43" s="381">
        <v>13.132482595134409</v>
      </c>
      <c r="BO43" s="381">
        <v>33.160913387384987</v>
      </c>
      <c r="BP43" s="381">
        <v>17.387521431442643</v>
      </c>
      <c r="BQ43" s="381">
        <v>13.817188649487216</v>
      </c>
      <c r="BR43" s="381">
        <v>39.392155397199993</v>
      </c>
      <c r="BS43" s="381">
        <v>43.109033205799996</v>
      </c>
      <c r="BT43" s="381">
        <v>22.252715764799994</v>
      </c>
      <c r="BU43" s="381">
        <v>25.622508552120184</v>
      </c>
      <c r="BV43" s="381">
        <v>20.062186463600014</v>
      </c>
      <c r="BW43" s="381">
        <v>17.609937014000028</v>
      </c>
      <c r="BX43" s="381">
        <v>37.851721558117006</v>
      </c>
      <c r="BY43" s="381">
        <v>39.196511498800007</v>
      </c>
      <c r="BZ43" s="381">
        <v>18.289344102200015</v>
      </c>
      <c r="CA43" s="381">
        <v>25.983834576162497</v>
      </c>
      <c r="CB43" s="381">
        <v>27.9519653869135</v>
      </c>
      <c r="CC43" s="381">
        <v>15.048475961400008</v>
      </c>
      <c r="CD43" s="381">
        <v>37.806668091599995</v>
      </c>
      <c r="CE43" s="381">
        <v>33.864145621400006</v>
      </c>
      <c r="CF43" s="381">
        <v>21.045799431799992</v>
      </c>
      <c r="CG43" s="381">
        <v>24.769682962200019</v>
      </c>
      <c r="CH43" s="381">
        <v>23.535597867800014</v>
      </c>
      <c r="CI43" s="365">
        <v>25.207711763000002</v>
      </c>
      <c r="CJ43" s="365">
        <v>39.027306090623732</v>
      </c>
      <c r="CK43" s="365">
        <v>39.835556458799999</v>
      </c>
      <c r="CL43" s="365">
        <v>17.812610812399988</v>
      </c>
      <c r="CM43" s="365">
        <v>33.733432371800028</v>
      </c>
      <c r="CN43" s="365">
        <v>19.709682040600025</v>
      </c>
      <c r="CO43" s="365">
        <v>15.913994211400002</v>
      </c>
      <c r="CP43" s="365">
        <v>34.005085846600004</v>
      </c>
      <c r="CQ43" s="365">
        <v>36.454642034399974</v>
      </c>
      <c r="CR43" s="365">
        <v>21.530667536600074</v>
      </c>
      <c r="CS43" s="365">
        <v>31.738458626116167</v>
      </c>
      <c r="CT43" s="365">
        <v>36.988994777213009</v>
      </c>
      <c r="CU43" s="365">
        <v>25.854513048050343</v>
      </c>
      <c r="CV43" s="365">
        <v>46.801872136470273</v>
      </c>
      <c r="CW43" s="365">
        <v>34.590298699997611</v>
      </c>
      <c r="CX43" s="365">
        <v>17.535919955684808</v>
      </c>
      <c r="CY43" s="365">
        <v>32.951905920383645</v>
      </c>
      <c r="CZ43" s="365">
        <v>21.106884494349252</v>
      </c>
      <c r="DA43" s="365">
        <v>32.61856025981114</v>
      </c>
      <c r="DB43" s="365">
        <v>41.563277276562921</v>
      </c>
      <c r="DC43" s="365">
        <v>30.058586597379851</v>
      </c>
      <c r="DD43" s="365">
        <v>17.006470237419993</v>
      </c>
      <c r="DE43" s="365">
        <v>28.789595158326151</v>
      </c>
      <c r="DF43" s="365">
        <v>39.094825358819584</v>
      </c>
      <c r="DG43" s="365">
        <v>34.345041748607741</v>
      </c>
      <c r="DH43" s="365">
        <v>39.43217402612288</v>
      </c>
      <c r="DI43" s="365">
        <v>42.24229258311253</v>
      </c>
      <c r="DJ43" s="365">
        <v>20.949925851430564</v>
      </c>
      <c r="DK43" s="365">
        <v>27.36269700454649</v>
      </c>
      <c r="DL43" s="365">
        <v>29.504222944256707</v>
      </c>
      <c r="DM43" s="365">
        <v>29.244919666803469</v>
      </c>
      <c r="DN43" s="365">
        <v>40.240398159800257</v>
      </c>
      <c r="DO43" s="365">
        <v>35.861195446466859</v>
      </c>
      <c r="DP43" s="365">
        <v>41.848832572242458</v>
      </c>
      <c r="DQ43" s="365">
        <v>32.042341937592518</v>
      </c>
      <c r="DR43" s="365">
        <v>33.527799921475079</v>
      </c>
      <c r="DS43" s="365">
        <v>28.110308198270069</v>
      </c>
      <c r="DT43" s="365">
        <v>38.528866077062986</v>
      </c>
      <c r="DU43" s="365">
        <v>40.795340935700665</v>
      </c>
      <c r="DV43" s="365">
        <v>50.478775180763883</v>
      </c>
      <c r="DW43" s="365">
        <v>29.760118262879828</v>
      </c>
      <c r="DX43" s="365">
        <v>66.3959078841702</v>
      </c>
      <c r="DY43" s="365">
        <v>24.433364258489163</v>
      </c>
      <c r="DZ43" s="365">
        <v>41.217557433287737</v>
      </c>
      <c r="EA43" s="365">
        <v>38.384530594397461</v>
      </c>
      <c r="EB43" s="365">
        <v>46.57471857574059</v>
      </c>
      <c r="EC43" s="365">
        <v>35.292720737845499</v>
      </c>
      <c r="ED43" s="365">
        <v>36.713673463386812</v>
      </c>
      <c r="EE43" s="383"/>
      <c r="EF43" s="383"/>
      <c r="EH43" s="365">
        <v>351.95814256955293</v>
      </c>
      <c r="EI43" s="365">
        <v>367.97270914325566</v>
      </c>
      <c r="EJ43" s="365">
        <v>406.60184186245755</v>
      </c>
      <c r="EK43" s="365">
        <v>476.68588160199488</v>
      </c>
      <c r="EL43" s="381"/>
      <c r="EM43" s="382" t="s">
        <v>524</v>
      </c>
      <c r="EN43" s="379">
        <v>351.95814256955293</v>
      </c>
      <c r="EO43" s="379">
        <v>367.97270914325566</v>
      </c>
      <c r="EP43" s="379">
        <v>406.60184186245755</v>
      </c>
      <c r="EQ43" s="379">
        <v>492.24007327219363</v>
      </c>
      <c r="ER43" s="379">
        <v>431.85998290217691</v>
      </c>
      <c r="ES43" s="379">
        <v>450.05952064345831</v>
      </c>
      <c r="ET43" s="379">
        <v>443.54465631945936</v>
      </c>
      <c r="EU43" s="379">
        <v>344.48781204310819</v>
      </c>
      <c r="EV43" s="379">
        <v>285.42301361155432</v>
      </c>
      <c r="EX43" s="381">
        <f t="shared" si="73"/>
        <v>4.3022757851363252E-2</v>
      </c>
      <c r="EY43" s="381">
        <f t="shared" si="73"/>
        <v>7.6325917158516596E-2</v>
      </c>
      <c r="EZ43" s="381">
        <f t="shared" si="73"/>
        <v>0.47640928064393129</v>
      </c>
      <c r="FA43" s="381">
        <f t="shared" si="75"/>
        <v>1.4462442840391436E-2</v>
      </c>
      <c r="FB43" s="381">
        <f t="shared" si="75"/>
        <v>0</v>
      </c>
      <c r="FC43" s="381">
        <f t="shared" si="75"/>
        <v>0</v>
      </c>
      <c r="FD43" s="381">
        <f t="shared" si="75"/>
        <v>0</v>
      </c>
      <c r="FE43" s="381">
        <f t="shared" si="75"/>
        <v>0</v>
      </c>
      <c r="FF43" s="381">
        <f t="shared" si="75"/>
        <v>0</v>
      </c>
      <c r="FH43" s="381"/>
      <c r="FI43" s="381">
        <f t="shared" si="53"/>
        <v>3.3303159307153343E-2</v>
      </c>
      <c r="FJ43" s="381">
        <f t="shared" si="54"/>
        <v>0.40008336348541468</v>
      </c>
      <c r="FK43" s="381">
        <f t="shared" si="55"/>
        <v>-0.46194683780353984</v>
      </c>
      <c r="FL43" s="381">
        <f t="shared" si="56"/>
        <v>-1.4462442840391436E-2</v>
      </c>
      <c r="FM43" s="381">
        <f t="shared" si="57"/>
        <v>0</v>
      </c>
      <c r="FN43" s="381">
        <f t="shared" si="58"/>
        <v>0</v>
      </c>
    </row>
    <row r="44" spans="1:170" x14ac:dyDescent="0.25">
      <c r="A44" s="369" t="s">
        <v>523</v>
      </c>
      <c r="B44" s="369"/>
      <c r="C44" s="384">
        <v>1.04911815</v>
      </c>
      <c r="D44" s="381">
        <v>2.3055472100000007</v>
      </c>
      <c r="E44" s="381">
        <v>2.3675898499999994</v>
      </c>
      <c r="F44" s="381">
        <v>7.2239366599999979</v>
      </c>
      <c r="G44" s="381">
        <v>1.8880034699999975</v>
      </c>
      <c r="H44" s="381">
        <v>0.88630273999999998</v>
      </c>
      <c r="I44" s="381">
        <v>0.28527401000000008</v>
      </c>
      <c r="J44" s="381">
        <v>0.36515685000000031</v>
      </c>
      <c r="K44" s="381">
        <v>0.24385029000000014</v>
      </c>
      <c r="L44" s="381">
        <v>1.5907056000000002</v>
      </c>
      <c r="M44" s="381">
        <v>2.0768715100000037</v>
      </c>
      <c r="N44" s="381">
        <v>2.4733947300000008</v>
      </c>
      <c r="O44" s="381">
        <v>2.9408135999999994</v>
      </c>
      <c r="P44" s="381">
        <v>6.8727134200000002</v>
      </c>
      <c r="Q44" s="381">
        <v>3.0166306000000018</v>
      </c>
      <c r="R44" s="381">
        <v>1.7547581400000005</v>
      </c>
      <c r="S44" s="381">
        <v>2.535528170000001</v>
      </c>
      <c r="T44" s="381">
        <v>0.84960851000000037</v>
      </c>
      <c r="U44" s="381">
        <v>2.9641953999999999</v>
      </c>
      <c r="V44" s="381">
        <v>1.4750510900000002</v>
      </c>
      <c r="W44" s="381">
        <v>1.5466202500000001</v>
      </c>
      <c r="X44" s="381">
        <v>1.1347921799999998</v>
      </c>
      <c r="Y44" s="381">
        <v>2.79772928</v>
      </c>
      <c r="Z44" s="381">
        <v>3.1348485199999998</v>
      </c>
      <c r="AA44" s="381">
        <v>1.3718588799999998</v>
      </c>
      <c r="AB44" s="381">
        <v>4.6976528000000002</v>
      </c>
      <c r="AC44" s="381">
        <v>4.6964580000000007</v>
      </c>
      <c r="AD44" s="381">
        <v>4.2441040999999995</v>
      </c>
      <c r="AE44" s="381">
        <v>17.132167770000002</v>
      </c>
      <c r="AF44" s="381">
        <v>3.5581780300000001</v>
      </c>
      <c r="AG44" s="381">
        <v>1.59569334</v>
      </c>
      <c r="AH44" s="381">
        <v>0.64485498999999957</v>
      </c>
      <c r="AI44" s="381">
        <v>0.55805360000000015</v>
      </c>
      <c r="AJ44" s="381">
        <v>2.5765423200000002</v>
      </c>
      <c r="AK44" s="381">
        <v>10.58125179</v>
      </c>
      <c r="AL44" s="381">
        <v>2.6303010800000002</v>
      </c>
      <c r="AM44" s="381">
        <v>2.6114569099999994</v>
      </c>
      <c r="AN44" s="381">
        <v>6.61500881</v>
      </c>
      <c r="AO44" s="381">
        <v>3.4096452200000003</v>
      </c>
      <c r="AP44" s="381">
        <v>7.4219703599999987</v>
      </c>
      <c r="AQ44" s="381">
        <v>2.8561645800000002</v>
      </c>
      <c r="AR44" s="381">
        <v>0.98270197999999964</v>
      </c>
      <c r="AS44" s="381">
        <v>1.27090959</v>
      </c>
      <c r="AT44" s="381">
        <v>0.64183600000000007</v>
      </c>
      <c r="AU44" s="381">
        <v>1.4546608799999998</v>
      </c>
      <c r="AV44" s="381">
        <v>4.6878362099999995</v>
      </c>
      <c r="AW44" s="381">
        <v>2.8052275099999999</v>
      </c>
      <c r="AX44" s="381">
        <v>1.1589626199999998</v>
      </c>
      <c r="AY44" s="381">
        <v>1.2613009800000001</v>
      </c>
      <c r="AZ44" s="381">
        <v>204.01269471999998</v>
      </c>
      <c r="BA44" s="381">
        <v>353.35627539000001</v>
      </c>
      <c r="BB44" s="381">
        <v>103.56161972999999</v>
      </c>
      <c r="BC44" s="381">
        <v>1.2998174800000002</v>
      </c>
      <c r="BD44" s="381">
        <v>234.17190969999999</v>
      </c>
      <c r="BE44" s="381">
        <v>114.93787592999999</v>
      </c>
      <c r="BF44" s="381">
        <v>0.69637759000000121</v>
      </c>
      <c r="BG44" s="381">
        <v>1.1538937100000002</v>
      </c>
      <c r="BH44" s="381">
        <v>0.56220103999999993</v>
      </c>
      <c r="BI44" s="381">
        <v>0.93984991999999989</v>
      </c>
      <c r="BJ44" s="381">
        <v>2.1915358500000006</v>
      </c>
      <c r="BK44" s="381">
        <v>1.1892688699999994</v>
      </c>
      <c r="BL44" s="381">
        <v>3.9456829099999986</v>
      </c>
      <c r="BM44" s="381">
        <v>8.8908489399999979</v>
      </c>
      <c r="BN44" s="381">
        <v>2.8325245199999998</v>
      </c>
      <c r="BO44" s="381">
        <v>8.1958306800000003</v>
      </c>
      <c r="BP44" s="381">
        <v>1.2614079700000005</v>
      </c>
      <c r="BQ44" s="381">
        <v>0.59873402000000198</v>
      </c>
      <c r="BR44" s="381">
        <v>0.80440510000000387</v>
      </c>
      <c r="BS44" s="381">
        <v>0.13881225000000086</v>
      </c>
      <c r="BT44" s="381">
        <v>0.86824245000000122</v>
      </c>
      <c r="BU44" s="381">
        <v>10.289278029999998</v>
      </c>
      <c r="BV44" s="381">
        <v>77.292113690000008</v>
      </c>
      <c r="BW44" s="381">
        <v>0.57169775999999994</v>
      </c>
      <c r="BX44" s="381">
        <v>9.6783694699999998</v>
      </c>
      <c r="BY44" s="381">
        <v>191.78131931999999</v>
      </c>
      <c r="BZ44" s="381">
        <v>266.08831482999994</v>
      </c>
      <c r="CA44" s="381">
        <v>112.67882662999997</v>
      </c>
      <c r="CB44" s="381">
        <v>5.927915119999998</v>
      </c>
      <c r="CC44" s="381">
        <v>3.3959054000000011</v>
      </c>
      <c r="CD44" s="381">
        <v>9.8896642100000012</v>
      </c>
      <c r="CE44" s="381">
        <v>16.965254889999994</v>
      </c>
      <c r="CF44" s="381">
        <v>16.615415680000002</v>
      </c>
      <c r="CG44" s="381">
        <v>8.7111842200000016</v>
      </c>
      <c r="CH44" s="381">
        <v>161.16618090999998</v>
      </c>
      <c r="CI44" s="365">
        <v>0.70988100999999992</v>
      </c>
      <c r="CJ44" s="365">
        <v>6.49722285</v>
      </c>
      <c r="CK44" s="365">
        <v>1.8138099399999994</v>
      </c>
      <c r="CL44" s="365">
        <v>15.100100489999996</v>
      </c>
      <c r="CM44" s="365">
        <v>4.9418661200000003</v>
      </c>
      <c r="CN44" s="365">
        <v>6.9811415400000003</v>
      </c>
      <c r="CO44" s="365">
        <v>0.80185061000000002</v>
      </c>
      <c r="CP44" s="365">
        <v>0.55767304000000006</v>
      </c>
      <c r="CQ44" s="365">
        <v>0.40404565000000009</v>
      </c>
      <c r="CR44" s="365">
        <v>1.1528942500000001</v>
      </c>
      <c r="CS44" s="365">
        <v>3.3111957200000002</v>
      </c>
      <c r="CT44" s="365">
        <v>4.2393657099999995</v>
      </c>
      <c r="CU44" s="365">
        <v>14.57521043</v>
      </c>
      <c r="CV44" s="365">
        <v>7.3320812700000033</v>
      </c>
      <c r="CW44" s="365">
        <v>5.0988739000000001</v>
      </c>
      <c r="CX44" s="365">
        <v>1.34511257</v>
      </c>
      <c r="CY44" s="365">
        <v>0.48210783999999995</v>
      </c>
      <c r="CZ44" s="365">
        <v>1.7836978299999999</v>
      </c>
      <c r="DA44" s="365">
        <v>0.28158956999999996</v>
      </c>
      <c r="DB44" s="365">
        <v>2.6031000900000008</v>
      </c>
      <c r="DC44" s="365">
        <v>0.17306715000000006</v>
      </c>
      <c r="DD44" s="365">
        <v>15.799666080000002</v>
      </c>
      <c r="DE44" s="365">
        <v>29.888028670000001</v>
      </c>
      <c r="DF44" s="365">
        <v>-2.78552088</v>
      </c>
      <c r="DG44" s="365">
        <v>0</v>
      </c>
      <c r="DH44" s="365">
        <v>0.50062017999999986</v>
      </c>
      <c r="DI44" s="365">
        <v>7.4135451399999983</v>
      </c>
      <c r="DJ44" s="365">
        <v>6.0918863400000003</v>
      </c>
      <c r="DK44" s="365">
        <v>10.18289292</v>
      </c>
      <c r="DL44" s="365">
        <v>3.7611416200000001</v>
      </c>
      <c r="DM44" s="365">
        <v>2.2999999999999998</v>
      </c>
      <c r="DN44" s="365">
        <v>6.624646460000001</v>
      </c>
      <c r="DO44" s="365">
        <v>1.1898058400000002</v>
      </c>
      <c r="DP44" s="365">
        <v>0.83</v>
      </c>
      <c r="DQ44" s="365">
        <v>1.0694999999999999</v>
      </c>
      <c r="DR44" s="365">
        <v>465.82</v>
      </c>
      <c r="DS44" s="365">
        <v>0.54299792000000013</v>
      </c>
      <c r="DT44" s="365">
        <v>6.2635697700000001</v>
      </c>
      <c r="DU44" s="365">
        <v>3.8053850300000041</v>
      </c>
      <c r="DV44" s="365">
        <v>6.0876977299999968</v>
      </c>
      <c r="DW44" s="365">
        <v>0</v>
      </c>
      <c r="DX44" s="365">
        <v>0</v>
      </c>
      <c r="DY44" s="365">
        <v>0</v>
      </c>
      <c r="DZ44" s="365">
        <v>0</v>
      </c>
      <c r="EA44" s="365">
        <v>0</v>
      </c>
      <c r="EB44" s="365">
        <v>0</v>
      </c>
      <c r="EC44" s="365">
        <v>0</v>
      </c>
      <c r="ED44" s="365">
        <v>0</v>
      </c>
      <c r="EE44" s="383"/>
      <c r="EF44" s="383"/>
      <c r="EH44" s="381">
        <v>46.511046929999999</v>
      </c>
      <c r="EI44" s="381">
        <v>76.577014520000006</v>
      </c>
      <c r="EJ44" s="381">
        <v>505.78403850000001</v>
      </c>
      <c r="EK44" s="381">
        <v>16.69965045</v>
      </c>
      <c r="EL44" s="381"/>
      <c r="EM44" s="369" t="s">
        <v>523</v>
      </c>
      <c r="EN44" s="379">
        <v>46.511046929999999</v>
      </c>
      <c r="EO44" s="379">
        <v>75.784861049999989</v>
      </c>
      <c r="EP44" s="379">
        <v>505.78403850000001</v>
      </c>
      <c r="EQ44" s="379">
        <v>16.69965045</v>
      </c>
      <c r="ER44" s="379">
        <v>0</v>
      </c>
      <c r="ES44" s="379">
        <v>0</v>
      </c>
      <c r="ET44" s="379">
        <v>0</v>
      </c>
      <c r="EU44" s="379">
        <v>0</v>
      </c>
      <c r="EV44" s="379">
        <v>0</v>
      </c>
      <c r="EX44" s="381">
        <f t="shared" si="73"/>
        <v>0</v>
      </c>
      <c r="EY44" s="381">
        <f t="shared" si="73"/>
        <v>0</v>
      </c>
      <c r="EZ44" s="381">
        <f t="shared" si="73"/>
        <v>0.35322087421205611</v>
      </c>
      <c r="FA44" s="381">
        <f t="shared" si="75"/>
        <v>0</v>
      </c>
      <c r="FB44" s="381">
        <f t="shared" si="75"/>
        <v>0</v>
      </c>
      <c r="FC44" s="381">
        <f t="shared" si="75"/>
        <v>0</v>
      </c>
      <c r="FD44" s="381">
        <f t="shared" si="75"/>
        <v>0</v>
      </c>
      <c r="FE44" s="381">
        <f t="shared" si="75"/>
        <v>0</v>
      </c>
      <c r="FF44" s="381">
        <f t="shared" si="75"/>
        <v>0</v>
      </c>
      <c r="FH44" s="381"/>
      <c r="FI44" s="381">
        <f t="shared" si="53"/>
        <v>0</v>
      </c>
      <c r="FJ44" s="381">
        <f t="shared" si="54"/>
        <v>0.35322087421205611</v>
      </c>
      <c r="FK44" s="381">
        <f t="shared" si="55"/>
        <v>-0.35322087421205611</v>
      </c>
      <c r="FL44" s="381">
        <f t="shared" si="56"/>
        <v>0</v>
      </c>
      <c r="FM44" s="381">
        <f t="shared" si="57"/>
        <v>0</v>
      </c>
      <c r="FN44" s="381">
        <f t="shared" si="58"/>
        <v>0</v>
      </c>
    </row>
    <row r="45" spans="1:170" x14ac:dyDescent="0.25">
      <c r="A45" s="382" t="s">
        <v>522</v>
      </c>
      <c r="B45" s="385"/>
      <c r="C45" s="384">
        <v>1.04911815</v>
      </c>
      <c r="D45" s="381">
        <v>2.3055472100000007</v>
      </c>
      <c r="E45" s="381">
        <v>2.3675898499999994</v>
      </c>
      <c r="F45" s="381">
        <v>7.2239366599999979</v>
      </c>
      <c r="G45" s="381">
        <v>1.8880034699999975</v>
      </c>
      <c r="H45" s="381">
        <v>0.88630273999999998</v>
      </c>
      <c r="I45" s="381">
        <v>0.28527401000000008</v>
      </c>
      <c r="J45" s="381">
        <v>0.36515685000000031</v>
      </c>
      <c r="K45" s="381">
        <v>0.24385029000000014</v>
      </c>
      <c r="L45" s="381">
        <v>1.5907056000000002</v>
      </c>
      <c r="M45" s="381">
        <v>2.0768715100000037</v>
      </c>
      <c r="N45" s="381">
        <v>2.4733947300000008</v>
      </c>
      <c r="O45" s="381">
        <v>2.9408135999999994</v>
      </c>
      <c r="P45" s="381">
        <v>6.8727134200000002</v>
      </c>
      <c r="Q45" s="381">
        <v>3.0166306000000018</v>
      </c>
      <c r="R45" s="381">
        <v>1.7547581400000005</v>
      </c>
      <c r="S45" s="381">
        <v>2.535528170000001</v>
      </c>
      <c r="T45" s="381">
        <v>0.84960851000000037</v>
      </c>
      <c r="U45" s="381">
        <v>2.9641953999999999</v>
      </c>
      <c r="V45" s="381">
        <v>1.4750510900000002</v>
      </c>
      <c r="W45" s="381">
        <v>1.5466202500000001</v>
      </c>
      <c r="X45" s="381">
        <v>1.1347921799999998</v>
      </c>
      <c r="Y45" s="381">
        <v>2.79772928</v>
      </c>
      <c r="Z45" s="381">
        <v>3.1348485199999998</v>
      </c>
      <c r="AA45" s="381">
        <v>1.3718588799999998</v>
      </c>
      <c r="AB45" s="381">
        <v>4.6976528000000002</v>
      </c>
      <c r="AC45" s="381">
        <v>4.6964580000000007</v>
      </c>
      <c r="AD45" s="381">
        <v>4.2441040999999995</v>
      </c>
      <c r="AE45" s="381">
        <v>17.132167770000002</v>
      </c>
      <c r="AF45" s="381">
        <v>3.5581780300000001</v>
      </c>
      <c r="AG45" s="381">
        <v>1.59569334</v>
      </c>
      <c r="AH45" s="381">
        <v>0.64485498999999957</v>
      </c>
      <c r="AI45" s="381">
        <v>0.55805360000000015</v>
      </c>
      <c r="AJ45" s="381">
        <v>2.5765423200000002</v>
      </c>
      <c r="AK45" s="381">
        <v>10.58125179</v>
      </c>
      <c r="AL45" s="381">
        <v>2.6303010800000002</v>
      </c>
      <c r="AM45" s="381">
        <v>2.6114569099999994</v>
      </c>
      <c r="AN45" s="381">
        <v>6.61500881</v>
      </c>
      <c r="AO45" s="381">
        <v>3.4096452200000003</v>
      </c>
      <c r="AP45" s="381">
        <v>7.4219703599999987</v>
      </c>
      <c r="AQ45" s="381">
        <v>2.8561645800000002</v>
      </c>
      <c r="AR45" s="381">
        <v>0.98270197999999964</v>
      </c>
      <c r="AS45" s="381">
        <v>1.27090959</v>
      </c>
      <c r="AT45" s="381">
        <v>0.64183600000000007</v>
      </c>
      <c r="AU45" s="381">
        <v>1.4546608799999998</v>
      </c>
      <c r="AV45" s="381">
        <v>4.6878362099999995</v>
      </c>
      <c r="AW45" s="381">
        <v>2.8052275099999999</v>
      </c>
      <c r="AX45" s="381">
        <v>1.1589626199999998</v>
      </c>
      <c r="AY45" s="381">
        <v>1.2613009800000001</v>
      </c>
      <c r="AZ45" s="381">
        <v>204.01269471999998</v>
      </c>
      <c r="BA45" s="381">
        <v>353.35627539000001</v>
      </c>
      <c r="BB45" s="381">
        <v>103.56161972999999</v>
      </c>
      <c r="BC45" s="381">
        <v>1.2998174800000002</v>
      </c>
      <c r="BD45" s="381">
        <v>234.17190969999999</v>
      </c>
      <c r="BE45" s="381">
        <v>114.93787592999999</v>
      </c>
      <c r="BF45" s="381">
        <v>0.69637759000000121</v>
      </c>
      <c r="BG45" s="381">
        <v>1.1538937100000002</v>
      </c>
      <c r="BH45" s="381">
        <v>0.56220103999999993</v>
      </c>
      <c r="BI45" s="381">
        <v>0.93984991999999989</v>
      </c>
      <c r="BJ45" s="381">
        <v>2.1915358500000006</v>
      </c>
      <c r="BK45" s="381">
        <v>1.1892688699999994</v>
      </c>
      <c r="BL45" s="381">
        <v>3.9456829099999986</v>
      </c>
      <c r="BM45" s="381">
        <v>8.8908489399999979</v>
      </c>
      <c r="BN45" s="381">
        <v>2.8325245199999998</v>
      </c>
      <c r="BO45" s="381">
        <v>8.1958306800000003</v>
      </c>
      <c r="BP45" s="381">
        <v>1.2614079700000005</v>
      </c>
      <c r="BQ45" s="381">
        <v>0.59873402000000198</v>
      </c>
      <c r="BR45" s="381">
        <v>0.80440510000000387</v>
      </c>
      <c r="BS45" s="381">
        <v>0.13881225000000086</v>
      </c>
      <c r="BT45" s="381">
        <v>0.86824245000000122</v>
      </c>
      <c r="BU45" s="381">
        <v>10.289278029999998</v>
      </c>
      <c r="BV45" s="381">
        <v>77.292113690000008</v>
      </c>
      <c r="BW45" s="381">
        <v>0.57169775999999994</v>
      </c>
      <c r="BX45" s="381">
        <v>9.6783694699999998</v>
      </c>
      <c r="BY45" s="381">
        <v>191.78131931999999</v>
      </c>
      <c r="BZ45" s="381">
        <v>266.08831482999994</v>
      </c>
      <c r="CA45" s="381">
        <v>112.67882662999997</v>
      </c>
      <c r="CB45" s="381">
        <v>5.927915119999998</v>
      </c>
      <c r="CC45" s="381">
        <v>3.3959054000000011</v>
      </c>
      <c r="CD45" s="381">
        <v>9.8896642100000012</v>
      </c>
      <c r="CE45" s="381">
        <v>16.965254889999994</v>
      </c>
      <c r="CF45" s="381">
        <v>16.615415680000002</v>
      </c>
      <c r="CG45" s="381">
        <v>8.7111842200000016</v>
      </c>
      <c r="CH45" s="381">
        <v>161.16618090999998</v>
      </c>
      <c r="CI45" s="365">
        <v>0</v>
      </c>
      <c r="CJ45" s="365">
        <v>0</v>
      </c>
      <c r="CK45" s="365">
        <v>0</v>
      </c>
      <c r="CL45" s="365">
        <v>0</v>
      </c>
      <c r="CM45" s="365">
        <v>0</v>
      </c>
      <c r="CN45" s="365">
        <v>0</v>
      </c>
      <c r="CO45" s="365">
        <v>0</v>
      </c>
      <c r="CP45" s="365">
        <v>0</v>
      </c>
      <c r="CQ45" s="365">
        <v>0</v>
      </c>
      <c r="CR45" s="365">
        <v>0</v>
      </c>
      <c r="CS45" s="365">
        <v>0</v>
      </c>
      <c r="CT45" s="365">
        <v>0</v>
      </c>
      <c r="CU45" s="365">
        <v>0</v>
      </c>
      <c r="CV45" s="365">
        <v>0</v>
      </c>
      <c r="CW45" s="365">
        <v>0</v>
      </c>
      <c r="CX45" s="365">
        <v>0</v>
      </c>
      <c r="CY45" s="365">
        <v>0</v>
      </c>
      <c r="CZ45" s="365">
        <v>0</v>
      </c>
      <c r="DA45" s="365">
        <v>0</v>
      </c>
      <c r="DB45" s="365">
        <v>0</v>
      </c>
      <c r="DC45" s="365">
        <v>0</v>
      </c>
      <c r="DD45" s="365">
        <v>0</v>
      </c>
      <c r="DE45" s="365">
        <v>0</v>
      </c>
      <c r="DF45" s="365">
        <v>0</v>
      </c>
      <c r="DG45" s="365">
        <v>0</v>
      </c>
      <c r="DH45" s="365">
        <v>0</v>
      </c>
      <c r="DI45" s="365">
        <v>0</v>
      </c>
      <c r="DJ45" s="365">
        <v>0</v>
      </c>
      <c r="DK45" s="365">
        <v>0</v>
      </c>
      <c r="DL45" s="365">
        <v>0</v>
      </c>
      <c r="DM45" s="365">
        <v>0</v>
      </c>
      <c r="DN45" s="365">
        <v>0</v>
      </c>
      <c r="DO45" s="365">
        <v>0</v>
      </c>
      <c r="DP45" s="365">
        <v>0</v>
      </c>
      <c r="DQ45" s="365">
        <v>0</v>
      </c>
      <c r="DR45" s="365">
        <v>375</v>
      </c>
      <c r="DS45" s="365">
        <v>0</v>
      </c>
      <c r="DT45" s="365">
        <v>0</v>
      </c>
      <c r="DU45" s="365">
        <v>0</v>
      </c>
      <c r="DV45" s="365">
        <v>0</v>
      </c>
      <c r="DW45" s="365">
        <v>0</v>
      </c>
      <c r="DX45" s="365">
        <v>0</v>
      </c>
      <c r="DY45" s="365">
        <v>0</v>
      </c>
      <c r="DZ45" s="365">
        <v>0</v>
      </c>
      <c r="EA45" s="365">
        <v>0</v>
      </c>
      <c r="EB45" s="365">
        <v>0</v>
      </c>
      <c r="EC45" s="365">
        <v>0</v>
      </c>
      <c r="ED45" s="365">
        <v>0</v>
      </c>
      <c r="EE45" s="383"/>
      <c r="EF45" s="383"/>
      <c r="EH45" s="381">
        <v>0</v>
      </c>
      <c r="EI45" s="381">
        <v>0</v>
      </c>
      <c r="EJ45" s="381">
        <v>375</v>
      </c>
      <c r="EK45" s="381">
        <v>0</v>
      </c>
      <c r="EL45" s="381"/>
      <c r="EM45" s="382" t="s">
        <v>521</v>
      </c>
      <c r="EN45" s="379">
        <v>0</v>
      </c>
      <c r="EO45" s="379">
        <v>0</v>
      </c>
      <c r="EP45" s="379">
        <v>375</v>
      </c>
      <c r="EQ45" s="379">
        <v>0</v>
      </c>
      <c r="ER45" s="379">
        <v>0</v>
      </c>
      <c r="ES45" s="379">
        <v>0</v>
      </c>
      <c r="ET45" s="379">
        <v>0</v>
      </c>
      <c r="EU45" s="379">
        <v>0</v>
      </c>
      <c r="EV45" s="379">
        <v>0</v>
      </c>
      <c r="EX45" s="381">
        <f t="shared" si="73"/>
        <v>0</v>
      </c>
      <c r="EY45" s="381">
        <f t="shared" si="73"/>
        <v>0</v>
      </c>
      <c r="EZ45" s="381">
        <f t="shared" si="73"/>
        <v>0</v>
      </c>
      <c r="FA45" s="381">
        <f t="shared" si="75"/>
        <v>0</v>
      </c>
      <c r="FB45" s="381">
        <f t="shared" si="75"/>
        <v>0</v>
      </c>
      <c r="FC45" s="381">
        <f t="shared" si="75"/>
        <v>0</v>
      </c>
      <c r="FD45" s="381">
        <f t="shared" si="75"/>
        <v>0</v>
      </c>
      <c r="FE45" s="381">
        <f t="shared" si="75"/>
        <v>0</v>
      </c>
      <c r="FF45" s="381">
        <f t="shared" si="75"/>
        <v>0</v>
      </c>
      <c r="FH45" s="381"/>
      <c r="FI45" s="381">
        <f t="shared" si="53"/>
        <v>0</v>
      </c>
      <c r="FJ45" s="381">
        <f t="shared" si="54"/>
        <v>0</v>
      </c>
      <c r="FK45" s="381">
        <f t="shared" si="55"/>
        <v>0</v>
      </c>
      <c r="FL45" s="381">
        <f t="shared" si="56"/>
        <v>0</v>
      </c>
      <c r="FM45" s="381">
        <f t="shared" si="57"/>
        <v>0</v>
      </c>
      <c r="FN45" s="381">
        <f t="shared" si="58"/>
        <v>0</v>
      </c>
    </row>
    <row r="46" spans="1:170" x14ac:dyDescent="0.25">
      <c r="A46" s="382"/>
      <c r="B46" s="385"/>
      <c r="C46" s="384"/>
      <c r="D46" s="381"/>
      <c r="E46" s="381"/>
      <c r="F46" s="381"/>
      <c r="G46" s="381"/>
      <c r="H46" s="381"/>
      <c r="I46" s="381"/>
      <c r="J46" s="381"/>
      <c r="K46" s="381"/>
      <c r="L46" s="381"/>
      <c r="M46" s="381"/>
      <c r="N46" s="381"/>
      <c r="O46" s="381"/>
      <c r="P46" s="381"/>
      <c r="Q46" s="381"/>
      <c r="R46" s="381"/>
      <c r="S46" s="381"/>
      <c r="T46" s="381"/>
      <c r="U46" s="381"/>
      <c r="V46" s="381"/>
      <c r="W46" s="381"/>
      <c r="X46" s="381"/>
      <c r="Y46" s="381"/>
      <c r="Z46" s="381"/>
      <c r="AA46" s="381"/>
      <c r="AB46" s="381"/>
      <c r="AC46" s="381"/>
      <c r="AD46" s="381"/>
      <c r="AE46" s="381"/>
      <c r="AF46" s="381"/>
      <c r="AG46" s="381"/>
      <c r="AH46" s="381"/>
      <c r="AI46" s="381"/>
      <c r="AJ46" s="381"/>
      <c r="AK46" s="381"/>
      <c r="AL46" s="381"/>
      <c r="AM46" s="381"/>
      <c r="AN46" s="381"/>
      <c r="AO46" s="381"/>
      <c r="AP46" s="381"/>
      <c r="AQ46" s="381"/>
      <c r="AR46" s="381"/>
      <c r="AS46" s="381"/>
      <c r="AT46" s="381"/>
      <c r="AU46" s="381"/>
      <c r="AV46" s="381"/>
      <c r="AW46" s="381"/>
      <c r="AX46" s="381"/>
      <c r="AY46" s="381"/>
      <c r="AZ46" s="381"/>
      <c r="BA46" s="381"/>
      <c r="BB46" s="381"/>
      <c r="BC46" s="381"/>
      <c r="BD46" s="381"/>
      <c r="BE46" s="381"/>
      <c r="BF46" s="381"/>
      <c r="BG46" s="381"/>
      <c r="BH46" s="381"/>
      <c r="BI46" s="381"/>
      <c r="BJ46" s="381"/>
      <c r="BK46" s="381"/>
      <c r="BL46" s="381"/>
      <c r="BM46" s="381"/>
      <c r="BN46" s="381"/>
      <c r="BO46" s="381"/>
      <c r="BP46" s="381"/>
      <c r="BQ46" s="381"/>
      <c r="BR46" s="381"/>
      <c r="BS46" s="381"/>
      <c r="BT46" s="381"/>
      <c r="BU46" s="381"/>
      <c r="BV46" s="381"/>
      <c r="BW46" s="381"/>
      <c r="BX46" s="381"/>
      <c r="BY46" s="381"/>
      <c r="BZ46" s="381"/>
      <c r="CA46" s="381"/>
      <c r="CB46" s="381"/>
      <c r="CC46" s="381"/>
      <c r="CD46" s="381"/>
      <c r="CE46" s="381"/>
      <c r="CF46" s="381"/>
      <c r="CG46" s="381"/>
      <c r="CH46" s="381"/>
      <c r="CI46" s="381"/>
      <c r="CJ46" s="381"/>
      <c r="CK46" s="381"/>
      <c r="CL46" s="381"/>
      <c r="CM46" s="381"/>
      <c r="CN46" s="381"/>
      <c r="CO46" s="381"/>
      <c r="CP46" s="381"/>
      <c r="CQ46" s="381"/>
      <c r="CR46" s="381"/>
      <c r="CS46" s="381"/>
      <c r="CT46" s="381"/>
      <c r="CU46" s="381"/>
      <c r="CV46" s="381"/>
      <c r="CW46" s="381"/>
      <c r="CX46" s="381"/>
      <c r="CY46" s="381"/>
      <c r="CZ46" s="381"/>
      <c r="DA46" s="381"/>
      <c r="DB46" s="381"/>
      <c r="DC46" s="381"/>
      <c r="DD46" s="381"/>
      <c r="DE46" s="381"/>
      <c r="DF46" s="381"/>
      <c r="DG46" s="381"/>
      <c r="DH46" s="381"/>
      <c r="DI46" s="381"/>
      <c r="DJ46" s="381"/>
      <c r="DK46" s="381"/>
      <c r="DL46" s="381"/>
      <c r="DM46" s="381"/>
      <c r="DN46" s="381"/>
      <c r="DO46" s="381"/>
      <c r="DP46" s="381"/>
      <c r="DQ46" s="381"/>
      <c r="DR46" s="383"/>
      <c r="DS46" s="383"/>
      <c r="DT46" s="383"/>
      <c r="DU46" s="383"/>
      <c r="DV46" s="383"/>
      <c r="DW46" s="383"/>
      <c r="DX46" s="383"/>
      <c r="DY46" s="383"/>
      <c r="DZ46" s="383"/>
      <c r="EA46" s="383"/>
      <c r="EB46" s="383"/>
      <c r="EC46" s="383"/>
      <c r="ED46" s="383"/>
      <c r="EE46" s="383"/>
      <c r="EF46" s="383"/>
      <c r="EH46" s="381"/>
      <c r="EI46" s="381"/>
      <c r="EJ46" s="381"/>
      <c r="EK46" s="381"/>
      <c r="EL46" s="381"/>
      <c r="EM46" s="382"/>
      <c r="EN46" s="382"/>
      <c r="EO46" s="382"/>
      <c r="EP46" s="382"/>
      <c r="EQ46" s="382"/>
      <c r="ER46" s="382"/>
      <c r="ES46" s="382"/>
      <c r="ET46" s="382"/>
      <c r="EU46" s="382"/>
      <c r="EV46" s="382"/>
      <c r="EX46" s="381"/>
      <c r="EY46" s="381"/>
      <c r="EZ46" s="381"/>
      <c r="FA46" s="381"/>
      <c r="FB46" s="381"/>
      <c r="FC46" s="381"/>
      <c r="FD46" s="381"/>
      <c r="FE46" s="381"/>
      <c r="FF46" s="381"/>
      <c r="FH46" s="381"/>
      <c r="FI46" s="381"/>
      <c r="FJ46" s="381"/>
      <c r="FK46" s="381"/>
      <c r="FL46" s="381"/>
      <c r="FM46" s="381"/>
      <c r="FN46" s="381"/>
    </row>
    <row r="47" spans="1:170" s="370" customFormat="1" x14ac:dyDescent="0.25">
      <c r="A47" s="378" t="s">
        <v>520</v>
      </c>
      <c r="B47" s="380"/>
      <c r="C47" s="365">
        <f t="shared" ref="C47:AH47" si="79">(C4-C5-C21)</f>
        <v>1616.3059674102194</v>
      </c>
      <c r="D47" s="365">
        <f t="shared" si="79"/>
        <v>1381.9435791604374</v>
      </c>
      <c r="E47" s="365">
        <f t="shared" si="79"/>
        <v>1613.6633896588987</v>
      </c>
      <c r="F47" s="365">
        <f t="shared" si="79"/>
        <v>2128.0818874994397</v>
      </c>
      <c r="G47" s="365">
        <f t="shared" si="79"/>
        <v>1633.4007128829974</v>
      </c>
      <c r="H47" s="365">
        <f t="shared" si="79"/>
        <v>1471.9548855656001</v>
      </c>
      <c r="I47" s="365">
        <f t="shared" si="79"/>
        <v>1730.8965652430561</v>
      </c>
      <c r="J47" s="365">
        <f t="shared" si="79"/>
        <v>1581.1970578207777</v>
      </c>
      <c r="K47" s="365">
        <f t="shared" si="79"/>
        <v>1616.6390766924185</v>
      </c>
      <c r="L47" s="365">
        <f t="shared" si="79"/>
        <v>1504.5734536356936</v>
      </c>
      <c r="M47" s="365">
        <f t="shared" si="79"/>
        <v>1560.1092312122937</v>
      </c>
      <c r="N47" s="365">
        <f t="shared" si="79"/>
        <v>1716.5376363453415</v>
      </c>
      <c r="O47" s="365">
        <f t="shared" si="79"/>
        <v>1920.782982281059</v>
      </c>
      <c r="P47" s="365">
        <f t="shared" si="79"/>
        <v>1413.0452298395871</v>
      </c>
      <c r="Q47" s="365">
        <f t="shared" si="79"/>
        <v>1783.6506528900986</v>
      </c>
      <c r="R47" s="365">
        <f t="shared" si="79"/>
        <v>2445.5641311209288</v>
      </c>
      <c r="S47" s="365">
        <f t="shared" si="79"/>
        <v>1910.6191587648732</v>
      </c>
      <c r="T47" s="365">
        <f t="shared" si="79"/>
        <v>1698.2960228779702</v>
      </c>
      <c r="U47" s="365">
        <f t="shared" si="79"/>
        <v>1991.9957371441835</v>
      </c>
      <c r="V47" s="365">
        <f t="shared" si="79"/>
        <v>1744.7412640791576</v>
      </c>
      <c r="W47" s="365">
        <f t="shared" si="79"/>
        <v>1814.1341812426735</v>
      </c>
      <c r="X47" s="365">
        <f t="shared" si="79"/>
        <v>1876.7628763329394</v>
      </c>
      <c r="Y47" s="365">
        <f t="shared" si="79"/>
        <v>1815.1486339884209</v>
      </c>
      <c r="Z47" s="365">
        <f t="shared" si="79"/>
        <v>1946.088152415814</v>
      </c>
      <c r="AA47" s="365">
        <f t="shared" si="79"/>
        <v>2040.003385202589</v>
      </c>
      <c r="AB47" s="365">
        <f t="shared" si="79"/>
        <v>1694.8132774171665</v>
      </c>
      <c r="AC47" s="365">
        <f t="shared" si="79"/>
        <v>1858.5470294997594</v>
      </c>
      <c r="AD47" s="365">
        <f t="shared" si="79"/>
        <v>2503.076840650599</v>
      </c>
      <c r="AE47" s="365">
        <f t="shared" si="79"/>
        <v>2002.73895476399</v>
      </c>
      <c r="AF47" s="365">
        <f t="shared" si="79"/>
        <v>1849.8814732579108</v>
      </c>
      <c r="AG47" s="365">
        <f t="shared" si="79"/>
        <v>2086.9156975856358</v>
      </c>
      <c r="AH47" s="365">
        <f t="shared" si="79"/>
        <v>1880.9511030038627</v>
      </c>
      <c r="AI47" s="365">
        <f t="shared" ref="AI47:BN47" si="80">(AI4-AI5-AI21)</f>
        <v>1830.984529180037</v>
      </c>
      <c r="AJ47" s="365">
        <f t="shared" si="80"/>
        <v>2048.6178385137705</v>
      </c>
      <c r="AK47" s="365">
        <f t="shared" si="80"/>
        <v>2028.8691770227947</v>
      </c>
      <c r="AL47" s="365">
        <f t="shared" si="80"/>
        <v>2144.3336987822099</v>
      </c>
      <c r="AM47" s="365">
        <f t="shared" si="80"/>
        <v>2230.0446515630078</v>
      </c>
      <c r="AN47" s="365">
        <f t="shared" si="80"/>
        <v>2333.4793863595169</v>
      </c>
      <c r="AO47" s="365">
        <f t="shared" si="80"/>
        <v>2052.6481629270584</v>
      </c>
      <c r="AP47" s="365">
        <f t="shared" si="80"/>
        <v>2799.2081207693991</v>
      </c>
      <c r="AQ47" s="365">
        <f t="shared" si="80"/>
        <v>2203.2535070387967</v>
      </c>
      <c r="AR47" s="365">
        <f t="shared" si="80"/>
        <v>2254.0705725280577</v>
      </c>
      <c r="AS47" s="365">
        <f t="shared" si="80"/>
        <v>2903.2876968784099</v>
      </c>
      <c r="AT47" s="365">
        <f t="shared" si="80"/>
        <v>1870.2707043616476</v>
      </c>
      <c r="AU47" s="365">
        <f t="shared" si="80"/>
        <v>1980.5606770237075</v>
      </c>
      <c r="AV47" s="365">
        <f t="shared" si="80"/>
        <v>1938.87598499466</v>
      </c>
      <c r="AW47" s="365">
        <f t="shared" si="80"/>
        <v>1915.9379554296181</v>
      </c>
      <c r="AX47" s="365">
        <f t="shared" si="80"/>
        <v>1880.9767956559808</v>
      </c>
      <c r="AY47" s="365">
        <f t="shared" si="80"/>
        <v>2110.1981825961175</v>
      </c>
      <c r="AZ47" s="365">
        <f t="shared" si="80"/>
        <v>1759.2055903247478</v>
      </c>
      <c r="BA47" s="365">
        <f t="shared" si="80"/>
        <v>2018.6366600002727</v>
      </c>
      <c r="BB47" s="365">
        <f t="shared" si="80"/>
        <v>2432.5157371680889</v>
      </c>
      <c r="BC47" s="365">
        <f t="shared" si="80"/>
        <v>1816.4134414502901</v>
      </c>
      <c r="BD47" s="365">
        <f t="shared" si="80"/>
        <v>2043.6498573934416</v>
      </c>
      <c r="BE47" s="365">
        <f t="shared" si="80"/>
        <v>2028.2422862566957</v>
      </c>
      <c r="BF47" s="365">
        <f t="shared" si="80"/>
        <v>2071.788294662359</v>
      </c>
      <c r="BG47" s="365">
        <f t="shared" si="80"/>
        <v>1901.0687731470164</v>
      </c>
      <c r="BH47" s="365">
        <f t="shared" si="80"/>
        <v>2017.193035418233</v>
      </c>
      <c r="BI47" s="365">
        <f t="shared" si="80"/>
        <v>1693.8048960994731</v>
      </c>
      <c r="BJ47" s="365">
        <f t="shared" si="80"/>
        <v>2774.2684949839795</v>
      </c>
      <c r="BK47" s="365">
        <f t="shared" si="80"/>
        <v>2405.908000266752</v>
      </c>
      <c r="BL47" s="365">
        <f t="shared" si="80"/>
        <v>1891.3098246253294</v>
      </c>
      <c r="BM47" s="365">
        <f t="shared" si="80"/>
        <v>2162.0000096106796</v>
      </c>
      <c r="BN47" s="365">
        <f t="shared" si="80"/>
        <v>2661.1002223769024</v>
      </c>
      <c r="BO47" s="365">
        <f t="shared" ref="BO47:CH47" si="81">(BO4-BO5-BO21)</f>
        <v>2154.6680694245724</v>
      </c>
      <c r="BP47" s="365">
        <f t="shared" si="81"/>
        <v>2008.2779881333372</v>
      </c>
      <c r="BQ47" s="365">
        <f t="shared" si="81"/>
        <v>2205.2490475747218</v>
      </c>
      <c r="BR47" s="365">
        <f t="shared" si="81"/>
        <v>2001.5721769005411</v>
      </c>
      <c r="BS47" s="365">
        <f t="shared" si="81"/>
        <v>2014.0991184971726</v>
      </c>
      <c r="BT47" s="365">
        <f t="shared" si="81"/>
        <v>2053.5890047879811</v>
      </c>
      <c r="BU47" s="365">
        <f t="shared" si="81"/>
        <v>2123.0506084551257</v>
      </c>
      <c r="BV47" s="365">
        <f t="shared" si="81"/>
        <v>2097.4820278225457</v>
      </c>
      <c r="BW47" s="365">
        <f t="shared" si="81"/>
        <v>2238.1620998190492</v>
      </c>
      <c r="BX47" s="365">
        <f t="shared" si="81"/>
        <v>1741.0330375878852</v>
      </c>
      <c r="BY47" s="365">
        <f t="shared" si="81"/>
        <v>1854.1701009551853</v>
      </c>
      <c r="BZ47" s="365">
        <f t="shared" si="81"/>
        <v>2653.4602240159984</v>
      </c>
      <c r="CA47" s="365">
        <f t="shared" si="81"/>
        <v>2525.1014588276566</v>
      </c>
      <c r="CB47" s="365">
        <f t="shared" si="81"/>
        <v>1883.3479873655383</v>
      </c>
      <c r="CC47" s="365">
        <f t="shared" si="81"/>
        <v>2121.6989887003683</v>
      </c>
      <c r="CD47" s="365">
        <f t="shared" si="81"/>
        <v>2035.1416467706499</v>
      </c>
      <c r="CE47" s="365">
        <f t="shared" si="81"/>
        <v>2050.9328762988007</v>
      </c>
      <c r="CF47" s="365">
        <f t="shared" si="81"/>
        <v>1999.1110176281325</v>
      </c>
      <c r="CG47" s="365">
        <f t="shared" si="81"/>
        <v>1977.3586409200834</v>
      </c>
      <c r="CH47" s="365">
        <f t="shared" si="81"/>
        <v>2789.490527759106</v>
      </c>
      <c r="CI47" s="365">
        <f>CI10+CI22-CI19</f>
        <v>2406.3267239852207</v>
      </c>
      <c r="CJ47" s="365">
        <f t="shared" ref="CJ47:ED47" si="82">CJ10+CJ22-CJ19</f>
        <v>1843.812729151233</v>
      </c>
      <c r="CK47" s="365">
        <f t="shared" si="82"/>
        <v>1877.6740184812306</v>
      </c>
      <c r="CL47" s="365">
        <f t="shared" si="82"/>
        <v>2896.7268676152457</v>
      </c>
      <c r="CM47" s="365">
        <f t="shared" si="82"/>
        <v>2157.7488092932304</v>
      </c>
      <c r="CN47" s="365">
        <f t="shared" si="82"/>
        <v>1892.8673127412321</v>
      </c>
      <c r="CO47" s="365">
        <f t="shared" si="82"/>
        <v>1965.0716023572359</v>
      </c>
      <c r="CP47" s="365">
        <f t="shared" si="82"/>
        <v>1911.9885233852358</v>
      </c>
      <c r="CQ47" s="365">
        <f t="shared" si="82"/>
        <v>2135.0553505647295</v>
      </c>
      <c r="CR47" s="365">
        <f t="shared" si="82"/>
        <v>2148.2375319492307</v>
      </c>
      <c r="CS47" s="365">
        <f t="shared" si="82"/>
        <v>1391.8835305482282</v>
      </c>
      <c r="CT47" s="365">
        <f t="shared" si="82"/>
        <v>2120.1734178189631</v>
      </c>
      <c r="CU47" s="365">
        <f t="shared" si="82"/>
        <v>2287.6745007566287</v>
      </c>
      <c r="CV47" s="365">
        <f t="shared" si="82"/>
        <v>1751.3367797395249</v>
      </c>
      <c r="CW47" s="365">
        <f t="shared" si="82"/>
        <v>2432.1543127041605</v>
      </c>
      <c r="CX47" s="365">
        <f t="shared" si="82"/>
        <v>1909.6940325066821</v>
      </c>
      <c r="CY47" s="365">
        <f t="shared" si="82"/>
        <v>1387.1072626453231</v>
      </c>
      <c r="CZ47" s="365">
        <f t="shared" si="82"/>
        <v>1428.3439055965257</v>
      </c>
      <c r="DA47" s="365">
        <f t="shared" si="82"/>
        <v>1601.8110480644075</v>
      </c>
      <c r="DB47" s="365">
        <f t="shared" si="82"/>
        <v>1845.3102697320719</v>
      </c>
      <c r="DC47" s="365">
        <f t="shared" si="82"/>
        <v>1930.751955574462</v>
      </c>
      <c r="DD47" s="365">
        <f t="shared" si="82"/>
        <v>1534.9186266123206</v>
      </c>
      <c r="DE47" s="365">
        <f t="shared" si="82"/>
        <v>1732.5144692622168</v>
      </c>
      <c r="DF47" s="365">
        <f t="shared" si="82"/>
        <v>1812.8669708590921</v>
      </c>
      <c r="DG47" s="365">
        <f t="shared" si="82"/>
        <v>2004.328268305554</v>
      </c>
      <c r="DH47" s="365">
        <f t="shared" si="82"/>
        <v>1677.2267900758729</v>
      </c>
      <c r="DI47" s="365">
        <f t="shared" si="82"/>
        <v>2062.035591945405</v>
      </c>
      <c r="DJ47" s="365">
        <f t="shared" si="82"/>
        <v>2281.5702138806537</v>
      </c>
      <c r="DK47" s="365">
        <f t="shared" si="82"/>
        <v>1648.311420451384</v>
      </c>
      <c r="DL47" s="365">
        <f t="shared" si="82"/>
        <v>1974.0184041284965</v>
      </c>
      <c r="DM47" s="365">
        <f t="shared" si="82"/>
        <v>1920.7602109366574</v>
      </c>
      <c r="DN47" s="365">
        <f t="shared" si="82"/>
        <v>1773.7577509407861</v>
      </c>
      <c r="DO47" s="365">
        <f t="shared" si="82"/>
        <v>1963.2451816800015</v>
      </c>
      <c r="DP47" s="365">
        <f t="shared" si="82"/>
        <v>2048.2386155400031</v>
      </c>
      <c r="DQ47" s="365">
        <f t="shared" si="82"/>
        <v>1969.8260155869261</v>
      </c>
      <c r="DR47" s="365">
        <f t="shared" si="82"/>
        <v>2181.973378452813</v>
      </c>
      <c r="DS47" s="365">
        <f t="shared" si="82"/>
        <v>2299.2070620592767</v>
      </c>
      <c r="DT47" s="365">
        <f t="shared" si="82"/>
        <v>1687.9992340425549</v>
      </c>
      <c r="DU47" s="365">
        <f t="shared" si="82"/>
        <v>2366.8544181806424</v>
      </c>
      <c r="DV47" s="365">
        <f t="shared" si="82"/>
        <v>2739.7384978289533</v>
      </c>
      <c r="DW47" s="365">
        <f t="shared" si="82"/>
        <v>1909.3614476404443</v>
      </c>
      <c r="DX47" s="365">
        <f t="shared" si="82"/>
        <v>1774.3042885738951</v>
      </c>
      <c r="DY47" s="365">
        <f t="shared" si="82"/>
        <v>1924.8942551369194</v>
      </c>
      <c r="DZ47" s="365">
        <f t="shared" si="82"/>
        <v>2013.4160886851803</v>
      </c>
      <c r="EA47" s="365">
        <f t="shared" si="82"/>
        <v>2194.3528814370811</v>
      </c>
      <c r="EB47" s="365">
        <f t="shared" si="82"/>
        <v>2265.5379571872286</v>
      </c>
      <c r="EC47" s="365">
        <f t="shared" si="82"/>
        <v>2244.0505160740399</v>
      </c>
      <c r="ED47" s="365">
        <f t="shared" si="82"/>
        <v>2419.6454940617127</v>
      </c>
      <c r="EE47" s="379"/>
      <c r="EF47" s="379"/>
      <c r="EG47" s="377"/>
      <c r="EH47" s="365">
        <f>(EH4-EH5-EH21-EH19)</f>
        <v>24745.187307700013</v>
      </c>
      <c r="EI47" s="365">
        <f>(EI4-EI5-EI21-EI19)</f>
        <v>21649.252210743416</v>
      </c>
      <c r="EJ47" s="365">
        <f>(EJ4-EJ5-EJ21-EJ19)</f>
        <v>23405.945438050105</v>
      </c>
      <c r="EK47" s="365">
        <f>(EK4-EK5-EK21-EK19)</f>
        <v>25839.362140907924</v>
      </c>
      <c r="EL47" s="365"/>
      <c r="EM47" s="378" t="s">
        <v>520</v>
      </c>
      <c r="EN47" s="365">
        <f t="shared" ref="EN47:EV47" si="83">(EN4-EN5-EN21-EN19)</f>
        <v>24745.18730770002</v>
      </c>
      <c r="EO47" s="365">
        <f t="shared" si="83"/>
        <v>21649.25221074342</v>
      </c>
      <c r="EP47" s="365">
        <f t="shared" si="83"/>
        <v>23405.945438050105</v>
      </c>
      <c r="EQ47" s="365">
        <f t="shared" si="83"/>
        <v>25839.423484028026</v>
      </c>
      <c r="ER47" s="365">
        <f t="shared" si="83"/>
        <v>27678.327630154461</v>
      </c>
      <c r="ES47" s="365">
        <f t="shared" si="83"/>
        <v>28495.375781386898</v>
      </c>
      <c r="ET47" s="365">
        <f t="shared" si="83"/>
        <v>29693.903606689106</v>
      </c>
      <c r="EU47" s="365">
        <f t="shared" si="83"/>
        <v>31153.995553536628</v>
      </c>
      <c r="EV47" s="365">
        <f t="shared" si="83"/>
        <v>32280.747534416958</v>
      </c>
      <c r="EW47" s="377"/>
      <c r="EX47" s="365">
        <f t="shared" ref="EX47:FF54" si="84">EN47/EN$56*100</f>
        <v>22.889319243405932</v>
      </c>
      <c r="EY47" s="365">
        <f t="shared" si="84"/>
        <v>21.803814216810981</v>
      </c>
      <c r="EZ47" s="365">
        <f t="shared" si="84"/>
        <v>22.04658269170065</v>
      </c>
      <c r="FA47" s="365">
        <f t="shared" si="84"/>
        <v>22.377784869528416</v>
      </c>
      <c r="FB47" s="365">
        <f t="shared" si="84"/>
        <v>23.009360203997794</v>
      </c>
      <c r="FC47" s="365">
        <f t="shared" si="84"/>
        <v>22.873571971377533</v>
      </c>
      <c r="FD47" s="365">
        <f t="shared" si="84"/>
        <v>23.055231194879667</v>
      </c>
      <c r="FE47" s="365">
        <f t="shared" si="84"/>
        <v>23.39684233222491</v>
      </c>
      <c r="FF47" s="365">
        <f t="shared" si="84"/>
        <v>23.449162687091789</v>
      </c>
      <c r="FG47" s="377"/>
      <c r="FH47" s="365"/>
      <c r="FI47" s="365">
        <f t="shared" ref="FI47:FN54" si="85">EY47-EX47</f>
        <v>-1.0855050265949515</v>
      </c>
      <c r="FJ47" s="365">
        <f t="shared" si="85"/>
        <v>0.24276847488966879</v>
      </c>
      <c r="FK47" s="365">
        <f t="shared" si="85"/>
        <v>0.33120217782776606</v>
      </c>
      <c r="FL47" s="365">
        <f t="shared" si="85"/>
        <v>0.63157533446937819</v>
      </c>
      <c r="FM47" s="365">
        <f t="shared" si="85"/>
        <v>-0.13578823262026063</v>
      </c>
      <c r="FN47" s="365">
        <f t="shared" si="85"/>
        <v>0.18165922350213393</v>
      </c>
    </row>
    <row r="48" spans="1:170" s="370" customFormat="1" x14ac:dyDescent="0.25">
      <c r="A48" s="378" t="s">
        <v>519</v>
      </c>
      <c r="B48" s="380"/>
      <c r="C48" s="365" t="e">
        <f>(C25-C32-C33-#REF!)</f>
        <v>#REF!</v>
      </c>
      <c r="D48" s="365" t="e">
        <f>(D25-D32-D33-#REF!)</f>
        <v>#REF!</v>
      </c>
      <c r="E48" s="365" t="e">
        <f>(E25-E32-E33-#REF!)</f>
        <v>#REF!</v>
      </c>
      <c r="F48" s="365" t="e">
        <f>(F25-F32-F33-#REF!)</f>
        <v>#REF!</v>
      </c>
      <c r="G48" s="365" t="e">
        <f>(G25-G32-G33-#REF!)</f>
        <v>#REF!</v>
      </c>
      <c r="H48" s="365" t="e">
        <f>(H25-H32-H33-#REF!)</f>
        <v>#REF!</v>
      </c>
      <c r="I48" s="365" t="e">
        <f>(I25-I32-I33-#REF!)</f>
        <v>#REF!</v>
      </c>
      <c r="J48" s="365" t="e">
        <f>(J25-J32-J33-#REF!)</f>
        <v>#REF!</v>
      </c>
      <c r="K48" s="365" t="e">
        <f>(K25-K32-K33-#REF!)</f>
        <v>#REF!</v>
      </c>
      <c r="L48" s="365" t="e">
        <f>(L25-L32-L33-#REF!)</f>
        <v>#REF!</v>
      </c>
      <c r="M48" s="365" t="e">
        <f>(M25-M32-M33-#REF!)</f>
        <v>#REF!</v>
      </c>
      <c r="N48" s="365" t="e">
        <f>(N25-N32-N33-#REF!)</f>
        <v>#REF!</v>
      </c>
      <c r="O48" s="365" t="e">
        <f>(O25-O32-O33-#REF!)</f>
        <v>#REF!</v>
      </c>
      <c r="P48" s="365" t="e">
        <f>(P25-P32-P33-#REF!)</f>
        <v>#REF!</v>
      </c>
      <c r="Q48" s="365" t="e">
        <f>(Q25-Q32-Q33-#REF!)</f>
        <v>#REF!</v>
      </c>
      <c r="R48" s="365" t="e">
        <f>(R25-R32-R33-#REF!)</f>
        <v>#REF!</v>
      </c>
      <c r="S48" s="365" t="e">
        <f>(S25-S32-S33-#REF!)</f>
        <v>#REF!</v>
      </c>
      <c r="T48" s="365" t="e">
        <f>(T25-T32-T33-#REF!)</f>
        <v>#REF!</v>
      </c>
      <c r="U48" s="365" t="e">
        <f>(U25-U32-U33-#REF!)</f>
        <v>#REF!</v>
      </c>
      <c r="V48" s="365" t="e">
        <f>(V25-V32-V33-#REF!)</f>
        <v>#REF!</v>
      </c>
      <c r="W48" s="365" t="e">
        <f>(W25-W32-W33-#REF!)</f>
        <v>#REF!</v>
      </c>
      <c r="X48" s="365" t="e">
        <f>(X25-X32-X33-#REF!)</f>
        <v>#REF!</v>
      </c>
      <c r="Y48" s="365" t="e">
        <f>(Y25-Y32-Y33-#REF!)</f>
        <v>#REF!</v>
      </c>
      <c r="Z48" s="365" t="e">
        <f>(Z25-Z32-Z33-#REF!)</f>
        <v>#REF!</v>
      </c>
      <c r="AA48" s="365" t="e">
        <f>(AA25-AA32-AA33-#REF!)</f>
        <v>#REF!</v>
      </c>
      <c r="AB48" s="365" t="e">
        <f>(AB25-AB32-AB33-#REF!)</f>
        <v>#REF!</v>
      </c>
      <c r="AC48" s="365" t="e">
        <f>(AC25-AC32-AC33-#REF!)</f>
        <v>#REF!</v>
      </c>
      <c r="AD48" s="365" t="e">
        <f>(AD25-AD32-AD33-#REF!)</f>
        <v>#REF!</v>
      </c>
      <c r="AE48" s="365" t="e">
        <f>(AE25-AE32-AE33-#REF!)</f>
        <v>#REF!</v>
      </c>
      <c r="AF48" s="365" t="e">
        <f>(AF25-AF32-AF33-#REF!)</f>
        <v>#REF!</v>
      </c>
      <c r="AG48" s="365" t="e">
        <f>(AG25-AG32-AG33-#REF!)</f>
        <v>#REF!</v>
      </c>
      <c r="AH48" s="365" t="e">
        <f>(AH25-AH32-AH33-#REF!)</f>
        <v>#REF!</v>
      </c>
      <c r="AI48" s="365" t="e">
        <f>(AI25-AI32-AI33-#REF!)</f>
        <v>#REF!</v>
      </c>
      <c r="AJ48" s="365" t="e">
        <f>(AJ25-AJ32-AJ33-#REF!)</f>
        <v>#REF!</v>
      </c>
      <c r="AK48" s="365" t="e">
        <f>(AK25-AK32-AK33-#REF!)</f>
        <v>#REF!</v>
      </c>
      <c r="AL48" s="365" t="e">
        <f>(AL25-AL32-AL33-#REF!)</f>
        <v>#REF!</v>
      </c>
      <c r="AM48" s="365" t="e">
        <f>(AM25-AM32-AM33-#REF!)</f>
        <v>#REF!</v>
      </c>
      <c r="AN48" s="365" t="e">
        <f>(AN25-AN32-AN33-#REF!)</f>
        <v>#REF!</v>
      </c>
      <c r="AO48" s="365" t="e">
        <f>(AO25-AO32-AO33-#REF!)</f>
        <v>#REF!</v>
      </c>
      <c r="AP48" s="365" t="e">
        <f>(AP25-AP32-AP33-#REF!)</f>
        <v>#REF!</v>
      </c>
      <c r="AQ48" s="365" t="e">
        <f>(AQ25-AQ32-AQ33-#REF!)</f>
        <v>#REF!</v>
      </c>
      <c r="AR48" s="365" t="e">
        <f>(AR25-AR32-AR33-#REF!)</f>
        <v>#REF!</v>
      </c>
      <c r="AS48" s="365" t="e">
        <f>(AS25-AS32-AS33-#REF!)</f>
        <v>#REF!</v>
      </c>
      <c r="AT48" s="365" t="e">
        <f>(AT25-AT32-AT33-#REF!)</f>
        <v>#REF!</v>
      </c>
      <c r="AU48" s="365" t="e">
        <f>(AU25-AU32-AU33-#REF!)</f>
        <v>#REF!</v>
      </c>
      <c r="AV48" s="365" t="e">
        <f>(AV25-AV32-AV33-#REF!)</f>
        <v>#REF!</v>
      </c>
      <c r="AW48" s="365" t="e">
        <f>(AW25-AW32-AW33-#REF!)</f>
        <v>#REF!</v>
      </c>
      <c r="AX48" s="365" t="e">
        <f>(AX25-AX32-AX33-#REF!)</f>
        <v>#REF!</v>
      </c>
      <c r="AY48" s="365" t="e">
        <f>(AY25-AY32-AY33-#REF!)</f>
        <v>#REF!</v>
      </c>
      <c r="AZ48" s="365" t="e">
        <f>(AZ25-AZ32-AZ33-#REF!)</f>
        <v>#REF!</v>
      </c>
      <c r="BA48" s="365" t="e">
        <f>(BA25-BA32-BA33-#REF!)</f>
        <v>#REF!</v>
      </c>
      <c r="BB48" s="365" t="e">
        <f>(BB25-BB32-BB33-#REF!)</f>
        <v>#REF!</v>
      </c>
      <c r="BC48" s="365" t="e">
        <f>(BC25-BC32-BC33-#REF!)</f>
        <v>#REF!</v>
      </c>
      <c r="BD48" s="365" t="e">
        <f>(BD25-BD32-BD33-#REF!)</f>
        <v>#REF!</v>
      </c>
      <c r="BE48" s="365" t="e">
        <f>(BE25-BE32-BE33-#REF!)</f>
        <v>#REF!</v>
      </c>
      <c r="BF48" s="365" t="e">
        <f>(BF25-BF32-BF33-#REF!)</f>
        <v>#REF!</v>
      </c>
      <c r="BG48" s="365" t="e">
        <f>(BG25-BG32-BG33-#REF!)</f>
        <v>#REF!</v>
      </c>
      <c r="BH48" s="365" t="e">
        <f>(BH25-BH32-BH33-#REF!)</f>
        <v>#REF!</v>
      </c>
      <c r="BI48" s="365" t="e">
        <f>(BI25-BI32-BI33-#REF!)</f>
        <v>#REF!</v>
      </c>
      <c r="BJ48" s="365" t="e">
        <f>(BJ25-BJ32-BJ33-#REF!)</f>
        <v>#REF!</v>
      </c>
      <c r="BK48" s="365" t="e">
        <f>(BK25-BK32-BK33-#REF!)</f>
        <v>#REF!</v>
      </c>
      <c r="BL48" s="365" t="e">
        <f>(BL25-BL32-BL33-#REF!)</f>
        <v>#REF!</v>
      </c>
      <c r="BM48" s="365" t="e">
        <f>(BM25-BM32-BM33-#REF!)</f>
        <v>#REF!</v>
      </c>
      <c r="BN48" s="365" t="e">
        <f>(BN25-BN32-BN33-#REF!)</f>
        <v>#REF!</v>
      </c>
      <c r="BO48" s="365" t="e">
        <f>(BO25-BO32-BO33-#REF!)</f>
        <v>#REF!</v>
      </c>
      <c r="BP48" s="365" t="e">
        <f>(BP25-BP32-BP33-#REF!)</f>
        <v>#REF!</v>
      </c>
      <c r="BQ48" s="365" t="e">
        <f>(BQ25-BQ32-BQ33-#REF!)</f>
        <v>#REF!</v>
      </c>
      <c r="BR48" s="365" t="e">
        <f>(BR25-BR32-BR33-#REF!)</f>
        <v>#REF!</v>
      </c>
      <c r="BS48" s="365" t="e">
        <f>(BS25-BS32-BS33-#REF!)</f>
        <v>#REF!</v>
      </c>
      <c r="BT48" s="365" t="e">
        <f>(BT25-BT32-BT33-#REF!)</f>
        <v>#REF!</v>
      </c>
      <c r="BU48" s="365" t="e">
        <f>(BU25-BU32-BU33-#REF!)</f>
        <v>#REF!</v>
      </c>
      <c r="BV48" s="365" t="e">
        <f>(BV25-BV32-BV33-#REF!)</f>
        <v>#REF!</v>
      </c>
      <c r="BW48" s="365" t="e">
        <f>(BW25-BW32-BW33-#REF!)</f>
        <v>#REF!</v>
      </c>
      <c r="BX48" s="365" t="e">
        <f>(BX25-BX32-BX33-#REF!)</f>
        <v>#REF!</v>
      </c>
      <c r="BY48" s="365" t="e">
        <f>(BY25-BY32-BY33-#REF!)</f>
        <v>#REF!</v>
      </c>
      <c r="BZ48" s="365" t="e">
        <f>(BZ25-BZ32-BZ33-#REF!)</f>
        <v>#REF!</v>
      </c>
      <c r="CA48" s="365" t="e">
        <f>(CA25-CA32-CA33-#REF!)</f>
        <v>#REF!</v>
      </c>
      <c r="CB48" s="365" t="e">
        <f>(CB25-CB32-CB33-#REF!)</f>
        <v>#REF!</v>
      </c>
      <c r="CC48" s="365" t="e">
        <f>(CC25-CC32-CC33-#REF!)</f>
        <v>#REF!</v>
      </c>
      <c r="CD48" s="365" t="e">
        <f>(CD25-CD32-CD33-#REF!)</f>
        <v>#REF!</v>
      </c>
      <c r="CE48" s="365" t="e">
        <f>(CE25-CE32-CE33-#REF!)</f>
        <v>#REF!</v>
      </c>
      <c r="CF48" s="365" t="e">
        <f>(CF25-CF32-CF33-#REF!)</f>
        <v>#REF!</v>
      </c>
      <c r="CG48" s="365" t="e">
        <f>(CG25-CG32-CG33-#REF!)</f>
        <v>#REF!</v>
      </c>
      <c r="CH48" s="365" t="e">
        <f>(CH25-CH32-CH33-#REF!)</f>
        <v>#REF!</v>
      </c>
      <c r="CI48" s="365">
        <f>(CI25-CI32-CI33-CI40)</f>
        <v>1687.3385877003088</v>
      </c>
      <c r="CJ48" s="365">
        <f t="shared" ref="CJ48:ED48" si="86">(CJ25-CJ32-CJ33-CJ40)</f>
        <v>2175.7487259076474</v>
      </c>
      <c r="CK48" s="365">
        <f t="shared" si="86"/>
        <v>2359.2729369486419</v>
      </c>
      <c r="CL48" s="365">
        <f t="shared" si="86"/>
        <v>2627.2423109976562</v>
      </c>
      <c r="CM48" s="365">
        <f t="shared" si="86"/>
        <v>2501.9578120177425</v>
      </c>
      <c r="CN48" s="365">
        <f t="shared" si="86"/>
        <v>2237.8577650357424</v>
      </c>
      <c r="CO48" s="365">
        <f t="shared" si="86"/>
        <v>2339.623583431674</v>
      </c>
      <c r="CP48" s="365">
        <f t="shared" si="86"/>
        <v>2467.3450974437287</v>
      </c>
      <c r="CQ48" s="365">
        <f t="shared" si="86"/>
        <v>2403.2678806176459</v>
      </c>
      <c r="CR48" s="365">
        <f t="shared" si="86"/>
        <v>2285.0728102537255</v>
      </c>
      <c r="CS48" s="365">
        <f t="shared" si="86"/>
        <v>2360.6907047406148</v>
      </c>
      <c r="CT48" s="365">
        <f t="shared" si="86"/>
        <v>4246.3838483300478</v>
      </c>
      <c r="CU48" s="365">
        <f t="shared" si="86"/>
        <v>1772.3527922236049</v>
      </c>
      <c r="CV48" s="365">
        <f t="shared" si="86"/>
        <v>2176.2474943472703</v>
      </c>
      <c r="CW48" s="365">
        <f t="shared" si="86"/>
        <v>2312.9819052151906</v>
      </c>
      <c r="CX48" s="365">
        <f t="shared" si="86"/>
        <v>1990.5441565965452</v>
      </c>
      <c r="CY48" s="365">
        <f t="shared" si="86"/>
        <v>1981.7483702870059</v>
      </c>
      <c r="CZ48" s="365">
        <f t="shared" si="86"/>
        <v>1949.5044371280219</v>
      </c>
      <c r="DA48" s="365">
        <f t="shared" si="86"/>
        <v>2087.9041114285806</v>
      </c>
      <c r="DB48" s="365">
        <f t="shared" si="86"/>
        <v>2279.3489050077301</v>
      </c>
      <c r="DC48" s="365">
        <f t="shared" si="86"/>
        <v>2059.8202577407278</v>
      </c>
      <c r="DD48" s="365">
        <f t="shared" si="86"/>
        <v>2386.375069591445</v>
      </c>
      <c r="DE48" s="365">
        <f t="shared" si="86"/>
        <v>2389.7719525029966</v>
      </c>
      <c r="DF48" s="365">
        <f t="shared" si="86"/>
        <v>4303.9584494874753</v>
      </c>
      <c r="DG48" s="365">
        <f t="shared" si="86"/>
        <v>1660.8746504379887</v>
      </c>
      <c r="DH48" s="365">
        <f t="shared" si="86"/>
        <v>1835.9430511320113</v>
      </c>
      <c r="DI48" s="365">
        <f t="shared" si="86"/>
        <v>2485.8977192400116</v>
      </c>
      <c r="DJ48" s="365">
        <f t="shared" si="86"/>
        <v>2100.0976456499884</v>
      </c>
      <c r="DK48" s="365">
        <f t="shared" si="86"/>
        <v>2522.5271767200052</v>
      </c>
      <c r="DL48" s="365">
        <f t="shared" si="86"/>
        <v>2393.8107448059873</v>
      </c>
      <c r="DM48" s="365">
        <f t="shared" si="86"/>
        <v>2217.6801737486076</v>
      </c>
      <c r="DN48" s="365">
        <f t="shared" si="86"/>
        <v>2404.8449014933331</v>
      </c>
      <c r="DO48" s="365">
        <f t="shared" si="86"/>
        <v>2152.6921657262892</v>
      </c>
      <c r="DP48" s="365">
        <f t="shared" si="86"/>
        <v>2227.6116916337701</v>
      </c>
      <c r="DQ48" s="365">
        <f t="shared" si="86"/>
        <v>2378.0656701499997</v>
      </c>
      <c r="DR48" s="365">
        <f t="shared" si="86"/>
        <v>4618.5345340724771</v>
      </c>
      <c r="DS48" s="365">
        <f t="shared" si="86"/>
        <v>1736.0803239643119</v>
      </c>
      <c r="DT48" s="365">
        <f t="shared" si="86"/>
        <v>2218.0307058340204</v>
      </c>
      <c r="DU48" s="365">
        <f t="shared" si="86"/>
        <v>2346.053616614236</v>
      </c>
      <c r="DV48" s="365">
        <f t="shared" si="86"/>
        <v>2223.7413151526716</v>
      </c>
      <c r="DW48" s="365">
        <f t="shared" si="86"/>
        <v>2608.7975830005221</v>
      </c>
      <c r="DX48" s="365">
        <f t="shared" si="86"/>
        <v>2516.2724078286151</v>
      </c>
      <c r="DY48" s="365">
        <f t="shared" si="86"/>
        <v>2452.9711546024732</v>
      </c>
      <c r="DZ48" s="365">
        <f t="shared" si="86"/>
        <v>2663.2080233016527</v>
      </c>
      <c r="EA48" s="365">
        <f t="shared" si="86"/>
        <v>2405.4539591528569</v>
      </c>
      <c r="EB48" s="365">
        <f t="shared" si="86"/>
        <v>2343.576247607888</v>
      </c>
      <c r="EC48" s="365">
        <f t="shared" si="86"/>
        <v>2462.105872603006</v>
      </c>
      <c r="ED48" s="365">
        <f t="shared" si="86"/>
        <v>3192.4613545926386</v>
      </c>
      <c r="EE48" s="379"/>
      <c r="EF48" s="379"/>
      <c r="EG48" s="377"/>
      <c r="EH48" s="365">
        <f>(EH25-EH32-EH33-EH40)</f>
        <v>29691.802063425173</v>
      </c>
      <c r="EI48" s="365">
        <f>(EI25-EI32-EI33-EI40)</f>
        <v>27690.557901556593</v>
      </c>
      <c r="EJ48" s="365">
        <f>(EJ25-EJ32-EJ33-EJ40)</f>
        <v>28998.580124810469</v>
      </c>
      <c r="EK48" s="365">
        <f>(EK25-EK32-EK33-EK40)</f>
        <v>29168.752564254894</v>
      </c>
      <c r="EL48" s="365"/>
      <c r="EM48" s="378" t="s">
        <v>519</v>
      </c>
      <c r="EN48" s="365">
        <f>(EN25-EN32-EN33-EN41)</f>
        <v>28395.795147635308</v>
      </c>
      <c r="EO48" s="365">
        <f t="shared" ref="EO48:EV48" si="87">(EO25-EO32-EO33-EO41)</f>
        <v>26280.912592528326</v>
      </c>
      <c r="EP48" s="365">
        <f t="shared" si="87"/>
        <v>29223.36516665401</v>
      </c>
      <c r="EQ48" s="365">
        <f t="shared" si="87"/>
        <v>29214.316785173552</v>
      </c>
      <c r="ER48" s="365">
        <f t="shared" si="87"/>
        <v>30009.661074827098</v>
      </c>
      <c r="ES48" s="365">
        <f t="shared" si="87"/>
        <v>30226.921957699989</v>
      </c>
      <c r="ET48" s="365">
        <f t="shared" si="87"/>
        <v>30623.168331040946</v>
      </c>
      <c r="EU48" s="365">
        <f t="shared" si="87"/>
        <v>30991.099677280719</v>
      </c>
      <c r="EV48" s="365">
        <f t="shared" si="87"/>
        <v>32033.069211931965</v>
      </c>
      <c r="EW48" s="377"/>
      <c r="EX48" s="365">
        <f t="shared" si="84"/>
        <v>26.266134591041546</v>
      </c>
      <c r="EY48" s="365">
        <f t="shared" si="84"/>
        <v>26.468541732419432</v>
      </c>
      <c r="EZ48" s="365">
        <f t="shared" si="84"/>
        <v>27.526140244223139</v>
      </c>
      <c r="FA48" s="365">
        <f t="shared" si="84"/>
        <v>25.300552720650543</v>
      </c>
      <c r="FB48" s="365">
        <f t="shared" si="84"/>
        <v>24.947428562060665</v>
      </c>
      <c r="FC48" s="365">
        <f t="shared" si="84"/>
        <v>24.263504372673747</v>
      </c>
      <c r="FD48" s="365">
        <f t="shared" si="84"/>
        <v>23.776740005070309</v>
      </c>
      <c r="FE48" s="365">
        <f t="shared" si="84"/>
        <v>23.274506526957826</v>
      </c>
      <c r="FF48" s="365">
        <f t="shared" si="84"/>
        <v>23.269245872221738</v>
      </c>
      <c r="FG48" s="377"/>
      <c r="FH48" s="365"/>
      <c r="FI48" s="365">
        <f t="shared" si="85"/>
        <v>0.20240714137788629</v>
      </c>
      <c r="FJ48" s="365">
        <f t="shared" si="85"/>
        <v>1.0575985118037075</v>
      </c>
      <c r="FK48" s="365">
        <f t="shared" si="85"/>
        <v>-2.2255875235725959</v>
      </c>
      <c r="FL48" s="365">
        <f t="shared" si="85"/>
        <v>-0.35312415858987833</v>
      </c>
      <c r="FM48" s="365">
        <f t="shared" si="85"/>
        <v>-0.6839241893869179</v>
      </c>
      <c r="FN48" s="365">
        <f t="shared" si="85"/>
        <v>-0.48676436760343833</v>
      </c>
    </row>
    <row r="49" spans="1:171" s="370" customFormat="1" x14ac:dyDescent="0.25">
      <c r="A49" s="369" t="s">
        <v>518</v>
      </c>
      <c r="B49" s="369"/>
      <c r="C49" s="375" t="e">
        <f>C4-C25-#REF!</f>
        <v>#REF!</v>
      </c>
      <c r="D49" s="375" t="e">
        <f>D4-D25-#REF!</f>
        <v>#REF!</v>
      </c>
      <c r="E49" s="375" t="e">
        <f>E4-E25-#REF!</f>
        <v>#REF!</v>
      </c>
      <c r="F49" s="375" t="e">
        <f>F4-F25-#REF!</f>
        <v>#REF!</v>
      </c>
      <c r="G49" s="375" t="e">
        <f>G4-G25-#REF!</f>
        <v>#REF!</v>
      </c>
      <c r="H49" s="375" t="e">
        <f>H4-H25-#REF!</f>
        <v>#REF!</v>
      </c>
      <c r="I49" s="375" t="e">
        <f>I4-I25-#REF!</f>
        <v>#REF!</v>
      </c>
      <c r="J49" s="375" t="e">
        <f>J4-J25-#REF!</f>
        <v>#REF!</v>
      </c>
      <c r="K49" s="375" t="e">
        <f>K4-K25-#REF!</f>
        <v>#REF!</v>
      </c>
      <c r="L49" s="375" t="e">
        <f>L4-L25-#REF!</f>
        <v>#REF!</v>
      </c>
      <c r="M49" s="375" t="e">
        <f>M4-M25-#REF!</f>
        <v>#REF!</v>
      </c>
      <c r="N49" s="375" t="e">
        <f>N4-N25-#REF!</f>
        <v>#REF!</v>
      </c>
      <c r="O49" s="375" t="e">
        <f>O4-O25-#REF!</f>
        <v>#REF!</v>
      </c>
      <c r="P49" s="375" t="e">
        <f>P4-P25-#REF!</f>
        <v>#REF!</v>
      </c>
      <c r="Q49" s="375" t="e">
        <f>Q4-Q25-#REF!</f>
        <v>#REF!</v>
      </c>
      <c r="R49" s="375" t="e">
        <f>R4-R25-#REF!</f>
        <v>#REF!</v>
      </c>
      <c r="S49" s="375" t="e">
        <f>S4-S25-#REF!</f>
        <v>#REF!</v>
      </c>
      <c r="T49" s="375" t="e">
        <f>T4-T25-#REF!</f>
        <v>#REF!</v>
      </c>
      <c r="U49" s="375" t="e">
        <f>U4-U25-#REF!</f>
        <v>#REF!</v>
      </c>
      <c r="V49" s="375" t="e">
        <f>V4-V25-#REF!</f>
        <v>#REF!</v>
      </c>
      <c r="W49" s="375" t="e">
        <f>W4-W25-#REF!</f>
        <v>#REF!</v>
      </c>
      <c r="X49" s="375" t="e">
        <f>X4-X25-#REF!</f>
        <v>#REF!</v>
      </c>
      <c r="Y49" s="375" t="e">
        <f>Y4-Y25-#REF!</f>
        <v>#REF!</v>
      </c>
      <c r="Z49" s="375" t="e">
        <f>Z4-Z25-#REF!</f>
        <v>#REF!</v>
      </c>
      <c r="AA49" s="375" t="e">
        <f>AA4-AA25-#REF!</f>
        <v>#REF!</v>
      </c>
      <c r="AB49" s="375" t="e">
        <f>AB4-AB25-#REF!</f>
        <v>#REF!</v>
      </c>
      <c r="AC49" s="375" t="e">
        <f>AC4-AC25-#REF!</f>
        <v>#REF!</v>
      </c>
      <c r="AD49" s="375" t="e">
        <f>AD4-AD25-#REF!</f>
        <v>#REF!</v>
      </c>
      <c r="AE49" s="375" t="e">
        <f>AE4-AE25-#REF!</f>
        <v>#REF!</v>
      </c>
      <c r="AF49" s="375" t="e">
        <f>AF4-AF25-#REF!</f>
        <v>#REF!</v>
      </c>
      <c r="AG49" s="375" t="e">
        <f>AG4-AG25-#REF!</f>
        <v>#REF!</v>
      </c>
      <c r="AH49" s="375" t="e">
        <f>AH4-AH25-#REF!</f>
        <v>#REF!</v>
      </c>
      <c r="AI49" s="375" t="e">
        <f>AI4-AI25-#REF!</f>
        <v>#REF!</v>
      </c>
      <c r="AJ49" s="375" t="e">
        <f>AJ4-AJ25-#REF!</f>
        <v>#REF!</v>
      </c>
      <c r="AK49" s="375" t="e">
        <f>AK4-AK25-#REF!</f>
        <v>#REF!</v>
      </c>
      <c r="AL49" s="375" t="e">
        <f>AL4-AL25-#REF!</f>
        <v>#REF!</v>
      </c>
      <c r="AM49" s="375" t="e">
        <f>AM4-AM25-#REF!</f>
        <v>#REF!</v>
      </c>
      <c r="AN49" s="375" t="e">
        <f>AN4-AN25-#REF!</f>
        <v>#REF!</v>
      </c>
      <c r="AO49" s="375" t="e">
        <f>AO4-AO25-#REF!</f>
        <v>#REF!</v>
      </c>
      <c r="AP49" s="375" t="e">
        <f>AP4-AP25-#REF!</f>
        <v>#REF!</v>
      </c>
      <c r="AQ49" s="375" t="e">
        <f>AQ4-AQ25-#REF!</f>
        <v>#REF!</v>
      </c>
      <c r="AR49" s="375" t="e">
        <f>AR4-AR25-#REF!</f>
        <v>#REF!</v>
      </c>
      <c r="AS49" s="375" t="e">
        <f>AS4-AS25-#REF!</f>
        <v>#REF!</v>
      </c>
      <c r="AT49" s="375" t="e">
        <f>AT4-AT25-#REF!</f>
        <v>#REF!</v>
      </c>
      <c r="AU49" s="375" t="e">
        <f>AU4-AU25-#REF!</f>
        <v>#REF!</v>
      </c>
      <c r="AV49" s="375" t="e">
        <f>AV4-AV25-#REF!</f>
        <v>#REF!</v>
      </c>
      <c r="AW49" s="375" t="e">
        <f>AW4-AW25-#REF!</f>
        <v>#REF!</v>
      </c>
      <c r="AX49" s="375" t="e">
        <f>AX4-AX25-#REF!</f>
        <v>#REF!</v>
      </c>
      <c r="AY49" s="375" t="e">
        <f>AY4-AY25-#REF!</f>
        <v>#REF!</v>
      </c>
      <c r="AZ49" s="375" t="e">
        <f>AZ4-AZ25-#REF!</f>
        <v>#REF!</v>
      </c>
      <c r="BA49" s="375" t="e">
        <f>BA4-BA25-#REF!</f>
        <v>#REF!</v>
      </c>
      <c r="BB49" s="375" t="e">
        <f>BB4-BB25-#REF!</f>
        <v>#REF!</v>
      </c>
      <c r="BC49" s="375" t="e">
        <f>BC4-BC25-#REF!</f>
        <v>#REF!</v>
      </c>
      <c r="BD49" s="375" t="e">
        <f>BD4-BD25-#REF!</f>
        <v>#REF!</v>
      </c>
      <c r="BE49" s="375" t="e">
        <f>BE4-BE25-#REF!</f>
        <v>#REF!</v>
      </c>
      <c r="BF49" s="375" t="e">
        <f>BF4-BF25-#REF!</f>
        <v>#REF!</v>
      </c>
      <c r="BG49" s="375" t="e">
        <f>BG4-BG25-#REF!</f>
        <v>#REF!</v>
      </c>
      <c r="BH49" s="375" t="e">
        <f>BH4-BH25-#REF!</f>
        <v>#REF!</v>
      </c>
      <c r="BI49" s="375" t="e">
        <f>BI4-BI25-#REF!</f>
        <v>#REF!</v>
      </c>
      <c r="BJ49" s="375" t="e">
        <f>BJ4-BJ25-#REF!</f>
        <v>#REF!</v>
      </c>
      <c r="BK49" s="375" t="e">
        <f>BK4-BK25-#REF!</f>
        <v>#REF!</v>
      </c>
      <c r="BL49" s="375" t="e">
        <f>BL4-BL25-#REF!</f>
        <v>#REF!</v>
      </c>
      <c r="BM49" s="375" t="e">
        <f>BM4-BM25-#REF!</f>
        <v>#REF!</v>
      </c>
      <c r="BN49" s="375" t="e">
        <f>BN4-BN25-#REF!</f>
        <v>#REF!</v>
      </c>
      <c r="BO49" s="375" t="e">
        <f>BO4-BO25-#REF!</f>
        <v>#REF!</v>
      </c>
      <c r="BP49" s="375" t="e">
        <f>BP4-BP25-#REF!</f>
        <v>#REF!</v>
      </c>
      <c r="BQ49" s="375" t="e">
        <f>BQ4-BQ25-#REF!</f>
        <v>#REF!</v>
      </c>
      <c r="BR49" s="375" t="e">
        <f>BR4-BR25-#REF!</f>
        <v>#REF!</v>
      </c>
      <c r="BS49" s="375" t="e">
        <f>BS4-BS25-#REF!</f>
        <v>#REF!</v>
      </c>
      <c r="BT49" s="375" t="e">
        <f>BT4-BT25-#REF!</f>
        <v>#REF!</v>
      </c>
      <c r="BU49" s="375" t="e">
        <f>BU4-BU25-#REF!</f>
        <v>#REF!</v>
      </c>
      <c r="BV49" s="375" t="e">
        <f>BV4-BV25-#REF!</f>
        <v>#REF!</v>
      </c>
      <c r="BW49" s="375" t="e">
        <f>BW4-BW25-#REF!</f>
        <v>#REF!</v>
      </c>
      <c r="BX49" s="375" t="e">
        <f>BX4-BX25-#REF!</f>
        <v>#REF!</v>
      </c>
      <c r="BY49" s="375" t="e">
        <f>BY4-BY25-#REF!</f>
        <v>#REF!</v>
      </c>
      <c r="BZ49" s="375" t="e">
        <f>BZ4-BZ25-#REF!</f>
        <v>#REF!</v>
      </c>
      <c r="CA49" s="375" t="e">
        <f>CA4-CA25-#REF!</f>
        <v>#REF!</v>
      </c>
      <c r="CB49" s="375" t="e">
        <f>CB4-CB25-#REF!</f>
        <v>#REF!</v>
      </c>
      <c r="CC49" s="375" t="e">
        <f>CC4-CC25-#REF!</f>
        <v>#REF!</v>
      </c>
      <c r="CD49" s="375" t="e">
        <f>CD4-CD25-#REF!</f>
        <v>#REF!</v>
      </c>
      <c r="CE49" s="375" t="e">
        <f>CE4-CE25-#REF!</f>
        <v>#REF!</v>
      </c>
      <c r="CF49" s="375" t="e">
        <f>CF4-CF25-#REF!</f>
        <v>#REF!</v>
      </c>
      <c r="CG49" s="375" t="e">
        <f>CG4-CG25-#REF!</f>
        <v>#REF!</v>
      </c>
      <c r="CH49" s="375" t="e">
        <f>CH4-CH25-#REF!</f>
        <v>#REF!</v>
      </c>
      <c r="CI49" s="375">
        <f>CI50+CI41-CI19</f>
        <v>624.81943588491151</v>
      </c>
      <c r="CJ49" s="375">
        <f t="shared" ref="CJ49:ED49" si="88">CJ50+CJ41-CJ19</f>
        <v>-134.8441810264149</v>
      </c>
      <c r="CK49" s="375">
        <f t="shared" si="88"/>
        <v>-98.01455485741154</v>
      </c>
      <c r="CL49" s="375">
        <f t="shared" si="88"/>
        <v>450.10135200758987</v>
      </c>
      <c r="CM49" s="375">
        <f t="shared" si="88"/>
        <v>143.26965496548758</v>
      </c>
      <c r="CN49" s="375">
        <f t="shared" si="88"/>
        <v>-155.08461270485694</v>
      </c>
      <c r="CO49" s="375">
        <f t="shared" si="88"/>
        <v>-275.88399956443868</v>
      </c>
      <c r="CP49" s="375">
        <f t="shared" si="88"/>
        <v>-76.262244038492497</v>
      </c>
      <c r="CQ49" s="375">
        <f t="shared" si="88"/>
        <v>76.197635877083357</v>
      </c>
      <c r="CR49" s="375">
        <f t="shared" si="88"/>
        <v>-30.911262614495143</v>
      </c>
      <c r="CS49" s="375">
        <f t="shared" si="88"/>
        <v>-661.31618435238693</v>
      </c>
      <c r="CT49" s="375">
        <f t="shared" si="88"/>
        <v>-1930.5189126110843</v>
      </c>
      <c r="CU49" s="375">
        <f t="shared" si="88"/>
        <v>613.18613810302406</v>
      </c>
      <c r="CV49" s="375">
        <f t="shared" si="88"/>
        <v>-120.09838848774542</v>
      </c>
      <c r="CW49" s="375">
        <f t="shared" si="88"/>
        <v>315.82236190896947</v>
      </c>
      <c r="CX49" s="375">
        <f t="shared" si="88"/>
        <v>-255.9457798598628</v>
      </c>
      <c r="CY49" s="375">
        <f t="shared" si="88"/>
        <v>-850.23961025168239</v>
      </c>
      <c r="CZ49" s="375">
        <f t="shared" si="88"/>
        <v>-844.09583769149629</v>
      </c>
      <c r="DA49" s="375">
        <f t="shared" si="88"/>
        <v>-568.67943396417354</v>
      </c>
      <c r="DB49" s="375">
        <f t="shared" si="88"/>
        <v>-361.76407413565835</v>
      </c>
      <c r="DC49" s="375">
        <f t="shared" si="88"/>
        <v>245.09676283373415</v>
      </c>
      <c r="DD49" s="375">
        <f t="shared" si="88"/>
        <v>-668.03320110912409</v>
      </c>
      <c r="DE49" s="375">
        <f t="shared" si="88"/>
        <v>-450.9451417707798</v>
      </c>
      <c r="DF49" s="375">
        <f t="shared" si="88"/>
        <v>-2564.5654240783833</v>
      </c>
      <c r="DG49" s="375">
        <f t="shared" si="88"/>
        <v>385.39259385282878</v>
      </c>
      <c r="DH49" s="375">
        <f t="shared" si="88"/>
        <v>-74.417509940875206</v>
      </c>
      <c r="DI49" s="375">
        <f t="shared" si="88"/>
        <v>-86.69251826671244</v>
      </c>
      <c r="DJ49" s="375">
        <f t="shared" si="88"/>
        <v>399.2286383275075</v>
      </c>
      <c r="DK49" s="375">
        <f t="shared" si="88"/>
        <v>-363.44935072388512</v>
      </c>
      <c r="DL49" s="375">
        <f t="shared" si="88"/>
        <v>26.488696468299011</v>
      </c>
      <c r="DM49" s="375">
        <f t="shared" si="88"/>
        <v>-171.82319893984425</v>
      </c>
      <c r="DN49" s="375">
        <f t="shared" si="88"/>
        <v>-475.37086264561736</v>
      </c>
      <c r="DO49" s="375">
        <f t="shared" si="88"/>
        <v>879.82179207423894</v>
      </c>
      <c r="DP49" s="375">
        <f t="shared" si="88"/>
        <v>269.42016420781124</v>
      </c>
      <c r="DQ49" s="375">
        <f t="shared" si="88"/>
        <v>173.0602219927149</v>
      </c>
      <c r="DR49" s="375">
        <f t="shared" si="88"/>
        <v>-2260.769991942559</v>
      </c>
      <c r="DS49" s="375">
        <f t="shared" si="88"/>
        <v>750.69381503514342</v>
      </c>
      <c r="DT49" s="375">
        <f t="shared" si="88"/>
        <v>-300.64671252131956</v>
      </c>
      <c r="DU49" s="375">
        <f t="shared" si="88"/>
        <v>415.10783593361168</v>
      </c>
      <c r="DV49" s="375">
        <f t="shared" si="88"/>
        <v>717.70218922131949</v>
      </c>
      <c r="DW49" s="375">
        <f t="shared" si="88"/>
        <v>-300.68152337735876</v>
      </c>
      <c r="DX49" s="375">
        <f t="shared" si="88"/>
        <v>-337.97173782821625</v>
      </c>
      <c r="DY49" s="375">
        <f t="shared" si="88"/>
        <v>-42.007353910664236</v>
      </c>
      <c r="DZ49" s="375">
        <f t="shared" si="88"/>
        <v>-150.50166430529532</v>
      </c>
      <c r="EA49" s="375">
        <f t="shared" si="88"/>
        <v>300.3453631476392</v>
      </c>
      <c r="EB49" s="375">
        <f t="shared" si="88"/>
        <v>443.0308332835117</v>
      </c>
      <c r="EC49" s="375">
        <f t="shared" si="88"/>
        <v>184.56419863393648</v>
      </c>
      <c r="ED49" s="375">
        <f t="shared" si="88"/>
        <v>-288.01346239085433</v>
      </c>
      <c r="EE49" s="376"/>
      <c r="EF49" s="376"/>
      <c r="EH49" s="375">
        <f>EH50+EH41-EH19</f>
        <v>-2070.8269832255037</v>
      </c>
      <c r="EI49" s="375">
        <f>EI50+EI41-EI19</f>
        <v>-5515.4935518131788</v>
      </c>
      <c r="EJ49" s="375">
        <f>EJ50+EJ41-EJ19</f>
        <v>-1398.4730847286942</v>
      </c>
      <c r="EK49" s="375">
        <f>EK50+EK41-EK19</f>
        <v>1391.6217809214527</v>
      </c>
      <c r="EL49" s="375"/>
      <c r="EM49" s="369" t="s">
        <v>517</v>
      </c>
      <c r="EN49" s="375">
        <f>EN50+EN42-EN19</f>
        <v>-2422.7851257950497</v>
      </c>
      <c r="EO49" s="375">
        <f t="shared" ref="EO49:EV49" si="89">EO50+EO42-EO19</f>
        <v>-5882.6741074864312</v>
      </c>
      <c r="EP49" s="375">
        <f t="shared" si="89"/>
        <v>-1804.9862016946581</v>
      </c>
      <c r="EQ49" s="375">
        <f t="shared" si="89"/>
        <v>899.7132838451912</v>
      </c>
      <c r="ER49" s="375">
        <f t="shared" si="89"/>
        <v>2368.9534091570658</v>
      </c>
      <c r="ES49" s="375">
        <f t="shared" si="89"/>
        <v>2504.9748920594075</v>
      </c>
      <c r="ET49" s="375">
        <f t="shared" si="89"/>
        <v>3081.3656041486965</v>
      </c>
      <c r="EU49" s="375">
        <f t="shared" si="89"/>
        <v>3541.1794614452574</v>
      </c>
      <c r="EV49" s="375">
        <f t="shared" si="89"/>
        <v>3017.0206620277986</v>
      </c>
      <c r="EX49" s="375">
        <f t="shared" si="84"/>
        <v>-2.2410782958689488</v>
      </c>
      <c r="EY49" s="375">
        <f t="shared" si="84"/>
        <v>-5.9246726902662834</v>
      </c>
      <c r="EZ49" s="375">
        <f t="shared" si="84"/>
        <v>-1.7001568109420953</v>
      </c>
      <c r="FA49" s="375">
        <f t="shared" si="84"/>
        <v>0.77918109599425489</v>
      </c>
      <c r="FB49" s="375">
        <f t="shared" si="84"/>
        <v>1.9693423326053501</v>
      </c>
      <c r="FC49" s="375">
        <f t="shared" si="84"/>
        <v>2.0107726923693088</v>
      </c>
      <c r="FD49" s="375">
        <f t="shared" si="84"/>
        <v>2.3924640337148131</v>
      </c>
      <c r="FE49" s="375">
        <f t="shared" si="84"/>
        <v>2.6594475622611538</v>
      </c>
      <c r="FF49" s="375">
        <f t="shared" si="84"/>
        <v>2.1916037805127928</v>
      </c>
      <c r="FH49" s="375"/>
      <c r="FI49" s="375">
        <f t="shared" si="85"/>
        <v>-3.6835943943973346</v>
      </c>
      <c r="FJ49" s="375">
        <f t="shared" si="85"/>
        <v>4.2245158793241879</v>
      </c>
      <c r="FK49" s="375">
        <f t="shared" si="85"/>
        <v>2.4793379069363501</v>
      </c>
      <c r="FL49" s="375">
        <f t="shared" si="85"/>
        <v>1.1901612366110952</v>
      </c>
      <c r="FM49" s="375">
        <f t="shared" si="85"/>
        <v>4.1430359763958702E-2</v>
      </c>
      <c r="FN49" s="375">
        <f t="shared" si="85"/>
        <v>0.38169134134550431</v>
      </c>
    </row>
    <row r="50" spans="1:171" x14ac:dyDescent="0.25">
      <c r="A50" s="369" t="s">
        <v>516</v>
      </c>
      <c r="B50" s="369"/>
      <c r="C50" s="368" t="e">
        <f t="shared" ref="C50:AH50" si="90">C49-C41</f>
        <v>#REF!</v>
      </c>
      <c r="D50" s="368" t="e">
        <f t="shared" si="90"/>
        <v>#REF!</v>
      </c>
      <c r="E50" s="368" t="e">
        <f t="shared" si="90"/>
        <v>#REF!</v>
      </c>
      <c r="F50" s="368" t="e">
        <f t="shared" si="90"/>
        <v>#REF!</v>
      </c>
      <c r="G50" s="368" t="e">
        <f t="shared" si="90"/>
        <v>#REF!</v>
      </c>
      <c r="H50" s="368" t="e">
        <f t="shared" si="90"/>
        <v>#REF!</v>
      </c>
      <c r="I50" s="368" t="e">
        <f t="shared" si="90"/>
        <v>#REF!</v>
      </c>
      <c r="J50" s="368" t="e">
        <f t="shared" si="90"/>
        <v>#REF!</v>
      </c>
      <c r="K50" s="368" t="e">
        <f t="shared" si="90"/>
        <v>#REF!</v>
      </c>
      <c r="L50" s="368" t="e">
        <f t="shared" si="90"/>
        <v>#REF!</v>
      </c>
      <c r="M50" s="368" t="e">
        <f t="shared" si="90"/>
        <v>#REF!</v>
      </c>
      <c r="N50" s="368" t="e">
        <f t="shared" si="90"/>
        <v>#REF!</v>
      </c>
      <c r="O50" s="368" t="e">
        <f t="shared" si="90"/>
        <v>#REF!</v>
      </c>
      <c r="P50" s="368" t="e">
        <f t="shared" si="90"/>
        <v>#REF!</v>
      </c>
      <c r="Q50" s="368" t="e">
        <f t="shared" si="90"/>
        <v>#REF!</v>
      </c>
      <c r="R50" s="368" t="e">
        <f t="shared" si="90"/>
        <v>#REF!</v>
      </c>
      <c r="S50" s="368" t="e">
        <f t="shared" si="90"/>
        <v>#REF!</v>
      </c>
      <c r="T50" s="368" t="e">
        <f t="shared" si="90"/>
        <v>#REF!</v>
      </c>
      <c r="U50" s="368" t="e">
        <f t="shared" si="90"/>
        <v>#REF!</v>
      </c>
      <c r="V50" s="368" t="e">
        <f t="shared" si="90"/>
        <v>#REF!</v>
      </c>
      <c r="W50" s="368" t="e">
        <f t="shared" si="90"/>
        <v>#REF!</v>
      </c>
      <c r="X50" s="368" t="e">
        <f t="shared" si="90"/>
        <v>#REF!</v>
      </c>
      <c r="Y50" s="368" t="e">
        <f t="shared" si="90"/>
        <v>#REF!</v>
      </c>
      <c r="Z50" s="368" t="e">
        <f t="shared" si="90"/>
        <v>#REF!</v>
      </c>
      <c r="AA50" s="368" t="e">
        <f t="shared" si="90"/>
        <v>#REF!</v>
      </c>
      <c r="AB50" s="368" t="e">
        <f t="shared" si="90"/>
        <v>#REF!</v>
      </c>
      <c r="AC50" s="368" t="e">
        <f t="shared" si="90"/>
        <v>#REF!</v>
      </c>
      <c r="AD50" s="368" t="e">
        <f t="shared" si="90"/>
        <v>#REF!</v>
      </c>
      <c r="AE50" s="368" t="e">
        <f t="shared" si="90"/>
        <v>#REF!</v>
      </c>
      <c r="AF50" s="368" t="e">
        <f t="shared" si="90"/>
        <v>#REF!</v>
      </c>
      <c r="AG50" s="368" t="e">
        <f t="shared" si="90"/>
        <v>#REF!</v>
      </c>
      <c r="AH50" s="368" t="e">
        <f t="shared" si="90"/>
        <v>#REF!</v>
      </c>
      <c r="AI50" s="368" t="e">
        <f t="shared" ref="AI50:BN50" si="91">AI49-AI41</f>
        <v>#REF!</v>
      </c>
      <c r="AJ50" s="368" t="e">
        <f t="shared" si="91"/>
        <v>#REF!</v>
      </c>
      <c r="AK50" s="368" t="e">
        <f t="shared" si="91"/>
        <v>#REF!</v>
      </c>
      <c r="AL50" s="368" t="e">
        <f t="shared" si="91"/>
        <v>#REF!</v>
      </c>
      <c r="AM50" s="368" t="e">
        <f t="shared" si="91"/>
        <v>#REF!</v>
      </c>
      <c r="AN50" s="368" t="e">
        <f t="shared" si="91"/>
        <v>#REF!</v>
      </c>
      <c r="AO50" s="368" t="e">
        <f t="shared" si="91"/>
        <v>#REF!</v>
      </c>
      <c r="AP50" s="368" t="e">
        <f t="shared" si="91"/>
        <v>#REF!</v>
      </c>
      <c r="AQ50" s="368" t="e">
        <f t="shared" si="91"/>
        <v>#REF!</v>
      </c>
      <c r="AR50" s="368" t="e">
        <f t="shared" si="91"/>
        <v>#REF!</v>
      </c>
      <c r="AS50" s="368" t="e">
        <f t="shared" si="91"/>
        <v>#REF!</v>
      </c>
      <c r="AT50" s="368" t="e">
        <f t="shared" si="91"/>
        <v>#REF!</v>
      </c>
      <c r="AU50" s="368" t="e">
        <f t="shared" si="91"/>
        <v>#REF!</v>
      </c>
      <c r="AV50" s="368" t="e">
        <f t="shared" si="91"/>
        <v>#REF!</v>
      </c>
      <c r="AW50" s="368" t="e">
        <f t="shared" si="91"/>
        <v>#REF!</v>
      </c>
      <c r="AX50" s="368" t="e">
        <f t="shared" si="91"/>
        <v>#REF!</v>
      </c>
      <c r="AY50" s="368" t="e">
        <f t="shared" si="91"/>
        <v>#REF!</v>
      </c>
      <c r="AZ50" s="368" t="e">
        <f t="shared" si="91"/>
        <v>#REF!</v>
      </c>
      <c r="BA50" s="368" t="e">
        <f t="shared" si="91"/>
        <v>#REF!</v>
      </c>
      <c r="BB50" s="368" t="e">
        <f t="shared" si="91"/>
        <v>#REF!</v>
      </c>
      <c r="BC50" s="368" t="e">
        <f t="shared" si="91"/>
        <v>#REF!</v>
      </c>
      <c r="BD50" s="368" t="e">
        <f t="shared" si="91"/>
        <v>#REF!</v>
      </c>
      <c r="BE50" s="368" t="e">
        <f t="shared" si="91"/>
        <v>#REF!</v>
      </c>
      <c r="BF50" s="368" t="e">
        <f t="shared" si="91"/>
        <v>#REF!</v>
      </c>
      <c r="BG50" s="368" t="e">
        <f t="shared" si="91"/>
        <v>#REF!</v>
      </c>
      <c r="BH50" s="368" t="e">
        <f t="shared" si="91"/>
        <v>#REF!</v>
      </c>
      <c r="BI50" s="368" t="e">
        <f t="shared" si="91"/>
        <v>#REF!</v>
      </c>
      <c r="BJ50" s="368" t="e">
        <f t="shared" si="91"/>
        <v>#REF!</v>
      </c>
      <c r="BK50" s="368" t="e">
        <f t="shared" si="91"/>
        <v>#REF!</v>
      </c>
      <c r="BL50" s="368" t="e">
        <f t="shared" si="91"/>
        <v>#REF!</v>
      </c>
      <c r="BM50" s="368" t="e">
        <f t="shared" si="91"/>
        <v>#REF!</v>
      </c>
      <c r="BN50" s="368" t="e">
        <f t="shared" si="91"/>
        <v>#REF!</v>
      </c>
      <c r="BO50" s="368" t="e">
        <f t="shared" ref="BO50:CH50" si="92">BO49-BO41</f>
        <v>#REF!</v>
      </c>
      <c r="BP50" s="368" t="e">
        <f t="shared" si="92"/>
        <v>#REF!</v>
      </c>
      <c r="BQ50" s="368" t="e">
        <f t="shared" si="92"/>
        <v>#REF!</v>
      </c>
      <c r="BR50" s="368" t="e">
        <f t="shared" si="92"/>
        <v>#REF!</v>
      </c>
      <c r="BS50" s="368" t="e">
        <f t="shared" si="92"/>
        <v>#REF!</v>
      </c>
      <c r="BT50" s="368" t="e">
        <f t="shared" si="92"/>
        <v>#REF!</v>
      </c>
      <c r="BU50" s="368" t="e">
        <f t="shared" si="92"/>
        <v>#REF!</v>
      </c>
      <c r="BV50" s="368" t="e">
        <f t="shared" si="92"/>
        <v>#REF!</v>
      </c>
      <c r="BW50" s="368" t="e">
        <f t="shared" si="92"/>
        <v>#REF!</v>
      </c>
      <c r="BX50" s="368" t="e">
        <f t="shared" si="92"/>
        <v>#REF!</v>
      </c>
      <c r="BY50" s="368" t="e">
        <f t="shared" si="92"/>
        <v>#REF!</v>
      </c>
      <c r="BZ50" s="368" t="e">
        <f t="shared" si="92"/>
        <v>#REF!</v>
      </c>
      <c r="CA50" s="368" t="e">
        <f t="shared" si="92"/>
        <v>#REF!</v>
      </c>
      <c r="CB50" s="368" t="e">
        <f t="shared" si="92"/>
        <v>#REF!</v>
      </c>
      <c r="CC50" s="368" t="e">
        <f t="shared" si="92"/>
        <v>#REF!</v>
      </c>
      <c r="CD50" s="368" t="e">
        <f t="shared" si="92"/>
        <v>#REF!</v>
      </c>
      <c r="CE50" s="368" t="e">
        <f t="shared" si="92"/>
        <v>#REF!</v>
      </c>
      <c r="CF50" s="368" t="e">
        <f t="shared" si="92"/>
        <v>#REF!</v>
      </c>
      <c r="CG50" s="368" t="e">
        <f t="shared" si="92"/>
        <v>#REF!</v>
      </c>
      <c r="CH50" s="368" t="e">
        <f t="shared" si="92"/>
        <v>#REF!</v>
      </c>
      <c r="CI50" s="368">
        <f>CI4-CI24</f>
        <v>481.27224184994611</v>
      </c>
      <c r="CJ50" s="368">
        <f t="shared" ref="CJ50:ED50" si="93">CJ4-CJ24</f>
        <v>-138.42441616472388</v>
      </c>
      <c r="CK50" s="368">
        <f t="shared" si="93"/>
        <v>-374.9254447958665</v>
      </c>
      <c r="CL50" s="368">
        <f t="shared" si="93"/>
        <v>337.71245284006682</v>
      </c>
      <c r="CM50" s="368">
        <f t="shared" si="93"/>
        <v>46.953200337731232</v>
      </c>
      <c r="CN50" s="368">
        <f t="shared" si="93"/>
        <v>-376.5421783947545</v>
      </c>
      <c r="CO50" s="368">
        <f t="shared" si="93"/>
        <v>-517.62134089933625</v>
      </c>
      <c r="CP50" s="368">
        <f t="shared" si="93"/>
        <v>-70.441250535092877</v>
      </c>
      <c r="CQ50" s="368">
        <f t="shared" si="93"/>
        <v>-122.98033170900089</v>
      </c>
      <c r="CR50" s="368">
        <f t="shared" si="93"/>
        <v>-132.20024403269508</v>
      </c>
      <c r="CS50" s="368">
        <f t="shared" si="93"/>
        <v>-746.10869751268137</v>
      </c>
      <c r="CT50" s="368">
        <f t="shared" si="93"/>
        <v>-2115.9213003825685</v>
      </c>
      <c r="CU50" s="368">
        <f t="shared" si="93"/>
        <v>381.76577936197373</v>
      </c>
      <c r="CV50" s="368">
        <f t="shared" si="93"/>
        <v>-110.43523777621567</v>
      </c>
      <c r="CW50" s="368">
        <f t="shared" si="93"/>
        <v>53.025331142971936</v>
      </c>
      <c r="CX50" s="368">
        <f t="shared" si="93"/>
        <v>-434.48854914354752</v>
      </c>
      <c r="CY50" s="368">
        <f t="shared" si="93"/>
        <v>-850.16731977227482</v>
      </c>
      <c r="CZ50" s="368">
        <f t="shared" si="93"/>
        <v>-1095.6513023168454</v>
      </c>
      <c r="DA50" s="368">
        <f t="shared" si="93"/>
        <v>-809.61602478312352</v>
      </c>
      <c r="DB50" s="368">
        <f t="shared" si="93"/>
        <v>-751.40418565588789</v>
      </c>
      <c r="DC50" s="368">
        <f t="shared" si="93"/>
        <v>209.33005297535419</v>
      </c>
      <c r="DD50" s="368">
        <f t="shared" si="93"/>
        <v>-656.84904269464414</v>
      </c>
      <c r="DE50" s="368">
        <f t="shared" si="93"/>
        <v>-439.47491626810597</v>
      </c>
      <c r="DF50" s="368">
        <f t="shared" si="93"/>
        <v>-2570.3180464322031</v>
      </c>
      <c r="DG50" s="368">
        <f t="shared" si="93"/>
        <v>328.3842583342207</v>
      </c>
      <c r="DH50" s="368">
        <f t="shared" si="93"/>
        <v>-77.420371288997558</v>
      </c>
      <c r="DI50" s="368">
        <f t="shared" si="93"/>
        <v>-126.73678164282455</v>
      </c>
      <c r="DJ50" s="368">
        <f t="shared" si="93"/>
        <v>420.24109429907685</v>
      </c>
      <c r="DK50" s="368">
        <f t="shared" si="93"/>
        <v>-381.66644268443179</v>
      </c>
      <c r="DL50" s="368">
        <f t="shared" si="93"/>
        <v>38.365617708042009</v>
      </c>
      <c r="DM50" s="368">
        <f t="shared" si="93"/>
        <v>-213.8016523233141</v>
      </c>
      <c r="DN50" s="368">
        <f t="shared" si="93"/>
        <v>-484.01279154097301</v>
      </c>
      <c r="DO50" s="368">
        <f t="shared" si="93"/>
        <v>846.23678378077193</v>
      </c>
      <c r="DP50" s="368">
        <f t="shared" si="93"/>
        <v>256.94490979156899</v>
      </c>
      <c r="DQ50" s="368">
        <f t="shared" si="93"/>
        <v>146.87219500612218</v>
      </c>
      <c r="DR50" s="368">
        <f t="shared" si="93"/>
        <v>-2247.1165887762118</v>
      </c>
      <c r="DS50" s="368">
        <f t="shared" si="93"/>
        <v>612.22731037705671</v>
      </c>
      <c r="DT50" s="368">
        <f t="shared" si="93"/>
        <v>-313.21905957288527</v>
      </c>
      <c r="DU50" s="368">
        <f t="shared" si="93"/>
        <v>383.25406464378102</v>
      </c>
      <c r="DV50" s="368">
        <f t="shared" si="93"/>
        <v>684.21641659029547</v>
      </c>
      <c r="DW50" s="368">
        <f t="shared" si="93"/>
        <v>-278.20288395922853</v>
      </c>
      <c r="DX50" s="368">
        <f t="shared" si="93"/>
        <v>-351.96252495651652</v>
      </c>
      <c r="DY50" s="368">
        <f t="shared" si="93"/>
        <v>-207.15259932733352</v>
      </c>
      <c r="DZ50" s="368">
        <f t="shared" si="93"/>
        <v>-119.68759896799929</v>
      </c>
      <c r="EA50" s="368">
        <f t="shared" si="93"/>
        <v>277.97836912582852</v>
      </c>
      <c r="EB50" s="368">
        <f t="shared" si="93"/>
        <v>413.15843998325363</v>
      </c>
      <c r="EC50" s="368">
        <f t="shared" si="93"/>
        <v>194.62125784060072</v>
      </c>
      <c r="ED50" s="368">
        <f t="shared" si="93"/>
        <v>-291.22747048820656</v>
      </c>
      <c r="EE50" s="367"/>
      <c r="EF50" s="367"/>
      <c r="EH50" s="368">
        <f>EH4-EH24</f>
        <v>-3729.1927383889706</v>
      </c>
      <c r="EI50" s="368">
        <f>EI4-EI24</f>
        <v>-7074.3488696925488</v>
      </c>
      <c r="EJ50" s="368">
        <f>EJ4-EJ24</f>
        <v>-1578.7218179900738</v>
      </c>
      <c r="EK50" s="368">
        <f>EK4-EK24</f>
        <v>1004.0037212886455</v>
      </c>
      <c r="EL50" s="368"/>
      <c r="EM50" s="369" t="s">
        <v>516</v>
      </c>
      <c r="EN50" s="368">
        <f t="shared" ref="EN50:EV50" si="94">EN4-EN24</f>
        <v>-3729.1927383889633</v>
      </c>
      <c r="EO50" s="368">
        <f t="shared" si="94"/>
        <v>-7073.5567162225452</v>
      </c>
      <c r="EP50" s="368">
        <f t="shared" si="94"/>
        <v>-1578.6330930935801</v>
      </c>
      <c r="EQ50" s="368">
        <f t="shared" si="94"/>
        <v>1004.2907480191789</v>
      </c>
      <c r="ER50" s="368">
        <f t="shared" si="94"/>
        <v>2273.1624775046439</v>
      </c>
      <c r="ES50" s="368">
        <f t="shared" si="94"/>
        <v>2217.6368032291866</v>
      </c>
      <c r="ET50" s="368">
        <f t="shared" si="94"/>
        <v>2397.4054894997389</v>
      </c>
      <c r="EU50" s="368">
        <f t="shared" si="94"/>
        <v>2637.3298956192157</v>
      </c>
      <c r="EV50" s="368">
        <f t="shared" si="94"/>
        <v>1974.5759291871145</v>
      </c>
      <c r="EX50" s="368">
        <f t="shared" si="84"/>
        <v>-3.449506445344825</v>
      </c>
      <c r="EY50" s="368">
        <f t="shared" si="84"/>
        <v>-7.12405744970975</v>
      </c>
      <c r="EZ50" s="368">
        <f t="shared" si="84"/>
        <v>-1.486949763206924</v>
      </c>
      <c r="FA50" s="368">
        <f t="shared" si="84"/>
        <v>0.86974859634629842</v>
      </c>
      <c r="FB50" s="368">
        <f t="shared" si="84"/>
        <v>1.8897100629061563</v>
      </c>
      <c r="FC50" s="368">
        <f t="shared" si="84"/>
        <v>1.7801230422155729</v>
      </c>
      <c r="FD50" s="368">
        <f t="shared" si="84"/>
        <v>1.8614170289095611</v>
      </c>
      <c r="FE50" s="368">
        <f t="shared" si="84"/>
        <v>1.9806509774911083</v>
      </c>
      <c r="FF50" s="368">
        <f t="shared" si="84"/>
        <v>1.4343581155348972</v>
      </c>
      <c r="FH50" s="368"/>
      <c r="FI50" s="368">
        <f t="shared" si="85"/>
        <v>-3.674551004364925</v>
      </c>
      <c r="FJ50" s="368">
        <f t="shared" si="85"/>
        <v>5.6371076865028265</v>
      </c>
      <c r="FK50" s="368">
        <f t="shared" si="85"/>
        <v>2.3566983595532225</v>
      </c>
      <c r="FL50" s="368">
        <f t="shared" si="85"/>
        <v>1.0199614665598578</v>
      </c>
      <c r="FM50" s="368">
        <f t="shared" si="85"/>
        <v>-0.10958702069058335</v>
      </c>
      <c r="FN50" s="368">
        <f t="shared" si="85"/>
        <v>8.1293986693988129E-2</v>
      </c>
    </row>
    <row r="51" spans="1:171" x14ac:dyDescent="0.25">
      <c r="A51" s="369" t="s">
        <v>515</v>
      </c>
      <c r="B51" s="369"/>
      <c r="C51" s="368"/>
      <c r="D51" s="368"/>
      <c r="E51" s="368"/>
      <c r="F51" s="368"/>
      <c r="G51" s="368"/>
      <c r="H51" s="368"/>
      <c r="I51" s="368"/>
      <c r="J51" s="368"/>
      <c r="K51" s="368"/>
      <c r="L51" s="368"/>
      <c r="M51" s="368"/>
      <c r="N51" s="368"/>
      <c r="O51" s="368"/>
      <c r="P51" s="368"/>
      <c r="Q51" s="368"/>
      <c r="R51" s="368"/>
      <c r="S51" s="368"/>
      <c r="T51" s="368"/>
      <c r="U51" s="368"/>
      <c r="V51" s="368"/>
      <c r="W51" s="368"/>
      <c r="X51" s="368"/>
      <c r="Y51" s="368"/>
      <c r="Z51" s="368"/>
      <c r="AA51" s="368"/>
      <c r="AB51" s="368"/>
      <c r="AC51" s="368"/>
      <c r="AD51" s="368"/>
      <c r="AE51" s="368"/>
      <c r="AF51" s="368"/>
      <c r="AG51" s="368"/>
      <c r="AH51" s="368"/>
      <c r="AI51" s="368"/>
      <c r="AJ51" s="368"/>
      <c r="AK51" s="368"/>
      <c r="AL51" s="368"/>
      <c r="AM51" s="368"/>
      <c r="AN51" s="368"/>
      <c r="AO51" s="368"/>
      <c r="AP51" s="368"/>
      <c r="AQ51" s="368"/>
      <c r="AR51" s="368"/>
      <c r="AS51" s="368"/>
      <c r="AT51" s="368"/>
      <c r="AU51" s="368"/>
      <c r="AV51" s="368"/>
      <c r="AW51" s="368"/>
      <c r="AX51" s="368"/>
      <c r="AY51" s="368"/>
      <c r="AZ51" s="368"/>
      <c r="BA51" s="368"/>
      <c r="BB51" s="368"/>
      <c r="BC51" s="368"/>
      <c r="BD51" s="368"/>
      <c r="BE51" s="368"/>
      <c r="BF51" s="368"/>
      <c r="BG51" s="368"/>
      <c r="BH51" s="368"/>
      <c r="BI51" s="368"/>
      <c r="BJ51" s="368"/>
      <c r="BK51" s="368"/>
      <c r="BL51" s="368"/>
      <c r="BM51" s="368"/>
      <c r="BN51" s="368"/>
      <c r="BO51" s="368"/>
      <c r="BP51" s="368"/>
      <c r="BQ51" s="368"/>
      <c r="BR51" s="368"/>
      <c r="BS51" s="368"/>
      <c r="BT51" s="368"/>
      <c r="BU51" s="368"/>
      <c r="BV51" s="368"/>
      <c r="BW51" s="368"/>
      <c r="BX51" s="368"/>
      <c r="BY51" s="368"/>
      <c r="BZ51" s="368"/>
      <c r="CA51" s="368"/>
      <c r="CB51" s="368"/>
      <c r="CC51" s="368"/>
      <c r="CD51" s="368"/>
      <c r="CE51" s="368"/>
      <c r="CF51" s="368"/>
      <c r="CG51" s="368"/>
      <c r="CH51" s="368"/>
      <c r="CI51" s="368">
        <f>(CI5+CI21)-(CI32+CI33+CI40)</f>
        <v>-94.168700399999921</v>
      </c>
      <c r="CJ51" s="368">
        <f t="shared" ref="CJ51:ED51" si="95">(CJ5+CJ21)-(CJ32+CJ33+CJ40)</f>
        <v>197.09181572999989</v>
      </c>
      <c r="CK51" s="368">
        <f t="shared" si="95"/>
        <v>383.58436360999997</v>
      </c>
      <c r="CL51" s="368">
        <f t="shared" si="95"/>
        <v>180.61679538999988</v>
      </c>
      <c r="CM51" s="368">
        <f t="shared" si="95"/>
        <v>487.4786576900002</v>
      </c>
      <c r="CN51" s="368">
        <f t="shared" si="95"/>
        <v>189.90583958965362</v>
      </c>
      <c r="CO51" s="368">
        <f t="shared" si="95"/>
        <v>98.667981510000004</v>
      </c>
      <c r="CP51" s="368">
        <f t="shared" si="95"/>
        <v>479.09433001999992</v>
      </c>
      <c r="CQ51" s="368">
        <f t="shared" si="95"/>
        <v>344.41016592999983</v>
      </c>
      <c r="CR51" s="368">
        <f t="shared" si="95"/>
        <v>105.92401569000015</v>
      </c>
      <c r="CS51" s="368">
        <f t="shared" si="95"/>
        <v>307.49098984</v>
      </c>
      <c r="CT51" s="368">
        <f t="shared" si="95"/>
        <v>195.69151789999989</v>
      </c>
      <c r="CU51" s="368">
        <f t="shared" si="95"/>
        <v>97.86442956999997</v>
      </c>
      <c r="CV51" s="368">
        <f t="shared" si="95"/>
        <v>304.81232612000031</v>
      </c>
      <c r="CW51" s="368">
        <f t="shared" si="95"/>
        <v>196.64995442000009</v>
      </c>
      <c r="CX51" s="368">
        <f t="shared" si="95"/>
        <v>-175.09565576999995</v>
      </c>
      <c r="CY51" s="368">
        <f t="shared" si="95"/>
        <v>-255.59850260999997</v>
      </c>
      <c r="CZ51" s="368">
        <f t="shared" si="95"/>
        <v>-322.93530615999998</v>
      </c>
      <c r="DA51" s="368">
        <f t="shared" si="95"/>
        <v>-82.586370600000009</v>
      </c>
      <c r="DB51" s="368">
        <f t="shared" si="95"/>
        <v>72.274561139999946</v>
      </c>
      <c r="DC51" s="368">
        <f t="shared" si="95"/>
        <v>374.16506500000003</v>
      </c>
      <c r="DD51" s="368">
        <f t="shared" si="95"/>
        <v>183.42324187000008</v>
      </c>
      <c r="DE51" s="368">
        <f t="shared" si="95"/>
        <v>206.31234147000009</v>
      </c>
      <c r="DF51" s="368">
        <f t="shared" si="95"/>
        <v>-73.47394544999986</v>
      </c>
      <c r="DG51" s="368">
        <f t="shared" si="95"/>
        <v>41.938975985263141</v>
      </c>
      <c r="DH51" s="368">
        <f t="shared" si="95"/>
        <v>84.298751115263258</v>
      </c>
      <c r="DI51" s="368">
        <f t="shared" si="95"/>
        <v>337.16960902789447</v>
      </c>
      <c r="DJ51" s="368">
        <f t="shared" si="95"/>
        <v>217.75607009684211</v>
      </c>
      <c r="DK51" s="368">
        <f t="shared" si="95"/>
        <v>510.76640554473647</v>
      </c>
      <c r="DL51" s="368">
        <f t="shared" si="95"/>
        <v>446.28103714578947</v>
      </c>
      <c r="DM51" s="368">
        <f t="shared" si="95"/>
        <v>125.09676387210584</v>
      </c>
      <c r="DN51" s="368">
        <f t="shared" si="95"/>
        <v>155.71628790693001</v>
      </c>
      <c r="DO51" s="368">
        <f t="shared" si="95"/>
        <v>1069.268776120527</v>
      </c>
      <c r="DP51" s="368">
        <f t="shared" si="95"/>
        <v>448.79324030157863</v>
      </c>
      <c r="DQ51" s="368">
        <f t="shared" si="95"/>
        <v>581.29987655578896</v>
      </c>
      <c r="DR51" s="368">
        <f t="shared" si="95"/>
        <v>175.79116367710469</v>
      </c>
      <c r="DS51" s="368">
        <f t="shared" si="95"/>
        <v>187.56707694017848</v>
      </c>
      <c r="DT51" s="368">
        <f t="shared" si="95"/>
        <v>229.38475927014599</v>
      </c>
      <c r="DU51" s="368">
        <f t="shared" si="95"/>
        <v>394.30703436720592</v>
      </c>
      <c r="DV51" s="368">
        <f t="shared" si="95"/>
        <v>201.70500654503735</v>
      </c>
      <c r="DW51" s="368">
        <f t="shared" si="95"/>
        <v>398.75461198271898</v>
      </c>
      <c r="DX51" s="368">
        <f t="shared" si="95"/>
        <v>403.99638142650406</v>
      </c>
      <c r="DY51" s="368">
        <f t="shared" si="95"/>
        <v>486.06954555488869</v>
      </c>
      <c r="DZ51" s="368">
        <f t="shared" si="95"/>
        <v>499.29027031117698</v>
      </c>
      <c r="EA51" s="368">
        <f t="shared" si="95"/>
        <v>511.44644086341532</v>
      </c>
      <c r="EB51" s="368">
        <f t="shared" si="95"/>
        <v>521.06912370417126</v>
      </c>
      <c r="EC51" s="368">
        <f t="shared" si="95"/>
        <v>402.61955516290243</v>
      </c>
      <c r="ED51" s="368">
        <f t="shared" si="95"/>
        <v>484.80239814007155</v>
      </c>
      <c r="EE51" s="367"/>
      <c r="EF51" s="367"/>
      <c r="EH51" s="368">
        <f>(EH5+EH21)-(EH32+EH33+EH40)</f>
        <v>2875.7877724996542</v>
      </c>
      <c r="EI51" s="368">
        <f>(EI5+EI21)-(EI32+EI33+EI40)</f>
        <v>525.81213899999966</v>
      </c>
      <c r="EJ51" s="368">
        <f>(EJ5+EJ21)-(EJ32+EJ33+EJ40)</f>
        <v>4194.161602031666</v>
      </c>
      <c r="EK51" s="368">
        <f>(EK5+EK21)-(EK32+EK33+EK40)</f>
        <v>4721.0122042684179</v>
      </c>
      <c r="EL51" s="368"/>
      <c r="EM51" s="369" t="s">
        <v>515</v>
      </c>
      <c r="EN51" s="368">
        <f>(EN5+EN21)-(EN32+EN33+EN41)</f>
        <v>1579.7808567097873</v>
      </c>
      <c r="EO51" s="368">
        <f t="shared" ref="EO51:EV51" si="96">(EO5+EO21)-(EO32+EO33+EO41)</f>
        <v>-883.04101655826889</v>
      </c>
      <c r="EP51" s="368">
        <f t="shared" si="96"/>
        <v>4419.0353687717006</v>
      </c>
      <c r="EQ51" s="368">
        <f t="shared" si="96"/>
        <v>4766.8466582629117</v>
      </c>
      <c r="ER51" s="368">
        <f t="shared" si="96"/>
        <v>5132.1468367318757</v>
      </c>
      <c r="ES51" s="368">
        <f t="shared" si="96"/>
        <v>4686.5805890159554</v>
      </c>
      <c r="ET51" s="368">
        <f t="shared" si="96"/>
        <v>4454.1749848199943</v>
      </c>
      <c r="EU51" s="368">
        <f t="shared" si="96"/>
        <v>3722.7713972324564</v>
      </c>
      <c r="EV51" s="368">
        <f t="shared" si="96"/>
        <v>3054.7653531543547</v>
      </c>
      <c r="EX51" s="368">
        <f t="shared" si="84"/>
        <v>1.461298632102074</v>
      </c>
      <c r="EY51" s="368">
        <f t="shared" si="84"/>
        <v>-0.88934537246075385</v>
      </c>
      <c r="EZ51" s="368">
        <f t="shared" si="84"/>
        <v>4.162388096350762</v>
      </c>
      <c r="FA51" s="368">
        <f t="shared" si="84"/>
        <v>4.1282449312607188</v>
      </c>
      <c r="FB51" s="368">
        <f t="shared" si="84"/>
        <v>4.2664216120312108</v>
      </c>
      <c r="FC51" s="368">
        <f t="shared" si="84"/>
        <v>3.7619731434648904</v>
      </c>
      <c r="FD51" s="368">
        <f t="shared" si="84"/>
        <v>3.4583541260752693</v>
      </c>
      <c r="FE51" s="368">
        <f t="shared" si="84"/>
        <v>2.7958242232616812</v>
      </c>
      <c r="FF51" s="368">
        <f t="shared" si="84"/>
        <v>2.21902202421539</v>
      </c>
      <c r="FH51" s="368"/>
      <c r="FI51" s="368">
        <f t="shared" si="85"/>
        <v>-2.3506440045628278</v>
      </c>
      <c r="FJ51" s="368">
        <f t="shared" si="85"/>
        <v>5.0517334688115163</v>
      </c>
      <c r="FK51" s="368">
        <f t="shared" si="85"/>
        <v>-3.4143165090043226E-2</v>
      </c>
      <c r="FL51" s="368">
        <f t="shared" si="85"/>
        <v>0.13817668077049206</v>
      </c>
      <c r="FM51" s="368">
        <f t="shared" si="85"/>
        <v>-0.50444846856632042</v>
      </c>
      <c r="FN51" s="368">
        <f t="shared" si="85"/>
        <v>-0.30361901738962116</v>
      </c>
    </row>
    <row r="52" spans="1:171" x14ac:dyDescent="0.25">
      <c r="A52" s="369" t="s">
        <v>514</v>
      </c>
      <c r="B52" s="369"/>
      <c r="C52" s="368" t="e">
        <f t="shared" ref="C52:AH52" si="97">(C4-C5-C21)-(C25-C32-C33-C40)</f>
        <v>#REF!</v>
      </c>
      <c r="D52" s="368" t="e">
        <f t="shared" si="97"/>
        <v>#REF!</v>
      </c>
      <c r="E52" s="368" t="e">
        <f t="shared" si="97"/>
        <v>#REF!</v>
      </c>
      <c r="F52" s="368" t="e">
        <f t="shared" si="97"/>
        <v>#REF!</v>
      </c>
      <c r="G52" s="368" t="e">
        <f t="shared" si="97"/>
        <v>#REF!</v>
      </c>
      <c r="H52" s="368" t="e">
        <f t="shared" si="97"/>
        <v>#REF!</v>
      </c>
      <c r="I52" s="368" t="e">
        <f t="shared" si="97"/>
        <v>#REF!</v>
      </c>
      <c r="J52" s="368" t="e">
        <f t="shared" si="97"/>
        <v>#REF!</v>
      </c>
      <c r="K52" s="368" t="e">
        <f t="shared" si="97"/>
        <v>#REF!</v>
      </c>
      <c r="L52" s="368" t="e">
        <f t="shared" si="97"/>
        <v>#REF!</v>
      </c>
      <c r="M52" s="368" t="e">
        <f t="shared" si="97"/>
        <v>#REF!</v>
      </c>
      <c r="N52" s="368" t="e">
        <f t="shared" si="97"/>
        <v>#REF!</v>
      </c>
      <c r="O52" s="368" t="e">
        <f t="shared" si="97"/>
        <v>#REF!</v>
      </c>
      <c r="P52" s="368" t="e">
        <f t="shared" si="97"/>
        <v>#REF!</v>
      </c>
      <c r="Q52" s="368" t="e">
        <f t="shared" si="97"/>
        <v>#REF!</v>
      </c>
      <c r="R52" s="368" t="e">
        <f t="shared" si="97"/>
        <v>#REF!</v>
      </c>
      <c r="S52" s="368" t="e">
        <f t="shared" si="97"/>
        <v>#REF!</v>
      </c>
      <c r="T52" s="368" t="e">
        <f t="shared" si="97"/>
        <v>#REF!</v>
      </c>
      <c r="U52" s="368" t="e">
        <f t="shared" si="97"/>
        <v>#REF!</v>
      </c>
      <c r="V52" s="368" t="e">
        <f t="shared" si="97"/>
        <v>#REF!</v>
      </c>
      <c r="W52" s="368" t="e">
        <f t="shared" si="97"/>
        <v>#REF!</v>
      </c>
      <c r="X52" s="368" t="e">
        <f t="shared" si="97"/>
        <v>#REF!</v>
      </c>
      <c r="Y52" s="368" t="e">
        <f t="shared" si="97"/>
        <v>#REF!</v>
      </c>
      <c r="Z52" s="368" t="e">
        <f t="shared" si="97"/>
        <v>#REF!</v>
      </c>
      <c r="AA52" s="368" t="e">
        <f t="shared" si="97"/>
        <v>#REF!</v>
      </c>
      <c r="AB52" s="368" t="e">
        <f t="shared" si="97"/>
        <v>#REF!</v>
      </c>
      <c r="AC52" s="368" t="e">
        <f t="shared" si="97"/>
        <v>#REF!</v>
      </c>
      <c r="AD52" s="368" t="e">
        <f t="shared" si="97"/>
        <v>#REF!</v>
      </c>
      <c r="AE52" s="368" t="e">
        <f t="shared" si="97"/>
        <v>#REF!</v>
      </c>
      <c r="AF52" s="368" t="e">
        <f t="shared" si="97"/>
        <v>#REF!</v>
      </c>
      <c r="AG52" s="368" t="e">
        <f t="shared" si="97"/>
        <v>#REF!</v>
      </c>
      <c r="AH52" s="368" t="e">
        <f t="shared" si="97"/>
        <v>#REF!</v>
      </c>
      <c r="AI52" s="368" t="e">
        <f t="shared" ref="AI52:BN52" si="98">(AI4-AI5-AI21)-(AI25-AI32-AI33-AI40)</f>
        <v>#REF!</v>
      </c>
      <c r="AJ52" s="368" t="e">
        <f t="shared" si="98"/>
        <v>#REF!</v>
      </c>
      <c r="AK52" s="368" t="e">
        <f t="shared" si="98"/>
        <v>#REF!</v>
      </c>
      <c r="AL52" s="368" t="e">
        <f t="shared" si="98"/>
        <v>#REF!</v>
      </c>
      <c r="AM52" s="368" t="e">
        <f t="shared" si="98"/>
        <v>#REF!</v>
      </c>
      <c r="AN52" s="368" t="e">
        <f t="shared" si="98"/>
        <v>#REF!</v>
      </c>
      <c r="AO52" s="368" t="e">
        <f t="shared" si="98"/>
        <v>#REF!</v>
      </c>
      <c r="AP52" s="368" t="e">
        <f t="shared" si="98"/>
        <v>#REF!</v>
      </c>
      <c r="AQ52" s="368" t="e">
        <f t="shared" si="98"/>
        <v>#REF!</v>
      </c>
      <c r="AR52" s="368" t="e">
        <f t="shared" si="98"/>
        <v>#REF!</v>
      </c>
      <c r="AS52" s="368" t="e">
        <f t="shared" si="98"/>
        <v>#REF!</v>
      </c>
      <c r="AT52" s="368" t="e">
        <f t="shared" si="98"/>
        <v>#REF!</v>
      </c>
      <c r="AU52" s="368" t="e">
        <f t="shared" si="98"/>
        <v>#REF!</v>
      </c>
      <c r="AV52" s="368" t="e">
        <f t="shared" si="98"/>
        <v>#REF!</v>
      </c>
      <c r="AW52" s="368" t="e">
        <f t="shared" si="98"/>
        <v>#REF!</v>
      </c>
      <c r="AX52" s="368" t="e">
        <f t="shared" si="98"/>
        <v>#REF!</v>
      </c>
      <c r="AY52" s="368" t="e">
        <f t="shared" si="98"/>
        <v>#REF!</v>
      </c>
      <c r="AZ52" s="368" t="e">
        <f t="shared" si="98"/>
        <v>#REF!</v>
      </c>
      <c r="BA52" s="368" t="e">
        <f t="shared" si="98"/>
        <v>#REF!</v>
      </c>
      <c r="BB52" s="368" t="e">
        <f t="shared" si="98"/>
        <v>#REF!</v>
      </c>
      <c r="BC52" s="368" t="e">
        <f t="shared" si="98"/>
        <v>#REF!</v>
      </c>
      <c r="BD52" s="368" t="e">
        <f t="shared" si="98"/>
        <v>#REF!</v>
      </c>
      <c r="BE52" s="368" t="e">
        <f t="shared" si="98"/>
        <v>#REF!</v>
      </c>
      <c r="BF52" s="368" t="e">
        <f t="shared" si="98"/>
        <v>#REF!</v>
      </c>
      <c r="BG52" s="368" t="e">
        <f t="shared" si="98"/>
        <v>#REF!</v>
      </c>
      <c r="BH52" s="368" t="e">
        <f t="shared" si="98"/>
        <v>#REF!</v>
      </c>
      <c r="BI52" s="368" t="e">
        <f t="shared" si="98"/>
        <v>#REF!</v>
      </c>
      <c r="BJ52" s="368" t="e">
        <f t="shared" si="98"/>
        <v>#REF!</v>
      </c>
      <c r="BK52" s="368" t="e">
        <f t="shared" si="98"/>
        <v>#REF!</v>
      </c>
      <c r="BL52" s="368" t="e">
        <f t="shared" si="98"/>
        <v>#REF!</v>
      </c>
      <c r="BM52" s="368" t="e">
        <f t="shared" si="98"/>
        <v>#REF!</v>
      </c>
      <c r="BN52" s="368" t="e">
        <f t="shared" si="98"/>
        <v>#REF!</v>
      </c>
      <c r="BO52" s="368" t="e">
        <f t="shared" ref="BO52:CH52" si="99">(BO4-BO5-BO21)-(BO25-BO32-BO33-BO40)</f>
        <v>#REF!</v>
      </c>
      <c r="BP52" s="368" t="e">
        <f t="shared" si="99"/>
        <v>#REF!</v>
      </c>
      <c r="BQ52" s="368" t="e">
        <f t="shared" si="99"/>
        <v>#REF!</v>
      </c>
      <c r="BR52" s="368" t="e">
        <f t="shared" si="99"/>
        <v>#REF!</v>
      </c>
      <c r="BS52" s="368" t="e">
        <f t="shared" si="99"/>
        <v>#REF!</v>
      </c>
      <c r="BT52" s="368" t="e">
        <f t="shared" si="99"/>
        <v>#REF!</v>
      </c>
      <c r="BU52" s="368" t="e">
        <f t="shared" si="99"/>
        <v>#REF!</v>
      </c>
      <c r="BV52" s="368" t="e">
        <f t="shared" si="99"/>
        <v>#REF!</v>
      </c>
      <c r="BW52" s="368" t="e">
        <f t="shared" si="99"/>
        <v>#REF!</v>
      </c>
      <c r="BX52" s="368" t="e">
        <f t="shared" si="99"/>
        <v>#REF!</v>
      </c>
      <c r="BY52" s="368" t="e">
        <f t="shared" si="99"/>
        <v>#REF!</v>
      </c>
      <c r="BZ52" s="368" t="e">
        <f t="shared" si="99"/>
        <v>#REF!</v>
      </c>
      <c r="CA52" s="368" t="e">
        <f t="shared" si="99"/>
        <v>#REF!</v>
      </c>
      <c r="CB52" s="368" t="e">
        <f t="shared" si="99"/>
        <v>#REF!</v>
      </c>
      <c r="CC52" s="368" t="e">
        <f t="shared" si="99"/>
        <v>#REF!</v>
      </c>
      <c r="CD52" s="368" t="e">
        <f t="shared" si="99"/>
        <v>#REF!</v>
      </c>
      <c r="CE52" s="368" t="e">
        <f t="shared" si="99"/>
        <v>#REF!</v>
      </c>
      <c r="CF52" s="368" t="e">
        <f t="shared" si="99"/>
        <v>#REF!</v>
      </c>
      <c r="CG52" s="368" t="e">
        <f t="shared" si="99"/>
        <v>#REF!</v>
      </c>
      <c r="CH52" s="368" t="e">
        <f t="shared" si="99"/>
        <v>#REF!</v>
      </c>
      <c r="CI52" s="368">
        <f>CI49-CI51</f>
        <v>718.98813628491143</v>
      </c>
      <c r="CJ52" s="368">
        <f t="shared" ref="CJ52:ED52" si="100">CJ49-CJ51</f>
        <v>-331.9359967564148</v>
      </c>
      <c r="CK52" s="368">
        <f t="shared" si="100"/>
        <v>-481.59891846741152</v>
      </c>
      <c r="CL52" s="368">
        <f t="shared" si="100"/>
        <v>269.48455661758999</v>
      </c>
      <c r="CM52" s="368">
        <f t="shared" si="100"/>
        <v>-344.20900272451263</v>
      </c>
      <c r="CN52" s="368">
        <f t="shared" si="100"/>
        <v>-344.99045229451053</v>
      </c>
      <c r="CO52" s="368">
        <f t="shared" si="100"/>
        <v>-374.55198107443869</v>
      </c>
      <c r="CP52" s="368">
        <f t="shared" si="100"/>
        <v>-555.35657405849247</v>
      </c>
      <c r="CQ52" s="368">
        <f t="shared" si="100"/>
        <v>-268.21253005291646</v>
      </c>
      <c r="CR52" s="368">
        <f t="shared" si="100"/>
        <v>-136.83527830449529</v>
      </c>
      <c r="CS52" s="368">
        <f t="shared" si="100"/>
        <v>-968.80717419238692</v>
      </c>
      <c r="CT52" s="368">
        <f t="shared" si="100"/>
        <v>-2126.2104305110843</v>
      </c>
      <c r="CU52" s="368">
        <f t="shared" si="100"/>
        <v>515.32170853302409</v>
      </c>
      <c r="CV52" s="368">
        <f t="shared" si="100"/>
        <v>-424.91071460774572</v>
      </c>
      <c r="CW52" s="368">
        <f t="shared" si="100"/>
        <v>119.17240748896938</v>
      </c>
      <c r="CX52" s="368">
        <f t="shared" si="100"/>
        <v>-80.850124089862845</v>
      </c>
      <c r="CY52" s="368">
        <f t="shared" si="100"/>
        <v>-594.64110764168242</v>
      </c>
      <c r="CZ52" s="368">
        <f t="shared" si="100"/>
        <v>-521.1605315314963</v>
      </c>
      <c r="DA52" s="368">
        <f t="shared" si="100"/>
        <v>-486.09306336417353</v>
      </c>
      <c r="DB52" s="368">
        <f t="shared" si="100"/>
        <v>-434.03863527565829</v>
      </c>
      <c r="DC52" s="368">
        <f t="shared" si="100"/>
        <v>-129.06830216626588</v>
      </c>
      <c r="DD52" s="368">
        <f t="shared" si="100"/>
        <v>-851.45644297912418</v>
      </c>
      <c r="DE52" s="368">
        <f t="shared" si="100"/>
        <v>-657.25748324077995</v>
      </c>
      <c r="DF52" s="368">
        <f t="shared" si="100"/>
        <v>-2491.0914786283834</v>
      </c>
      <c r="DG52" s="368">
        <f t="shared" si="100"/>
        <v>343.45361786756564</v>
      </c>
      <c r="DH52" s="368">
        <f t="shared" si="100"/>
        <v>-158.71626105613848</v>
      </c>
      <c r="DI52" s="368">
        <f t="shared" si="100"/>
        <v>-423.86212729460692</v>
      </c>
      <c r="DJ52" s="368">
        <f t="shared" si="100"/>
        <v>181.47256823066539</v>
      </c>
      <c r="DK52" s="368">
        <f t="shared" si="100"/>
        <v>-874.21575626862159</v>
      </c>
      <c r="DL52" s="368">
        <f t="shared" si="100"/>
        <v>-419.79234067749047</v>
      </c>
      <c r="DM52" s="368">
        <f t="shared" si="100"/>
        <v>-296.91996281195009</v>
      </c>
      <c r="DN52" s="368">
        <f t="shared" si="100"/>
        <v>-631.08715055254743</v>
      </c>
      <c r="DO52" s="368">
        <f t="shared" si="100"/>
        <v>-189.44698404628809</v>
      </c>
      <c r="DP52" s="368">
        <f t="shared" si="100"/>
        <v>-179.37307609376739</v>
      </c>
      <c r="DQ52" s="368">
        <f t="shared" si="100"/>
        <v>-408.23965456307405</v>
      </c>
      <c r="DR52" s="368">
        <f t="shared" si="100"/>
        <v>-2436.5611556196636</v>
      </c>
      <c r="DS52" s="541">
        <f t="shared" si="100"/>
        <v>563.12673809496494</v>
      </c>
      <c r="DT52" s="541">
        <f t="shared" si="100"/>
        <v>-530.03147179146549</v>
      </c>
      <c r="DU52" s="541">
        <f t="shared" si="100"/>
        <v>20.800801566405767</v>
      </c>
      <c r="DV52" s="541">
        <f t="shared" si="100"/>
        <v>515.99718267628214</v>
      </c>
      <c r="DW52" s="541">
        <f t="shared" si="100"/>
        <v>-699.43613536007774</v>
      </c>
      <c r="DX52" s="541">
        <f t="shared" si="100"/>
        <v>-741.96811925472025</v>
      </c>
      <c r="DY52" s="541">
        <f t="shared" si="100"/>
        <v>-528.07689946555297</v>
      </c>
      <c r="DZ52" s="541">
        <f t="shared" si="100"/>
        <v>-649.7919346164723</v>
      </c>
      <c r="EA52" s="541">
        <f t="shared" si="100"/>
        <v>-211.10107771577611</v>
      </c>
      <c r="EB52" s="541">
        <f t="shared" si="100"/>
        <v>-78.038290420659564</v>
      </c>
      <c r="EC52" s="541">
        <f t="shared" si="100"/>
        <v>-218.05535652896594</v>
      </c>
      <c r="ED52" s="541">
        <f t="shared" si="100"/>
        <v>-772.81586053092587</v>
      </c>
      <c r="EE52" s="367"/>
      <c r="EF52" s="367"/>
      <c r="EH52" s="368">
        <f>EH49-EH51</f>
        <v>-4946.6147557251579</v>
      </c>
      <c r="EI52" s="368">
        <f>EI49-EI51</f>
        <v>-6041.3056908131784</v>
      </c>
      <c r="EJ52" s="368">
        <f>EJ49-EJ51</f>
        <v>-5592.6346867603606</v>
      </c>
      <c r="EK52" s="368">
        <f>EK49-EK51</f>
        <v>-3329.3904233469652</v>
      </c>
      <c r="EL52" s="368"/>
      <c r="EM52" s="369" t="s">
        <v>514</v>
      </c>
      <c r="EN52" s="368">
        <f t="shared" ref="EN52:EV52" si="101">EN49-EN51</f>
        <v>-4002.5659825048369</v>
      </c>
      <c r="EO52" s="368">
        <f t="shared" si="101"/>
        <v>-4999.6330909281623</v>
      </c>
      <c r="EP52" s="368">
        <f t="shared" si="101"/>
        <v>-6224.0215704663588</v>
      </c>
      <c r="EQ52" s="368">
        <f t="shared" si="101"/>
        <v>-3867.1333744177205</v>
      </c>
      <c r="ER52" s="368">
        <f t="shared" si="101"/>
        <v>-2763.1934275748099</v>
      </c>
      <c r="ES52" s="368">
        <f t="shared" si="101"/>
        <v>-2181.6056969565479</v>
      </c>
      <c r="ET52" s="368">
        <f t="shared" si="101"/>
        <v>-1372.8093806712977</v>
      </c>
      <c r="EU52" s="368">
        <f t="shared" si="101"/>
        <v>-181.59193578719896</v>
      </c>
      <c r="EV52" s="368">
        <f t="shared" si="101"/>
        <v>-37.744691126556063</v>
      </c>
      <c r="EX52" s="368">
        <f t="shared" si="84"/>
        <v>-3.7023769279710224</v>
      </c>
      <c r="EY52" s="368">
        <f t="shared" si="84"/>
        <v>-5.03532731780553</v>
      </c>
      <c r="EZ52" s="368">
        <f t="shared" si="84"/>
        <v>-5.8625449072928575</v>
      </c>
      <c r="FA52" s="368">
        <f t="shared" si="84"/>
        <v>-3.3490638352664637</v>
      </c>
      <c r="FB52" s="368">
        <f t="shared" si="84"/>
        <v>-2.2970792794258608</v>
      </c>
      <c r="FC52" s="368">
        <f t="shared" si="84"/>
        <v>-1.7512004510955814</v>
      </c>
      <c r="FD52" s="368">
        <f t="shared" si="84"/>
        <v>-1.0658900923604564</v>
      </c>
      <c r="FE52" s="368">
        <f t="shared" si="84"/>
        <v>-0.13637666100052745</v>
      </c>
      <c r="FF52" s="368">
        <f t="shared" si="84"/>
        <v>-2.7418243702596743E-2</v>
      </c>
      <c r="FH52" s="368"/>
      <c r="FI52" s="368">
        <f t="shared" si="85"/>
        <v>-1.3329503898345076</v>
      </c>
      <c r="FJ52" s="368">
        <f t="shared" si="85"/>
        <v>-0.82721758948732749</v>
      </c>
      <c r="FK52" s="368">
        <f t="shared" si="85"/>
        <v>2.5134810720263938</v>
      </c>
      <c r="FL52" s="368">
        <f t="shared" si="85"/>
        <v>1.0519845558406029</v>
      </c>
      <c r="FM52" s="368">
        <f t="shared" si="85"/>
        <v>0.54587882833027934</v>
      </c>
      <c r="FN52" s="368">
        <f t="shared" si="85"/>
        <v>0.68531035873512502</v>
      </c>
    </row>
    <row r="53" spans="1:171" s="370" customFormat="1" x14ac:dyDescent="0.25">
      <c r="A53" s="372" t="s">
        <v>513</v>
      </c>
      <c r="B53" s="372"/>
      <c r="C53" s="374"/>
      <c r="D53" s="374"/>
      <c r="E53" s="374"/>
      <c r="F53" s="374"/>
      <c r="G53" s="374"/>
      <c r="H53" s="374"/>
      <c r="I53" s="374"/>
      <c r="J53" s="374"/>
      <c r="K53" s="374"/>
      <c r="L53" s="374"/>
      <c r="M53" s="374"/>
      <c r="N53" s="374"/>
      <c r="O53" s="374"/>
      <c r="P53" s="374"/>
      <c r="Q53" s="374"/>
      <c r="R53" s="374"/>
      <c r="S53" s="374"/>
      <c r="T53" s="374"/>
      <c r="U53" s="374"/>
      <c r="V53" s="374"/>
      <c r="W53" s="374"/>
      <c r="X53" s="374"/>
      <c r="Y53" s="374"/>
      <c r="Z53" s="374"/>
      <c r="AA53" s="374"/>
      <c r="AB53" s="374"/>
      <c r="AC53" s="374"/>
      <c r="AD53" s="374"/>
      <c r="AE53" s="374"/>
      <c r="AF53" s="374"/>
      <c r="AG53" s="374"/>
      <c r="AH53" s="374"/>
      <c r="AI53" s="374"/>
      <c r="AJ53" s="374"/>
      <c r="AK53" s="374"/>
      <c r="AL53" s="374"/>
      <c r="AM53" s="374"/>
      <c r="AN53" s="374"/>
      <c r="AO53" s="374"/>
      <c r="AP53" s="374"/>
      <c r="AQ53" s="374"/>
      <c r="AR53" s="374"/>
      <c r="AS53" s="374"/>
      <c r="AT53" s="374"/>
      <c r="AU53" s="374"/>
      <c r="AV53" s="374"/>
      <c r="AW53" s="374"/>
      <c r="AX53" s="374"/>
      <c r="AY53" s="374"/>
      <c r="AZ53" s="374"/>
      <c r="BA53" s="374"/>
      <c r="BB53" s="374"/>
      <c r="BC53" s="374"/>
      <c r="BD53" s="374"/>
      <c r="BE53" s="374"/>
      <c r="BF53" s="374"/>
      <c r="BG53" s="374"/>
      <c r="BH53" s="374"/>
      <c r="BI53" s="374"/>
      <c r="BJ53" s="374"/>
      <c r="BK53" s="374"/>
      <c r="BL53" s="374"/>
      <c r="BM53" s="374"/>
      <c r="BN53" s="374"/>
      <c r="BO53" s="374"/>
      <c r="BP53" s="374"/>
      <c r="BQ53" s="374"/>
      <c r="BR53" s="374"/>
      <c r="BS53" s="374"/>
      <c r="BT53" s="374"/>
      <c r="BU53" s="374"/>
      <c r="BV53" s="374"/>
      <c r="BW53" s="374"/>
      <c r="BX53" s="374"/>
      <c r="BY53" s="374"/>
      <c r="BZ53" s="374"/>
      <c r="CA53" s="374"/>
      <c r="CB53" s="374"/>
      <c r="CC53" s="374"/>
      <c r="CD53" s="374"/>
      <c r="CE53" s="374"/>
      <c r="CF53" s="374"/>
      <c r="CG53" s="374"/>
      <c r="CH53" s="374"/>
      <c r="CI53" s="366">
        <f>CI52+CI54-CI45</f>
        <v>569.18258574252854</v>
      </c>
      <c r="CJ53" s="366">
        <f t="shared" ref="CJ53:ED53" si="102">CJ52+CJ54-CJ45</f>
        <v>-481.74154729879768</v>
      </c>
      <c r="CK53" s="366">
        <f t="shared" si="102"/>
        <v>-631.40446900979441</v>
      </c>
      <c r="CL53" s="366">
        <f t="shared" si="102"/>
        <v>119.6790060752071</v>
      </c>
      <c r="CM53" s="366">
        <f t="shared" si="102"/>
        <v>-494.01455326689552</v>
      </c>
      <c r="CN53" s="366">
        <f t="shared" si="102"/>
        <v>-494.79600283689342</v>
      </c>
      <c r="CO53" s="366">
        <f t="shared" si="102"/>
        <v>-524.35753161682157</v>
      </c>
      <c r="CP53" s="366">
        <f t="shared" si="102"/>
        <v>-705.16212460087536</v>
      </c>
      <c r="CQ53" s="366">
        <f t="shared" si="102"/>
        <v>-418.01808059529935</v>
      </c>
      <c r="CR53" s="366">
        <f t="shared" si="102"/>
        <v>-286.64082884687821</v>
      </c>
      <c r="CS53" s="366">
        <f t="shared" si="102"/>
        <v>-1118.6127247347699</v>
      </c>
      <c r="CT53" s="366">
        <f t="shared" si="102"/>
        <v>-2276.0159810534669</v>
      </c>
      <c r="CU53" s="366">
        <f t="shared" si="102"/>
        <v>365.5161579906412</v>
      </c>
      <c r="CV53" s="366">
        <f t="shared" si="102"/>
        <v>-574.71626515012861</v>
      </c>
      <c r="CW53" s="366">
        <f t="shared" si="102"/>
        <v>-30.633143053413505</v>
      </c>
      <c r="CX53" s="366">
        <f t="shared" si="102"/>
        <v>-230.65567463224573</v>
      </c>
      <c r="CY53" s="366">
        <f t="shared" si="102"/>
        <v>-744.44665818406531</v>
      </c>
      <c r="CZ53" s="366">
        <f t="shared" si="102"/>
        <v>-670.96608207387919</v>
      </c>
      <c r="DA53" s="366">
        <f t="shared" si="102"/>
        <v>-635.89861390655642</v>
      </c>
      <c r="DB53" s="366">
        <f t="shared" si="102"/>
        <v>-583.84418581804118</v>
      </c>
      <c r="DC53" s="366">
        <f t="shared" si="102"/>
        <v>-278.87385270864877</v>
      </c>
      <c r="DD53" s="366">
        <f t="shared" si="102"/>
        <v>-1001.2619935215071</v>
      </c>
      <c r="DE53" s="366">
        <f t="shared" si="102"/>
        <v>-807.06303378316284</v>
      </c>
      <c r="DF53" s="366">
        <f t="shared" si="102"/>
        <v>-2640.8970291707665</v>
      </c>
      <c r="DG53" s="366">
        <f t="shared" si="102"/>
        <v>193.64806732518275</v>
      </c>
      <c r="DH53" s="366">
        <f t="shared" si="102"/>
        <v>-308.52181159852137</v>
      </c>
      <c r="DI53" s="366">
        <f t="shared" si="102"/>
        <v>-573.66767783698981</v>
      </c>
      <c r="DJ53" s="366">
        <f t="shared" si="102"/>
        <v>31.667017688282499</v>
      </c>
      <c r="DK53" s="366">
        <f t="shared" si="102"/>
        <v>-1024.0213068110045</v>
      </c>
      <c r="DL53" s="366">
        <f t="shared" si="102"/>
        <v>-569.59789121987342</v>
      </c>
      <c r="DM53" s="366">
        <f t="shared" si="102"/>
        <v>-446.72551335433297</v>
      </c>
      <c r="DN53" s="366">
        <f t="shared" si="102"/>
        <v>-780.89270109493032</v>
      </c>
      <c r="DO53" s="366">
        <f t="shared" si="102"/>
        <v>-339.25253458867098</v>
      </c>
      <c r="DP53" s="366">
        <f t="shared" si="102"/>
        <v>-329.17862663615028</v>
      </c>
      <c r="DQ53" s="366">
        <f t="shared" si="102"/>
        <v>-558.04520510545694</v>
      </c>
      <c r="DR53" s="366">
        <f t="shared" si="102"/>
        <v>-2961.3667061620463</v>
      </c>
      <c r="DS53" s="366">
        <f t="shared" si="102"/>
        <v>413.32118755258205</v>
      </c>
      <c r="DT53" s="366">
        <f t="shared" si="102"/>
        <v>-679.83702233384838</v>
      </c>
      <c r="DU53" s="366">
        <f t="shared" si="102"/>
        <v>-129.00474897597712</v>
      </c>
      <c r="DV53" s="366">
        <f t="shared" si="102"/>
        <v>366.19163213389925</v>
      </c>
      <c r="DW53" s="366">
        <f t="shared" si="102"/>
        <v>-849.24168590246063</v>
      </c>
      <c r="DX53" s="366">
        <f t="shared" si="102"/>
        <v>-891.77366979710314</v>
      </c>
      <c r="DY53" s="366">
        <f t="shared" si="102"/>
        <v>-677.88245000793586</v>
      </c>
      <c r="DZ53" s="366">
        <f t="shared" si="102"/>
        <v>-799.59748515885519</v>
      </c>
      <c r="EA53" s="366">
        <f t="shared" si="102"/>
        <v>-360.906628258159</v>
      </c>
      <c r="EB53" s="366">
        <f t="shared" si="102"/>
        <v>-227.84384096304245</v>
      </c>
      <c r="EC53" s="366">
        <f t="shared" si="102"/>
        <v>-367.86090707134883</v>
      </c>
      <c r="ED53" s="366">
        <f t="shared" si="102"/>
        <v>-922.62141107330876</v>
      </c>
      <c r="EE53" s="373"/>
      <c r="EF53" s="373"/>
      <c r="EH53" s="366">
        <f>EH52+EH54-EH45</f>
        <v>-7299.6343820966031</v>
      </c>
      <c r="EI53" s="366">
        <f>EI52+EI54-EI45</f>
        <v>-7043.7800922255965</v>
      </c>
      <c r="EJ53" s="366">
        <f>EJ52+EJ54-EJ45</f>
        <v>-8181.5364874770366</v>
      </c>
      <c r="EK53" s="366">
        <f>EK52+EK54-EK45</f>
        <v>-6321.2704233469658</v>
      </c>
      <c r="EL53" s="366"/>
      <c r="EM53" s="372" t="s">
        <v>513</v>
      </c>
      <c r="EN53" s="366">
        <f>EN52+EN54+EN46</f>
        <v>-6355.5856088762812</v>
      </c>
      <c r="EO53" s="366">
        <f t="shared" ref="EO53:EV53" si="103">EO52+EO54+EO46</f>
        <v>-6090.1524590113422</v>
      </c>
      <c r="EP53" s="366">
        <f t="shared" si="103"/>
        <v>-8437.9233711830348</v>
      </c>
      <c r="EQ53" s="366">
        <f t="shared" si="103"/>
        <v>-6854.8928437496743</v>
      </c>
      <c r="ER53" s="366">
        <f t="shared" si="103"/>
        <v>-5321.0684922449655</v>
      </c>
      <c r="ES53" s="366">
        <f t="shared" si="103"/>
        <v>-4183.1472762550729</v>
      </c>
      <c r="ET53" s="366">
        <f t="shared" si="103"/>
        <v>-2860.9817972945175</v>
      </c>
      <c r="EU53" s="366">
        <f t="shared" si="103"/>
        <v>-1775.3109428215093</v>
      </c>
      <c r="EV53" s="366">
        <f t="shared" si="103"/>
        <v>-1580.8577612473284</v>
      </c>
      <c r="EX53" s="366">
        <f t="shared" si="84"/>
        <v>-5.8789220777123745</v>
      </c>
      <c r="EY53" s="366">
        <f t="shared" si="84"/>
        <v>-6.1336323063593703</v>
      </c>
      <c r="EZ53" s="366">
        <f t="shared" si="84"/>
        <v>-7.9478684525429628</v>
      </c>
      <c r="FA53" s="366">
        <f t="shared" si="84"/>
        <v>-5.936561140999089</v>
      </c>
      <c r="FB53" s="366">
        <f t="shared" si="84"/>
        <v>-4.4234746854727005</v>
      </c>
      <c r="FC53" s="366">
        <f t="shared" si="84"/>
        <v>-3.3578613254432859</v>
      </c>
      <c r="FD53" s="366">
        <f t="shared" si="84"/>
        <v>-2.2213514819287217</v>
      </c>
      <c r="FE53" s="366">
        <f t="shared" si="84"/>
        <v>-1.3332694404635725</v>
      </c>
      <c r="FF53" s="366">
        <f t="shared" si="84"/>
        <v>-1.1483560220876978</v>
      </c>
      <c r="FH53" s="366"/>
      <c r="FI53" s="366">
        <f t="shared" si="85"/>
        <v>-0.25471022864699577</v>
      </c>
      <c r="FJ53" s="366">
        <f t="shared" si="85"/>
        <v>-1.8142361461835925</v>
      </c>
      <c r="FK53" s="366">
        <f t="shared" si="85"/>
        <v>2.0113073115438738</v>
      </c>
      <c r="FL53" s="366">
        <f t="shared" si="85"/>
        <v>1.5130864555263885</v>
      </c>
      <c r="FM53" s="366">
        <f t="shared" si="85"/>
        <v>1.0656133600294146</v>
      </c>
      <c r="FN53" s="366">
        <f t="shared" si="85"/>
        <v>1.1365098435145642</v>
      </c>
      <c r="FO53" s="371">
        <f>SUM(FI53:FN53)</f>
        <v>3.6575705957836528</v>
      </c>
    </row>
    <row r="54" spans="1:171" x14ac:dyDescent="0.25">
      <c r="A54" s="369" t="s">
        <v>512</v>
      </c>
      <c r="B54" s="369"/>
      <c r="C54" s="368"/>
      <c r="D54" s="368"/>
      <c r="E54" s="368"/>
      <c r="F54" s="368"/>
      <c r="G54" s="368"/>
      <c r="H54" s="368"/>
      <c r="I54" s="368"/>
      <c r="J54" s="368"/>
      <c r="K54" s="368"/>
      <c r="L54" s="368"/>
      <c r="M54" s="368"/>
      <c r="N54" s="368"/>
      <c r="O54" s="368"/>
      <c r="P54" s="368"/>
      <c r="Q54" s="368"/>
      <c r="R54" s="368"/>
      <c r="S54" s="368"/>
      <c r="T54" s="368"/>
      <c r="U54" s="368"/>
      <c r="V54" s="368"/>
      <c r="W54" s="368"/>
      <c r="X54" s="368"/>
      <c r="Y54" s="368"/>
      <c r="Z54" s="368"/>
      <c r="AA54" s="368"/>
      <c r="AB54" s="368"/>
      <c r="AC54" s="368"/>
      <c r="AD54" s="368"/>
      <c r="AE54" s="368"/>
      <c r="AF54" s="368"/>
      <c r="AG54" s="368"/>
      <c r="AH54" s="368"/>
      <c r="AI54" s="368"/>
      <c r="AJ54" s="368"/>
      <c r="AK54" s="368"/>
      <c r="AL54" s="368"/>
      <c r="AM54" s="368"/>
      <c r="AN54" s="368"/>
      <c r="AO54" s="368"/>
      <c r="AP54" s="368"/>
      <c r="AQ54" s="368"/>
      <c r="AR54" s="368"/>
      <c r="AS54" s="368"/>
      <c r="AT54" s="368"/>
      <c r="AU54" s="368"/>
      <c r="AV54" s="368"/>
      <c r="AW54" s="368"/>
      <c r="AX54" s="368"/>
      <c r="AY54" s="368"/>
      <c r="AZ54" s="368"/>
      <c r="BA54" s="368"/>
      <c r="BB54" s="368"/>
      <c r="BC54" s="368"/>
      <c r="BD54" s="368"/>
      <c r="BE54" s="368"/>
      <c r="BF54" s="368"/>
      <c r="BG54" s="368"/>
      <c r="BH54" s="368"/>
      <c r="BI54" s="368"/>
      <c r="BJ54" s="368"/>
      <c r="BK54" s="368"/>
      <c r="BL54" s="368"/>
      <c r="BM54" s="368"/>
      <c r="BN54" s="368"/>
      <c r="BO54" s="368"/>
      <c r="BP54" s="368"/>
      <c r="BQ54" s="368"/>
      <c r="BR54" s="368"/>
      <c r="BS54" s="368"/>
      <c r="BT54" s="368"/>
      <c r="BU54" s="368"/>
      <c r="BV54" s="368"/>
      <c r="BW54" s="368"/>
      <c r="BX54" s="368"/>
      <c r="BY54" s="368"/>
      <c r="BZ54" s="368"/>
      <c r="CA54" s="368"/>
      <c r="CB54" s="368"/>
      <c r="CC54" s="368"/>
      <c r="CD54" s="368"/>
      <c r="CE54" s="368"/>
      <c r="CF54" s="368"/>
      <c r="CG54" s="368"/>
      <c r="CH54" s="368"/>
      <c r="CI54" s="368">
        <v>-149.80555054238289</v>
      </c>
      <c r="CJ54" s="368">
        <v>-149.80555054238289</v>
      </c>
      <c r="CK54" s="368">
        <v>-149.80555054238289</v>
      </c>
      <c r="CL54" s="368">
        <v>-149.80555054238289</v>
      </c>
      <c r="CM54" s="368">
        <v>-149.80555054238289</v>
      </c>
      <c r="CN54" s="368">
        <v>-149.80555054238289</v>
      </c>
      <c r="CO54" s="368">
        <v>-149.80555054238289</v>
      </c>
      <c r="CP54" s="368">
        <v>-149.80555054238289</v>
      </c>
      <c r="CQ54" s="368">
        <v>-149.80555054238289</v>
      </c>
      <c r="CR54" s="368">
        <v>-149.80555054238289</v>
      </c>
      <c r="CS54" s="368">
        <v>-149.80555054238289</v>
      </c>
      <c r="CT54" s="368">
        <v>-149.80555054238289</v>
      </c>
      <c r="CU54" s="368">
        <v>-149.80555054238289</v>
      </c>
      <c r="CV54" s="368">
        <v>-149.80555054238289</v>
      </c>
      <c r="CW54" s="368">
        <v>-149.80555054238289</v>
      </c>
      <c r="CX54" s="368">
        <v>-149.80555054238289</v>
      </c>
      <c r="CY54" s="368">
        <v>-149.80555054238289</v>
      </c>
      <c r="CZ54" s="368">
        <v>-149.80555054238289</v>
      </c>
      <c r="DA54" s="368">
        <v>-149.80555054238289</v>
      </c>
      <c r="DB54" s="368">
        <v>-149.80555054238289</v>
      </c>
      <c r="DC54" s="368">
        <v>-149.80555054238289</v>
      </c>
      <c r="DD54" s="368">
        <v>-149.80555054238289</v>
      </c>
      <c r="DE54" s="368">
        <v>-149.80555054238289</v>
      </c>
      <c r="DF54" s="368">
        <v>-149.80555054238289</v>
      </c>
      <c r="DG54" s="368">
        <v>-149.80555054238289</v>
      </c>
      <c r="DH54" s="368">
        <v>-149.80555054238289</v>
      </c>
      <c r="DI54" s="368">
        <v>-149.80555054238289</v>
      </c>
      <c r="DJ54" s="368">
        <v>-149.80555054238289</v>
      </c>
      <c r="DK54" s="368">
        <v>-149.80555054238289</v>
      </c>
      <c r="DL54" s="368">
        <v>-149.80555054238289</v>
      </c>
      <c r="DM54" s="368">
        <v>-149.80555054238289</v>
      </c>
      <c r="DN54" s="368">
        <v>-149.80555054238289</v>
      </c>
      <c r="DO54" s="368">
        <v>-149.80555054238289</v>
      </c>
      <c r="DP54" s="368">
        <v>-149.80555054238289</v>
      </c>
      <c r="DQ54" s="368">
        <v>-149.80555054238289</v>
      </c>
      <c r="DR54" s="368">
        <v>-149.80555054238289</v>
      </c>
      <c r="DS54" s="368">
        <v>-149.80555054238289</v>
      </c>
      <c r="DT54" s="368">
        <v>-149.80555054238289</v>
      </c>
      <c r="DU54" s="368">
        <v>-149.80555054238289</v>
      </c>
      <c r="DV54" s="368">
        <v>-149.80555054238289</v>
      </c>
      <c r="DW54" s="368">
        <v>-149.80555054238289</v>
      </c>
      <c r="DX54" s="368">
        <v>-149.80555054238289</v>
      </c>
      <c r="DY54" s="368">
        <v>-149.80555054238289</v>
      </c>
      <c r="DZ54" s="368">
        <v>-149.80555054238289</v>
      </c>
      <c r="EA54" s="368">
        <v>-149.80555054238289</v>
      </c>
      <c r="EB54" s="368">
        <v>-149.80555054238289</v>
      </c>
      <c r="EC54" s="368">
        <v>-149.80555054238289</v>
      </c>
      <c r="ED54" s="368">
        <v>-149.80555054238289</v>
      </c>
      <c r="EE54" s="367"/>
      <c r="EF54" s="367"/>
      <c r="EH54" s="366">
        <v>-2353.0196263714447</v>
      </c>
      <c r="EI54" s="366">
        <v>-1002.4744014124184</v>
      </c>
      <c r="EJ54" s="366">
        <v>-2213.9018007166756</v>
      </c>
      <c r="EK54" s="366">
        <v>-2991.8800000000006</v>
      </c>
      <c r="EL54" s="366"/>
      <c r="EM54" s="369" t="s">
        <v>512</v>
      </c>
      <c r="EN54" s="365">
        <v>-2353.0196263714447</v>
      </c>
      <c r="EO54" s="365">
        <v>-1090.5193680831801</v>
      </c>
      <c r="EP54" s="365">
        <v>-2213.9018007166756</v>
      </c>
      <c r="EQ54" s="365">
        <v>-2987.7594693319534</v>
      </c>
      <c r="ER54" s="365">
        <v>-2557.875064670156</v>
      </c>
      <c r="ES54" s="365">
        <v>-2001.5415792985254</v>
      </c>
      <c r="ET54" s="365">
        <v>-1488.17241662322</v>
      </c>
      <c r="EU54" s="365">
        <v>-1593.7190070343104</v>
      </c>
      <c r="EV54" s="365">
        <v>-1543.1130701207724</v>
      </c>
      <c r="EX54" s="365">
        <f t="shared" si="84"/>
        <v>-2.1765451497413522</v>
      </c>
      <c r="EY54" s="365">
        <f t="shared" si="84"/>
        <v>-1.098304988553841</v>
      </c>
      <c r="EZ54" s="365">
        <f t="shared" si="84"/>
        <v>-2.0853235452501049</v>
      </c>
      <c r="FA54" s="365">
        <f t="shared" si="84"/>
        <v>-2.5874973057326249</v>
      </c>
      <c r="FB54" s="365">
        <f t="shared" si="84"/>
        <v>-2.1263954060468402</v>
      </c>
      <c r="FC54" s="365">
        <f t="shared" si="84"/>
        <v>-1.6066608743477044</v>
      </c>
      <c r="FD54" s="365">
        <f t="shared" si="84"/>
        <v>-1.1554613895682653</v>
      </c>
      <c r="FE54" s="365">
        <f t="shared" si="84"/>
        <v>-1.1968927794630451</v>
      </c>
      <c r="FF54" s="365">
        <f t="shared" si="84"/>
        <v>-1.1209377783851009</v>
      </c>
      <c r="FH54" s="365"/>
      <c r="FI54" s="365">
        <f t="shared" si="85"/>
        <v>1.0782401611875112</v>
      </c>
      <c r="FJ54" s="365">
        <f t="shared" si="85"/>
        <v>-0.98701855669626393</v>
      </c>
      <c r="FK54" s="365">
        <f t="shared" si="85"/>
        <v>-0.50217376048252005</v>
      </c>
      <c r="FL54" s="365">
        <f t="shared" si="85"/>
        <v>0.46110189968578474</v>
      </c>
      <c r="FM54" s="365">
        <f t="shared" si="85"/>
        <v>0.51973453169913575</v>
      </c>
      <c r="FN54" s="365">
        <f t="shared" si="85"/>
        <v>0.45119948477943916</v>
      </c>
    </row>
    <row r="55" spans="1:171" x14ac:dyDescent="0.25">
      <c r="A55" s="369"/>
      <c r="B55" s="369"/>
      <c r="C55" s="368"/>
      <c r="D55" s="368"/>
      <c r="E55" s="368"/>
      <c r="F55" s="368"/>
      <c r="G55" s="368"/>
      <c r="H55" s="368"/>
      <c r="I55" s="368"/>
      <c r="J55" s="368"/>
      <c r="K55" s="368"/>
      <c r="L55" s="368"/>
      <c r="M55" s="368"/>
      <c r="N55" s="368"/>
      <c r="O55" s="368"/>
      <c r="P55" s="368"/>
      <c r="Q55" s="368"/>
      <c r="R55" s="368"/>
      <c r="S55" s="368"/>
      <c r="T55" s="368"/>
      <c r="U55" s="368"/>
      <c r="V55" s="368"/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8"/>
      <c r="AH55" s="368"/>
      <c r="AI55" s="368"/>
      <c r="AJ55" s="368"/>
      <c r="AK55" s="368"/>
      <c r="AL55" s="368"/>
      <c r="AM55" s="368"/>
      <c r="AN55" s="368"/>
      <c r="AO55" s="368"/>
      <c r="AP55" s="368"/>
      <c r="AQ55" s="368"/>
      <c r="AR55" s="368"/>
      <c r="AS55" s="368"/>
      <c r="AT55" s="368"/>
      <c r="AU55" s="368"/>
      <c r="AV55" s="368"/>
      <c r="AW55" s="368"/>
      <c r="AX55" s="368"/>
      <c r="AY55" s="368"/>
      <c r="AZ55" s="368"/>
      <c r="BA55" s="368"/>
      <c r="BB55" s="368"/>
      <c r="BC55" s="368"/>
      <c r="BD55" s="368"/>
      <c r="BE55" s="368"/>
      <c r="BF55" s="368"/>
      <c r="BG55" s="368"/>
      <c r="BH55" s="368"/>
      <c r="BI55" s="368"/>
      <c r="BJ55" s="368"/>
      <c r="BK55" s="368"/>
      <c r="BL55" s="368"/>
      <c r="BM55" s="368"/>
      <c r="BN55" s="368"/>
      <c r="BO55" s="368"/>
      <c r="BP55" s="368"/>
      <c r="BQ55" s="368"/>
      <c r="BR55" s="368"/>
      <c r="BS55" s="368"/>
      <c r="BT55" s="368"/>
      <c r="BU55" s="368"/>
      <c r="BV55" s="368"/>
      <c r="BW55" s="368"/>
      <c r="BX55" s="368"/>
      <c r="BY55" s="368"/>
      <c r="BZ55" s="368"/>
      <c r="CA55" s="368"/>
      <c r="CB55" s="368"/>
      <c r="CC55" s="368"/>
      <c r="CD55" s="368"/>
      <c r="CE55" s="368"/>
      <c r="CF55" s="368"/>
      <c r="CG55" s="368"/>
      <c r="CH55" s="368"/>
      <c r="CI55" s="368"/>
      <c r="CJ55" s="368"/>
      <c r="CK55" s="368"/>
      <c r="CL55" s="368"/>
      <c r="CM55" s="368"/>
      <c r="CN55" s="368"/>
      <c r="CO55" s="368"/>
      <c r="CP55" s="368"/>
      <c r="CQ55" s="368"/>
      <c r="CR55" s="368"/>
      <c r="CS55" s="368"/>
      <c r="CT55" s="368"/>
      <c r="CU55" s="368"/>
      <c r="CV55" s="368"/>
      <c r="CW55" s="368"/>
      <c r="CX55" s="368"/>
      <c r="CY55" s="368"/>
      <c r="CZ55" s="368"/>
      <c r="DA55" s="368"/>
      <c r="DB55" s="368"/>
      <c r="DC55" s="368"/>
      <c r="DD55" s="368"/>
      <c r="DE55" s="368"/>
      <c r="DF55" s="368"/>
      <c r="DG55" s="368"/>
      <c r="DH55" s="368"/>
      <c r="DI55" s="368"/>
      <c r="DJ55" s="368"/>
      <c r="DK55" s="368"/>
      <c r="DL55" s="368"/>
      <c r="DM55" s="368"/>
      <c r="DN55" s="368"/>
      <c r="DO55" s="368"/>
      <c r="DP55" s="368"/>
      <c r="DQ55" s="368"/>
      <c r="DR55" s="368"/>
      <c r="DS55" s="368"/>
      <c r="DT55" s="368"/>
      <c r="DU55" s="368"/>
      <c r="DV55" s="368"/>
      <c r="DW55" s="368"/>
      <c r="DX55" s="368"/>
      <c r="DY55" s="368"/>
      <c r="DZ55" s="368"/>
      <c r="EA55" s="368"/>
      <c r="EB55" s="368"/>
      <c r="EC55" s="368"/>
      <c r="ED55" s="368"/>
      <c r="EE55" s="367"/>
      <c r="EF55" s="367"/>
      <c r="EH55" s="366"/>
      <c r="EI55" s="366"/>
      <c r="EJ55" s="366"/>
      <c r="EK55" s="366"/>
      <c r="EL55" s="366"/>
      <c r="EM55" s="272"/>
      <c r="EN55" s="365"/>
      <c r="EO55" s="365"/>
      <c r="EP55" s="365"/>
      <c r="EQ55" s="365"/>
      <c r="ER55" s="365"/>
      <c r="ES55" s="365"/>
      <c r="ET55" s="365"/>
      <c r="EU55" s="365"/>
      <c r="EV55" s="365"/>
      <c r="EX55" s="365"/>
      <c r="EY55" s="365"/>
      <c r="EZ55" s="365"/>
      <c r="FA55" s="365"/>
      <c r="FB55" s="365"/>
      <c r="FC55" s="365"/>
      <c r="FD55" s="365"/>
      <c r="FE55" s="365"/>
      <c r="FF55" s="365"/>
      <c r="FH55" s="365"/>
      <c r="FI55" s="365"/>
      <c r="FJ55" s="365"/>
      <c r="FK55" s="365"/>
      <c r="FL55" s="365"/>
      <c r="FM55" s="365"/>
      <c r="FN55" s="365"/>
    </row>
    <row r="56" spans="1:171" x14ac:dyDescent="0.25">
      <c r="A56" s="272"/>
      <c r="B56" s="272"/>
      <c r="C56" s="272"/>
      <c r="D56" s="272"/>
      <c r="E56" s="272"/>
      <c r="F56" s="272"/>
      <c r="G56" s="272"/>
      <c r="H56" s="272"/>
      <c r="I56" s="272"/>
      <c r="J56" s="272"/>
      <c r="K56" s="272"/>
      <c r="L56" s="272"/>
      <c r="M56" s="272"/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72"/>
      <c r="AD56" s="272"/>
      <c r="AE56" s="272"/>
      <c r="AF56" s="272"/>
      <c r="AG56" s="272"/>
      <c r="AH56" s="272"/>
      <c r="AI56" s="272"/>
      <c r="AJ56" s="272"/>
      <c r="AK56" s="272"/>
      <c r="AL56" s="272"/>
      <c r="AM56" s="272"/>
      <c r="AN56" s="272"/>
      <c r="AO56" s="272"/>
      <c r="AP56" s="272"/>
      <c r="AQ56" s="272"/>
      <c r="AR56" s="272"/>
      <c r="AS56" s="272"/>
      <c r="AT56" s="272"/>
      <c r="AU56" s="272"/>
      <c r="AV56" s="272"/>
      <c r="AW56" s="272"/>
      <c r="AX56" s="272"/>
      <c r="AY56" s="272"/>
      <c r="AZ56" s="272"/>
      <c r="BA56" s="272"/>
      <c r="BB56" s="272"/>
      <c r="BC56" s="272"/>
      <c r="BD56" s="272"/>
      <c r="BE56" s="272"/>
      <c r="BF56" s="272"/>
      <c r="BG56" s="272"/>
      <c r="BH56" s="272"/>
      <c r="BI56" s="272"/>
      <c r="BJ56" s="272"/>
      <c r="BK56" s="272"/>
      <c r="BL56" s="272"/>
      <c r="BM56" s="272"/>
      <c r="BN56" s="272"/>
      <c r="BO56" s="272"/>
      <c r="BP56" s="272"/>
      <c r="BQ56" s="272"/>
      <c r="BR56" s="272"/>
      <c r="BS56" s="272"/>
      <c r="BT56" s="272"/>
      <c r="BU56" s="272"/>
      <c r="BV56" s="272"/>
      <c r="BW56" s="272"/>
      <c r="BX56" s="272"/>
      <c r="BY56" s="272"/>
      <c r="BZ56" s="272"/>
      <c r="CA56" s="272"/>
      <c r="CB56" s="272"/>
      <c r="CC56" s="272"/>
      <c r="CD56" s="272"/>
      <c r="CE56" s="272"/>
      <c r="CF56" s="272"/>
      <c r="CG56" s="272"/>
      <c r="CH56" s="272"/>
      <c r="CI56" s="272"/>
      <c r="CJ56" s="272"/>
      <c r="CK56" s="272"/>
      <c r="CL56" s="272"/>
      <c r="CM56" s="272"/>
      <c r="CN56" s="272"/>
      <c r="CO56" s="272"/>
      <c r="CP56" s="272"/>
      <c r="CQ56" s="272"/>
      <c r="CR56" s="272"/>
      <c r="CS56" s="272"/>
      <c r="CT56" s="272"/>
      <c r="CU56" s="272"/>
      <c r="CV56" s="272"/>
      <c r="CW56" s="272"/>
      <c r="CX56" s="272"/>
      <c r="CY56" s="272"/>
      <c r="CZ56" s="272"/>
      <c r="DA56" s="272"/>
      <c r="DB56" s="272"/>
      <c r="DC56" s="272"/>
      <c r="DD56" s="272"/>
      <c r="DE56" s="272"/>
      <c r="DF56" s="272"/>
      <c r="DG56" s="272"/>
      <c r="DH56" s="272"/>
      <c r="DI56" s="272"/>
      <c r="DJ56" s="272"/>
      <c r="DK56" s="272"/>
      <c r="DL56" s="272"/>
      <c r="DM56" s="272"/>
      <c r="DN56" s="272"/>
      <c r="DO56" s="272"/>
      <c r="DP56" s="272"/>
      <c r="DQ56" s="272"/>
      <c r="DR56" s="272"/>
      <c r="DS56" s="272"/>
      <c r="DT56" s="272"/>
      <c r="DU56" s="272"/>
      <c r="DV56" s="272"/>
      <c r="DW56" s="272"/>
      <c r="DX56" s="272"/>
      <c r="DY56" s="272"/>
      <c r="DZ56" s="272"/>
      <c r="EA56" s="272"/>
      <c r="EB56" s="272"/>
      <c r="EC56" s="272"/>
      <c r="ED56" s="272"/>
      <c r="EE56" s="364"/>
      <c r="EF56" s="364"/>
      <c r="EH56" s="272"/>
      <c r="EI56" s="272"/>
      <c r="EJ56" s="272"/>
      <c r="EK56" s="272"/>
      <c r="EL56" s="272"/>
      <c r="EM56" s="272" t="s">
        <v>511</v>
      </c>
      <c r="EN56" s="363">
        <v>108108.00900000001</v>
      </c>
      <c r="EO56" s="363">
        <v>99291.123999999996</v>
      </c>
      <c r="EP56" s="363">
        <v>106165.86599999999</v>
      </c>
      <c r="EQ56" s="363">
        <v>115469.085231994</v>
      </c>
      <c r="ER56" s="363">
        <v>120291.60039550099</v>
      </c>
      <c r="ES56" s="363">
        <v>124577.725844674</v>
      </c>
      <c r="ET56" s="363">
        <v>128794.646888138</v>
      </c>
      <c r="EU56" s="363">
        <v>133154.70143861099</v>
      </c>
      <c r="EV56" s="363">
        <v>137662.68742801101</v>
      </c>
      <c r="EX56" s="363"/>
      <c r="EY56" s="363"/>
      <c r="EZ56" s="363"/>
      <c r="FA56" s="363"/>
      <c r="FB56" s="363"/>
      <c r="FC56" s="363"/>
      <c r="FD56" s="363"/>
      <c r="FE56" s="363"/>
      <c r="FF56" s="363"/>
      <c r="FH56" s="363"/>
      <c r="FI56" s="363"/>
      <c r="FJ56" s="363"/>
      <c r="FK56" s="363"/>
      <c r="FL56" s="363"/>
      <c r="FM56" s="363"/>
      <c r="FN56" s="363"/>
    </row>
    <row r="57" spans="1:171" s="256" customFormat="1" x14ac:dyDescent="0.25">
      <c r="A57" s="317" t="s">
        <v>510</v>
      </c>
      <c r="B57" s="317"/>
      <c r="C57" s="317"/>
      <c r="D57" s="317"/>
      <c r="E57" s="317"/>
      <c r="F57" s="317"/>
      <c r="G57" s="317"/>
      <c r="H57" s="317"/>
      <c r="I57" s="317"/>
      <c r="J57" s="317"/>
      <c r="K57" s="317"/>
      <c r="L57" s="317"/>
      <c r="M57" s="317"/>
      <c r="N57" s="317"/>
      <c r="O57" s="317"/>
      <c r="P57" s="317"/>
      <c r="Q57" s="317"/>
      <c r="R57" s="317"/>
      <c r="S57" s="317"/>
      <c r="T57" s="317"/>
      <c r="U57" s="317"/>
      <c r="V57" s="317"/>
      <c r="W57" s="317"/>
      <c r="X57" s="317"/>
      <c r="Y57" s="317"/>
      <c r="Z57" s="317"/>
      <c r="AA57" s="317"/>
      <c r="AB57" s="317"/>
      <c r="AC57" s="317"/>
      <c r="AD57" s="317"/>
      <c r="AE57" s="317"/>
      <c r="AF57" s="317"/>
      <c r="AG57" s="317"/>
      <c r="AH57" s="317"/>
      <c r="AI57" s="317"/>
      <c r="AJ57" s="317"/>
      <c r="AK57" s="317"/>
      <c r="AL57" s="317"/>
      <c r="AM57" s="317"/>
      <c r="AN57" s="317"/>
      <c r="AO57" s="317"/>
      <c r="AP57" s="317"/>
      <c r="AQ57" s="317"/>
      <c r="AR57" s="317"/>
      <c r="AS57" s="317"/>
      <c r="AT57" s="317"/>
      <c r="AU57" s="317"/>
      <c r="AV57" s="317"/>
      <c r="AW57" s="317"/>
      <c r="AX57" s="317"/>
      <c r="AY57" s="317"/>
      <c r="AZ57" s="317"/>
      <c r="BA57" s="317"/>
      <c r="BB57" s="317"/>
      <c r="BC57" s="317"/>
      <c r="BD57" s="317"/>
      <c r="BE57" s="317"/>
      <c r="BF57" s="317"/>
      <c r="BG57" s="317"/>
      <c r="BH57" s="317"/>
      <c r="BI57" s="317"/>
      <c r="BJ57" s="317"/>
      <c r="BK57" s="317"/>
      <c r="BL57" s="317"/>
      <c r="BM57" s="317"/>
      <c r="BN57" s="317"/>
      <c r="BO57" s="317"/>
      <c r="BP57" s="317"/>
      <c r="BQ57" s="317"/>
      <c r="BR57" s="317"/>
      <c r="BS57" s="317"/>
      <c r="BT57" s="317"/>
      <c r="BU57" s="317"/>
      <c r="BV57" s="317"/>
      <c r="BW57" s="317"/>
      <c r="BX57" s="317"/>
      <c r="BY57" s="317"/>
      <c r="BZ57" s="317"/>
      <c r="CA57" s="317"/>
      <c r="CB57" s="317"/>
      <c r="CC57" s="317"/>
      <c r="CD57" s="317"/>
      <c r="CE57" s="317"/>
      <c r="CF57" s="317"/>
      <c r="CG57" s="317"/>
      <c r="CH57" s="317"/>
      <c r="CI57" s="317"/>
      <c r="CJ57" s="317"/>
      <c r="CK57" s="317"/>
      <c r="CL57" s="317"/>
      <c r="CM57" s="317"/>
      <c r="CN57" s="317"/>
      <c r="CO57" s="317"/>
      <c r="CP57" s="317"/>
      <c r="CQ57" s="317"/>
      <c r="CR57" s="317"/>
      <c r="CS57" s="317"/>
      <c r="CT57" s="317"/>
      <c r="CU57" s="317"/>
      <c r="CV57" s="317"/>
      <c r="CW57" s="317"/>
      <c r="CX57" s="317"/>
      <c r="CY57" s="317"/>
      <c r="CZ57" s="317"/>
      <c r="DA57" s="317"/>
      <c r="DB57" s="317"/>
      <c r="DC57" s="317"/>
      <c r="DD57" s="317"/>
      <c r="DE57" s="317"/>
      <c r="DF57" s="317"/>
      <c r="DG57" s="317"/>
      <c r="DH57" s="317"/>
      <c r="DI57" s="317"/>
      <c r="DJ57" s="317"/>
      <c r="DK57" s="317"/>
      <c r="DL57" s="317"/>
      <c r="DM57" s="317"/>
      <c r="DN57" s="317"/>
      <c r="DO57" s="317"/>
      <c r="DP57" s="317"/>
      <c r="DQ57" s="317"/>
      <c r="DR57" s="317"/>
      <c r="DS57" s="317"/>
      <c r="DT57" s="317"/>
      <c r="DU57" s="317"/>
      <c r="DV57" s="317"/>
      <c r="DW57" s="317"/>
      <c r="DX57" s="317"/>
      <c r="DY57" s="317"/>
      <c r="DZ57" s="317"/>
      <c r="EA57" s="317"/>
      <c r="EB57" s="317"/>
      <c r="EC57" s="317"/>
      <c r="ED57" s="317"/>
      <c r="EE57" s="317"/>
      <c r="EF57" s="317"/>
      <c r="EH57" s="317"/>
      <c r="EI57" s="317"/>
      <c r="EJ57" s="317"/>
      <c r="EK57" s="317"/>
      <c r="EL57" s="317"/>
      <c r="EM57" s="272"/>
      <c r="EN57" s="317"/>
      <c r="EO57" s="317"/>
      <c r="EP57" s="317"/>
      <c r="EQ57" s="317"/>
      <c r="ER57" s="317"/>
      <c r="ES57" s="317"/>
      <c r="ET57" s="317"/>
      <c r="EU57" s="317"/>
      <c r="EV57" s="317"/>
      <c r="EX57" s="317"/>
      <c r="EY57" s="317"/>
      <c r="EZ57" s="317"/>
      <c r="FA57" s="317"/>
      <c r="FB57" s="317"/>
      <c r="FC57" s="317"/>
      <c r="FD57" s="317"/>
      <c r="FE57" s="317"/>
      <c r="FF57" s="317"/>
      <c r="FH57" s="317"/>
      <c r="FI57" s="317"/>
      <c r="FJ57" s="317"/>
      <c r="FK57" s="317"/>
      <c r="FL57" s="317"/>
      <c r="FM57" s="317"/>
      <c r="FN57" s="317"/>
    </row>
    <row r="58" spans="1:171" s="256" customFormat="1" x14ac:dyDescent="0.25">
      <c r="A58" s="362"/>
      <c r="B58" s="360"/>
      <c r="C58" s="360"/>
      <c r="D58" s="360"/>
      <c r="E58" s="360"/>
      <c r="F58" s="360"/>
      <c r="G58" s="360"/>
      <c r="H58" s="360"/>
      <c r="I58" s="360"/>
      <c r="J58" s="360"/>
      <c r="K58" s="360"/>
      <c r="L58" s="360"/>
      <c r="M58" s="360"/>
      <c r="N58" s="360"/>
      <c r="O58" s="360"/>
      <c r="P58" s="360"/>
      <c r="Q58" s="360"/>
      <c r="R58" s="360"/>
      <c r="S58" s="360"/>
      <c r="T58" s="360"/>
      <c r="U58" s="360"/>
      <c r="V58" s="360"/>
      <c r="W58" s="360"/>
      <c r="X58" s="360"/>
      <c r="Y58" s="360"/>
      <c r="Z58" s="360"/>
      <c r="AA58" s="360"/>
      <c r="AB58" s="360"/>
      <c r="AC58" s="360"/>
      <c r="AD58" s="360"/>
      <c r="AE58" s="360"/>
      <c r="AF58" s="360"/>
      <c r="AG58" s="360"/>
      <c r="AH58" s="360"/>
      <c r="AI58" s="360"/>
      <c r="AJ58" s="360"/>
      <c r="AK58" s="360"/>
      <c r="AL58" s="360"/>
      <c r="AM58" s="360"/>
      <c r="AN58" s="360"/>
      <c r="AO58" s="360"/>
      <c r="AP58" s="360"/>
      <c r="AQ58" s="360"/>
      <c r="AR58" s="360"/>
      <c r="AS58" s="360"/>
      <c r="AT58" s="360"/>
      <c r="AU58" s="360"/>
      <c r="AV58" s="360"/>
      <c r="AW58" s="360"/>
      <c r="AX58" s="360"/>
      <c r="AY58" s="360"/>
      <c r="AZ58" s="360"/>
      <c r="BA58" s="360"/>
      <c r="BB58" s="360"/>
      <c r="BC58" s="360"/>
      <c r="BD58" s="360"/>
      <c r="BE58" s="360"/>
      <c r="BF58" s="360"/>
      <c r="BG58" s="360"/>
      <c r="BH58" s="360"/>
      <c r="BI58" s="360"/>
      <c r="BJ58" s="360"/>
      <c r="BK58" s="360"/>
      <c r="BL58" s="360"/>
      <c r="BM58" s="360"/>
      <c r="BN58" s="360"/>
      <c r="BO58" s="360"/>
      <c r="BP58" s="360"/>
      <c r="BQ58" s="360"/>
      <c r="BR58" s="360"/>
      <c r="BS58" s="360"/>
      <c r="BT58" s="360"/>
      <c r="BU58" s="360"/>
      <c r="BV58" s="360"/>
      <c r="BW58" s="360"/>
      <c r="BX58" s="360"/>
      <c r="BY58" s="360"/>
      <c r="BZ58" s="360"/>
      <c r="CA58" s="360"/>
      <c r="CB58" s="360"/>
      <c r="CC58" s="360"/>
      <c r="CD58" s="360"/>
      <c r="CE58" s="360"/>
      <c r="CF58" s="360"/>
      <c r="CG58" s="360"/>
      <c r="CH58" s="360"/>
      <c r="CI58" s="360"/>
      <c r="CJ58" s="360"/>
      <c r="CK58" s="360"/>
      <c r="CL58" s="360"/>
      <c r="CM58" s="360"/>
      <c r="CN58" s="360"/>
      <c r="CO58" s="360"/>
      <c r="CP58" s="360"/>
      <c r="CQ58" s="360"/>
      <c r="CR58" s="360"/>
      <c r="CS58" s="360"/>
      <c r="CT58" s="360"/>
      <c r="CU58" s="360"/>
      <c r="CV58" s="360"/>
      <c r="CW58" s="360"/>
      <c r="CX58" s="360"/>
      <c r="CY58" s="360"/>
      <c r="CZ58" s="360"/>
      <c r="DA58" s="360"/>
      <c r="DB58" s="360"/>
      <c r="DC58" s="360"/>
      <c r="DD58" s="360"/>
      <c r="DE58" s="360"/>
      <c r="DF58" s="360"/>
      <c r="DG58" s="360"/>
      <c r="DH58" s="360"/>
      <c r="DI58" s="360"/>
      <c r="DJ58" s="360"/>
      <c r="DK58" s="360"/>
      <c r="DL58" s="360"/>
      <c r="DM58" s="360"/>
      <c r="DN58" s="360"/>
      <c r="DO58" s="360"/>
      <c r="DP58" s="360"/>
      <c r="DQ58" s="360"/>
      <c r="DR58" s="360"/>
      <c r="DS58" s="360"/>
      <c r="DT58" s="360"/>
      <c r="DU58" s="360"/>
      <c r="DV58" s="360"/>
      <c r="DW58" s="360"/>
      <c r="DX58" s="360"/>
      <c r="DY58" s="360"/>
      <c r="DZ58" s="360"/>
      <c r="EA58" s="360"/>
      <c r="EB58" s="360"/>
      <c r="EC58" s="360"/>
      <c r="ED58" s="360"/>
      <c r="EE58" s="361"/>
      <c r="EF58" s="361"/>
      <c r="EG58" s="256" t="s">
        <v>509</v>
      </c>
      <c r="EH58" s="358">
        <v>593.98645997999847</v>
      </c>
      <c r="EI58" s="358">
        <v>952.26982483999927</v>
      </c>
      <c r="EJ58" s="358">
        <v>1122.5043582100025</v>
      </c>
      <c r="EK58" s="358"/>
      <c r="EL58" s="360"/>
      <c r="EM58" s="272"/>
      <c r="EN58" s="360"/>
      <c r="EO58" s="360"/>
      <c r="EP58" s="360"/>
      <c r="EQ58" s="360">
        <v>1004.3410619099159</v>
      </c>
      <c r="ER58" s="360">
        <v>2592.7303018862585</v>
      </c>
      <c r="ES58" s="360">
        <v>2486.1428429966618</v>
      </c>
      <c r="ET58" s="360">
        <v>2452.1695643812927</v>
      </c>
      <c r="EU58" s="360">
        <v>2205.4009257997022</v>
      </c>
      <c r="EV58" s="360">
        <v>1817.8163315011407</v>
      </c>
    </row>
    <row r="59" spans="1:171" s="256" customFormat="1" x14ac:dyDescent="0.25">
      <c r="A59" s="6"/>
      <c r="B59" s="309"/>
      <c r="C59" s="309"/>
      <c r="D59" s="309"/>
      <c r="E59" s="309"/>
      <c r="F59" s="309"/>
      <c r="G59" s="309"/>
      <c r="H59" s="309"/>
      <c r="I59" s="309"/>
      <c r="J59" s="309"/>
      <c r="K59" s="309"/>
      <c r="L59" s="309"/>
      <c r="M59" s="309"/>
      <c r="N59" s="309"/>
      <c r="O59" s="309"/>
      <c r="P59" s="309"/>
      <c r="Q59" s="309"/>
      <c r="R59" s="309"/>
      <c r="S59" s="309"/>
      <c r="T59" s="309"/>
      <c r="U59" s="309"/>
      <c r="V59" s="309"/>
      <c r="W59" s="309"/>
      <c r="X59" s="309"/>
      <c r="Y59" s="309"/>
      <c r="Z59" s="309"/>
      <c r="AA59" s="309"/>
      <c r="AB59" s="309"/>
      <c r="AC59" s="309"/>
      <c r="AD59" s="309"/>
      <c r="AE59" s="309"/>
      <c r="AF59" s="309"/>
      <c r="AG59" s="309"/>
      <c r="AH59" s="309"/>
      <c r="AI59" s="309"/>
      <c r="AJ59" s="309"/>
      <c r="AK59" s="309"/>
      <c r="AL59" s="309"/>
      <c r="AM59" s="309"/>
      <c r="AN59" s="309"/>
      <c r="AO59" s="309"/>
      <c r="AP59" s="309"/>
      <c r="AQ59" s="309"/>
      <c r="AR59" s="309"/>
      <c r="AS59" s="309"/>
      <c r="AT59" s="309"/>
      <c r="AU59" s="309"/>
      <c r="AV59" s="309"/>
      <c r="AW59" s="309"/>
      <c r="AX59" s="309"/>
      <c r="AY59" s="309"/>
      <c r="AZ59" s="309"/>
      <c r="BA59" s="309"/>
      <c r="BB59" s="309"/>
      <c r="BC59" s="309"/>
      <c r="BD59" s="309"/>
      <c r="BE59" s="309"/>
      <c r="BF59" s="309"/>
      <c r="BG59" s="309"/>
      <c r="BH59" s="309"/>
      <c r="BI59" s="309"/>
      <c r="BJ59" s="309"/>
      <c r="BK59" s="309"/>
      <c r="BL59" s="309"/>
      <c r="BM59" s="309"/>
      <c r="BN59" s="309"/>
      <c r="BO59" s="309"/>
      <c r="BP59" s="309"/>
      <c r="BQ59" s="309"/>
      <c r="BR59" s="309"/>
      <c r="BS59" s="309"/>
      <c r="BT59" s="309"/>
      <c r="BU59" s="309"/>
      <c r="BV59" s="309"/>
      <c r="BW59" s="309"/>
      <c r="BX59" s="309"/>
      <c r="BY59" s="309"/>
      <c r="BZ59" s="309"/>
      <c r="CA59" s="309"/>
      <c r="CB59" s="309"/>
      <c r="CC59" s="309"/>
      <c r="CD59" s="309"/>
      <c r="CE59" s="309"/>
      <c r="CF59" s="309"/>
      <c r="CG59" s="309"/>
      <c r="CH59" s="309"/>
      <c r="CI59" s="309"/>
      <c r="CJ59" s="309"/>
      <c r="CK59" s="309"/>
      <c r="CL59" s="309"/>
      <c r="CM59" s="309"/>
      <c r="CN59" s="309"/>
      <c r="CO59" s="309"/>
      <c r="CP59" s="309"/>
      <c r="CQ59" s="309"/>
      <c r="CR59" s="309"/>
      <c r="CS59" s="309"/>
      <c r="CT59" s="309"/>
      <c r="CU59" s="309"/>
      <c r="CV59" s="309"/>
      <c r="CW59" s="309"/>
      <c r="CX59" s="309"/>
      <c r="CY59" s="309"/>
      <c r="CZ59" s="309"/>
      <c r="DA59" s="309"/>
      <c r="DB59" s="309"/>
      <c r="DC59" s="309"/>
      <c r="DD59" s="309"/>
      <c r="DE59" s="309"/>
      <c r="DF59" s="309"/>
      <c r="DG59" s="309"/>
      <c r="DH59" s="309"/>
      <c r="DI59" s="309"/>
      <c r="DJ59" s="309"/>
      <c r="DK59" s="309"/>
      <c r="DL59" s="309"/>
      <c r="DM59" s="309"/>
      <c r="DN59" s="309"/>
      <c r="DO59" s="309"/>
      <c r="DP59" s="309"/>
      <c r="DQ59" s="309"/>
      <c r="DR59" s="309"/>
      <c r="DS59" s="309"/>
      <c r="DT59" s="309"/>
      <c r="DU59" s="309"/>
      <c r="DV59" s="309"/>
      <c r="DW59" s="309"/>
      <c r="DX59" s="309"/>
      <c r="DY59" s="309"/>
      <c r="DZ59" s="309"/>
      <c r="EA59" s="309"/>
      <c r="EB59" s="309"/>
      <c r="EC59" s="309"/>
      <c r="ED59" s="309"/>
      <c r="EE59" s="357"/>
      <c r="EF59" s="357"/>
      <c r="EG59" s="256" t="s">
        <v>508</v>
      </c>
      <c r="EH59" s="358">
        <v>119.29432154000006</v>
      </c>
      <c r="EI59" s="358">
        <v>123.38814571999956</v>
      </c>
      <c r="EJ59" s="358">
        <v>177.58843152000054</v>
      </c>
      <c r="EK59" s="358"/>
      <c r="EL59" s="309"/>
      <c r="EM59" s="272"/>
      <c r="EN59" s="309"/>
      <c r="EO59" s="309"/>
      <c r="EP59" s="309"/>
      <c r="EQ59" s="309">
        <f t="shared" ref="EQ59:EV59" si="104">+EQ58-EQ50</f>
        <v>5.0313890737015754E-2</v>
      </c>
      <c r="ER59" s="309">
        <f t="shared" si="104"/>
        <v>319.56782438161463</v>
      </c>
      <c r="ES59" s="309">
        <f t="shared" si="104"/>
        <v>268.50603976747516</v>
      </c>
      <c r="ET59" s="309">
        <f t="shared" si="104"/>
        <v>54.764074881553825</v>
      </c>
      <c r="EU59" s="309">
        <f t="shared" si="104"/>
        <v>-431.92896981951344</v>
      </c>
      <c r="EV59" s="309">
        <f t="shared" si="104"/>
        <v>-156.75959768597386</v>
      </c>
    </row>
    <row r="60" spans="1:171" s="256" customFormat="1" x14ac:dyDescent="0.25">
      <c r="A60" s="6"/>
      <c r="B60" s="309"/>
      <c r="C60" s="309"/>
      <c r="D60" s="309"/>
      <c r="E60" s="309"/>
      <c r="F60" s="309"/>
      <c r="G60" s="309"/>
      <c r="H60" s="309"/>
      <c r="I60" s="309"/>
      <c r="J60" s="309"/>
      <c r="K60" s="309"/>
      <c r="L60" s="309"/>
      <c r="M60" s="309"/>
      <c r="N60" s="309"/>
      <c r="O60" s="309"/>
      <c r="P60" s="309"/>
      <c r="Q60" s="309"/>
      <c r="R60" s="309"/>
      <c r="S60" s="309"/>
      <c r="T60" s="309"/>
      <c r="U60" s="309"/>
      <c r="V60" s="309"/>
      <c r="W60" s="309"/>
      <c r="X60" s="309"/>
      <c r="Y60" s="309"/>
      <c r="Z60" s="309"/>
      <c r="AA60" s="309"/>
      <c r="AB60" s="309"/>
      <c r="AC60" s="309"/>
      <c r="AD60" s="309"/>
      <c r="AE60" s="309"/>
      <c r="AF60" s="309"/>
      <c r="AG60" s="309"/>
      <c r="AH60" s="309"/>
      <c r="AI60" s="309"/>
      <c r="AJ60" s="309"/>
      <c r="AK60" s="309"/>
      <c r="AL60" s="309"/>
      <c r="AM60" s="309"/>
      <c r="AN60" s="309"/>
      <c r="AO60" s="309"/>
      <c r="AP60" s="309"/>
      <c r="AQ60" s="309"/>
      <c r="AR60" s="309"/>
      <c r="AS60" s="309"/>
      <c r="AT60" s="309"/>
      <c r="AU60" s="309"/>
      <c r="AV60" s="309"/>
      <c r="AW60" s="309"/>
      <c r="AX60" s="309"/>
      <c r="AY60" s="309"/>
      <c r="AZ60" s="309"/>
      <c r="BA60" s="309"/>
      <c r="BB60" s="309"/>
      <c r="BC60" s="309"/>
      <c r="BD60" s="309"/>
      <c r="BE60" s="309"/>
      <c r="BF60" s="309"/>
      <c r="BG60" s="309"/>
      <c r="BH60" s="309"/>
      <c r="BI60" s="309"/>
      <c r="BJ60" s="309"/>
      <c r="BK60" s="309"/>
      <c r="BL60" s="309"/>
      <c r="BM60" s="309"/>
      <c r="BN60" s="309"/>
      <c r="BO60" s="309"/>
      <c r="BP60" s="309"/>
      <c r="BQ60" s="309"/>
      <c r="BR60" s="309"/>
      <c r="BS60" s="309"/>
      <c r="BT60" s="309"/>
      <c r="BU60" s="309"/>
      <c r="BV60" s="309"/>
      <c r="BW60" s="309"/>
      <c r="BX60" s="309"/>
      <c r="BY60" s="309"/>
      <c r="BZ60" s="309"/>
      <c r="CA60" s="309"/>
      <c r="CB60" s="309"/>
      <c r="CC60" s="309"/>
      <c r="CD60" s="309"/>
      <c r="CE60" s="309"/>
      <c r="CF60" s="309"/>
      <c r="CG60" s="309"/>
      <c r="CH60" s="309"/>
      <c r="CI60" s="309"/>
      <c r="CJ60" s="309"/>
      <c r="CK60" s="309"/>
      <c r="CL60" s="309"/>
      <c r="CM60" s="309"/>
      <c r="CN60" s="309"/>
      <c r="CO60" s="309"/>
      <c r="CP60" s="309"/>
      <c r="CQ60" s="309"/>
      <c r="CR60" s="309"/>
      <c r="CS60" s="309"/>
      <c r="CT60" s="309"/>
      <c r="CU60" s="309"/>
      <c r="CV60" s="309"/>
      <c r="CW60" s="309"/>
      <c r="CX60" s="309"/>
      <c r="CY60" s="309"/>
      <c r="CZ60" s="309"/>
      <c r="DA60" s="309"/>
      <c r="DB60" s="309"/>
      <c r="DC60" s="309"/>
      <c r="DD60" s="309"/>
      <c r="DE60" s="309"/>
      <c r="DF60" s="309"/>
      <c r="DG60" s="309"/>
      <c r="DH60" s="309"/>
      <c r="DI60" s="309"/>
      <c r="DJ60" s="309"/>
      <c r="DK60" s="309"/>
      <c r="DL60" s="309"/>
      <c r="DM60" s="309"/>
      <c r="DN60" s="309"/>
      <c r="DO60" s="309"/>
      <c r="DP60" s="309"/>
      <c r="DQ60" s="309"/>
      <c r="DR60" s="309"/>
      <c r="DS60" s="309"/>
      <c r="DT60" s="309"/>
      <c r="DU60" s="309"/>
      <c r="DV60" s="309"/>
      <c r="DW60" s="309"/>
      <c r="DX60" s="309"/>
      <c r="DY60" s="309"/>
      <c r="DZ60" s="309"/>
      <c r="EA60" s="309"/>
      <c r="EB60" s="309"/>
      <c r="EC60" s="309"/>
      <c r="ED60" s="309"/>
      <c r="EE60" s="357"/>
      <c r="EF60" s="357"/>
      <c r="EG60" s="256" t="s">
        <v>55</v>
      </c>
      <c r="EH60" s="359"/>
      <c r="EI60" s="358">
        <v>240.83779235</v>
      </c>
      <c r="EJ60" s="358">
        <v>749</v>
      </c>
      <c r="EK60" s="358"/>
      <c r="EL60" s="309"/>
      <c r="EM60" s="272"/>
      <c r="EN60" s="309"/>
      <c r="EO60" s="309"/>
      <c r="EP60" s="309"/>
      <c r="EQ60" s="309"/>
      <c r="ER60" s="309"/>
      <c r="ES60" s="309"/>
      <c r="ET60" s="309"/>
      <c r="EU60" s="309"/>
      <c r="EV60" s="309"/>
    </row>
    <row r="61" spans="1:171" s="256" customFormat="1" x14ac:dyDescent="0.25">
      <c r="A61" s="6"/>
      <c r="B61" s="309"/>
      <c r="C61" s="309"/>
      <c r="D61" s="309"/>
      <c r="E61" s="309"/>
      <c r="F61" s="309"/>
      <c r="G61" s="309"/>
      <c r="H61" s="309"/>
      <c r="I61" s="309"/>
      <c r="J61" s="309"/>
      <c r="K61" s="309"/>
      <c r="L61" s="309"/>
      <c r="M61" s="309"/>
      <c r="N61" s="309"/>
      <c r="O61" s="309"/>
      <c r="P61" s="309"/>
      <c r="Q61" s="309"/>
      <c r="R61" s="309"/>
      <c r="S61" s="309"/>
      <c r="T61" s="309"/>
      <c r="U61" s="309"/>
      <c r="V61" s="309"/>
      <c r="W61" s="309"/>
      <c r="X61" s="309"/>
      <c r="Y61" s="309"/>
      <c r="Z61" s="309"/>
      <c r="AA61" s="309"/>
      <c r="AB61" s="309"/>
      <c r="AC61" s="309"/>
      <c r="AD61" s="309"/>
      <c r="AE61" s="309"/>
      <c r="AF61" s="309"/>
      <c r="AG61" s="309"/>
      <c r="AH61" s="309"/>
      <c r="AI61" s="309"/>
      <c r="AJ61" s="309"/>
      <c r="AK61" s="309"/>
      <c r="AL61" s="309"/>
      <c r="AM61" s="309"/>
      <c r="AN61" s="309"/>
      <c r="AO61" s="309"/>
      <c r="AP61" s="309"/>
      <c r="AQ61" s="309"/>
      <c r="AR61" s="309"/>
      <c r="AS61" s="309"/>
      <c r="AT61" s="309"/>
      <c r="AU61" s="309"/>
      <c r="AV61" s="309"/>
      <c r="AW61" s="309"/>
      <c r="AX61" s="309"/>
      <c r="AY61" s="309"/>
      <c r="AZ61" s="309"/>
      <c r="BA61" s="309"/>
      <c r="BB61" s="309"/>
      <c r="BC61" s="309"/>
      <c r="BD61" s="309"/>
      <c r="BE61" s="309"/>
      <c r="BF61" s="309"/>
      <c r="BG61" s="309"/>
      <c r="BH61" s="309"/>
      <c r="BI61" s="309"/>
      <c r="BJ61" s="309"/>
      <c r="BK61" s="309"/>
      <c r="BL61" s="309"/>
      <c r="BM61" s="309"/>
      <c r="BN61" s="309"/>
      <c r="BO61" s="309"/>
      <c r="BP61" s="309"/>
      <c r="BQ61" s="309"/>
      <c r="BR61" s="309"/>
      <c r="BS61" s="309"/>
      <c r="BT61" s="309"/>
      <c r="BU61" s="309"/>
      <c r="BV61" s="309"/>
      <c r="BW61" s="309"/>
      <c r="BX61" s="309"/>
      <c r="BY61" s="309"/>
      <c r="BZ61" s="309"/>
      <c r="CA61" s="309"/>
      <c r="CB61" s="309"/>
      <c r="CC61" s="309"/>
      <c r="CD61" s="309"/>
      <c r="CE61" s="309"/>
      <c r="CF61" s="309"/>
      <c r="CG61" s="309"/>
      <c r="CH61" s="309"/>
      <c r="CI61" s="309"/>
      <c r="CJ61" s="309"/>
      <c r="CK61" s="309"/>
      <c r="CL61" s="309"/>
      <c r="CM61" s="309"/>
      <c r="CN61" s="309"/>
      <c r="CO61" s="309"/>
      <c r="CP61" s="309"/>
      <c r="CQ61" s="309"/>
      <c r="CR61" s="309"/>
      <c r="CS61" s="309"/>
      <c r="CT61" s="309"/>
      <c r="CU61" s="309"/>
      <c r="CV61" s="309"/>
      <c r="CW61" s="309"/>
      <c r="CX61" s="309"/>
      <c r="CY61" s="309"/>
      <c r="CZ61" s="309"/>
      <c r="DA61" s="309"/>
      <c r="DB61" s="309"/>
      <c r="DC61" s="309"/>
      <c r="DD61" s="309"/>
      <c r="DE61" s="309"/>
      <c r="DF61" s="309"/>
      <c r="DG61" s="309"/>
      <c r="DH61" s="309"/>
      <c r="DI61" s="309"/>
      <c r="DJ61" s="309"/>
      <c r="DK61" s="309"/>
      <c r="DL61" s="309"/>
      <c r="DM61" s="309"/>
      <c r="DN61" s="309"/>
      <c r="DO61" s="309"/>
      <c r="DP61" s="309"/>
      <c r="DQ61" s="309"/>
      <c r="DR61" s="309"/>
      <c r="DS61" s="309"/>
      <c r="DT61" s="309"/>
      <c r="DU61" s="309"/>
      <c r="DV61" s="309"/>
      <c r="DW61" s="309"/>
      <c r="DX61" s="309"/>
      <c r="DY61" s="309"/>
      <c r="DZ61" s="309"/>
      <c r="EA61" s="309"/>
      <c r="EB61" s="309"/>
      <c r="EC61" s="309"/>
      <c r="ED61" s="309"/>
      <c r="EE61" s="357"/>
      <c r="EF61" s="357"/>
      <c r="EH61" s="309"/>
      <c r="EI61" s="309"/>
      <c r="EJ61" s="309"/>
      <c r="EK61" s="309"/>
      <c r="EL61" s="309"/>
      <c r="EM61" s="272"/>
      <c r="EN61" s="356">
        <f t="shared" ref="EN61:EV61" si="105">EN2</f>
        <v>2019</v>
      </c>
      <c r="EO61" s="356">
        <f t="shared" si="105"/>
        <v>2020</v>
      </c>
      <c r="EP61" s="356">
        <f t="shared" si="105"/>
        <v>2021</v>
      </c>
      <c r="EQ61" s="356">
        <f t="shared" si="105"/>
        <v>2022</v>
      </c>
      <c r="ER61" s="356">
        <f t="shared" si="105"/>
        <v>2023</v>
      </c>
      <c r="ES61" s="356">
        <f t="shared" si="105"/>
        <v>2024</v>
      </c>
      <c r="ET61" s="356">
        <f t="shared" si="105"/>
        <v>2025</v>
      </c>
      <c r="EU61" s="356">
        <f t="shared" si="105"/>
        <v>2026</v>
      </c>
      <c r="EV61" s="356">
        <f t="shared" si="105"/>
        <v>2027</v>
      </c>
    </row>
    <row r="62" spans="1:171" s="256" customFormat="1" x14ac:dyDescent="0.25">
      <c r="A62" s="26"/>
      <c r="B62" s="311"/>
      <c r="C62" s="311"/>
      <c r="D62" s="311"/>
      <c r="E62" s="311"/>
      <c r="F62" s="311"/>
      <c r="G62" s="311"/>
      <c r="H62" s="311"/>
      <c r="I62" s="311"/>
      <c r="J62" s="311"/>
      <c r="K62" s="311"/>
      <c r="L62" s="311"/>
      <c r="M62" s="311"/>
      <c r="N62" s="311"/>
      <c r="O62" s="311"/>
      <c r="P62" s="311"/>
      <c r="Q62" s="311"/>
      <c r="R62" s="311"/>
      <c r="S62" s="311"/>
      <c r="T62" s="311"/>
      <c r="U62" s="311"/>
      <c r="V62" s="311"/>
      <c r="W62" s="311"/>
      <c r="X62" s="311"/>
      <c r="Y62" s="311"/>
      <c r="Z62" s="311"/>
      <c r="AA62" s="311"/>
      <c r="AB62" s="311"/>
      <c r="AC62" s="311"/>
      <c r="AD62" s="311"/>
      <c r="AE62" s="311"/>
      <c r="AF62" s="311"/>
      <c r="AG62" s="311"/>
      <c r="AH62" s="311"/>
      <c r="AI62" s="311"/>
      <c r="AJ62" s="311"/>
      <c r="AK62" s="311"/>
      <c r="AL62" s="311"/>
      <c r="AM62" s="311"/>
      <c r="AN62" s="311"/>
      <c r="AO62" s="311"/>
      <c r="AP62" s="311"/>
      <c r="AQ62" s="311"/>
      <c r="AR62" s="311"/>
      <c r="AS62" s="311"/>
      <c r="AT62" s="311"/>
      <c r="AU62" s="311"/>
      <c r="AV62" s="311"/>
      <c r="AW62" s="311"/>
      <c r="AX62" s="311"/>
      <c r="AY62" s="311"/>
      <c r="AZ62" s="311"/>
      <c r="BA62" s="311"/>
      <c r="BB62" s="311"/>
      <c r="BC62" s="311"/>
      <c r="BD62" s="311"/>
      <c r="BE62" s="311"/>
      <c r="BF62" s="311"/>
      <c r="BG62" s="311"/>
      <c r="BH62" s="311"/>
      <c r="BI62" s="311"/>
      <c r="BJ62" s="311"/>
      <c r="BK62" s="311"/>
      <c r="BL62" s="311"/>
      <c r="BM62" s="311"/>
      <c r="BN62" s="311"/>
      <c r="BO62" s="311"/>
      <c r="BP62" s="311"/>
      <c r="BQ62" s="311"/>
      <c r="BR62" s="311"/>
      <c r="BS62" s="311"/>
      <c r="BT62" s="311"/>
      <c r="BU62" s="311"/>
      <c r="BV62" s="311"/>
      <c r="BW62" s="311"/>
      <c r="BX62" s="311"/>
      <c r="BY62" s="311"/>
      <c r="BZ62" s="311"/>
      <c r="CA62" s="311"/>
      <c r="CB62" s="311"/>
      <c r="CC62" s="311"/>
      <c r="CD62" s="311"/>
      <c r="CE62" s="311"/>
      <c r="CF62" s="311"/>
      <c r="CG62" s="311"/>
      <c r="CH62" s="311"/>
      <c r="CI62" s="311"/>
      <c r="CJ62" s="311"/>
      <c r="CK62" s="311"/>
      <c r="CL62" s="311"/>
      <c r="CM62" s="311"/>
      <c r="CN62" s="311"/>
      <c r="CO62" s="311"/>
      <c r="CP62" s="311"/>
      <c r="CQ62" s="311"/>
      <c r="CR62" s="311"/>
      <c r="CS62" s="311"/>
      <c r="CT62" s="311"/>
      <c r="CU62" s="311"/>
      <c r="CV62" s="311"/>
      <c r="CW62" s="311"/>
      <c r="CX62" s="311"/>
      <c r="CY62" s="311"/>
      <c r="CZ62" s="311"/>
      <c r="DA62" s="311"/>
      <c r="DB62" s="311"/>
      <c r="DC62" s="311"/>
      <c r="DD62" s="311"/>
      <c r="DE62" s="311"/>
      <c r="DF62" s="311"/>
      <c r="DG62" s="311"/>
      <c r="DH62" s="311"/>
      <c r="DI62" s="311"/>
      <c r="DJ62" s="311"/>
      <c r="DK62" s="311"/>
      <c r="DL62" s="311"/>
      <c r="DM62" s="311"/>
      <c r="DN62" s="311"/>
      <c r="DO62" s="311"/>
      <c r="DP62" s="311"/>
      <c r="DQ62" s="311"/>
      <c r="DR62" s="355"/>
      <c r="DS62" s="355"/>
      <c r="DT62" s="355"/>
      <c r="DU62" s="355"/>
      <c r="DV62" s="355"/>
      <c r="DW62" s="355"/>
      <c r="DX62" s="355"/>
      <c r="DY62" s="355"/>
      <c r="DZ62" s="355"/>
      <c r="EA62" s="355"/>
      <c r="EB62" s="355"/>
      <c r="EC62" s="355"/>
      <c r="ED62" s="355"/>
      <c r="EE62" s="355"/>
      <c r="EF62" s="355"/>
      <c r="EH62" s="311"/>
      <c r="EI62" s="311"/>
      <c r="EJ62" s="311"/>
      <c r="EK62" s="311"/>
      <c r="EL62" s="311"/>
      <c r="EM62" s="272"/>
      <c r="EN62" s="311"/>
      <c r="EO62" s="311"/>
      <c r="EP62" s="311"/>
      <c r="EQ62" s="311"/>
      <c r="ER62" s="311"/>
      <c r="ES62" s="311"/>
      <c r="ET62" s="311"/>
      <c r="EU62" s="311"/>
      <c r="EV62" s="311"/>
    </row>
    <row r="63" spans="1:171" s="256" customFormat="1" x14ac:dyDescent="0.25">
      <c r="A63" s="350" t="s">
        <v>507</v>
      </c>
      <c r="B63" s="311">
        <v>259.4494727576506</v>
      </c>
      <c r="C63" s="311">
        <v>-256.99551357418699</v>
      </c>
      <c r="D63" s="311">
        <v>8.3781041499652815</v>
      </c>
      <c r="E63" s="311">
        <v>-96.514327029516664</v>
      </c>
      <c r="F63" s="311">
        <v>-468.25558704028975</v>
      </c>
      <c r="G63" s="311">
        <v>134.36344400298839</v>
      </c>
      <c r="H63" s="311">
        <v>503.44904107980869</v>
      </c>
      <c r="I63" s="311">
        <v>130.68288667071181</v>
      </c>
      <c r="J63" s="311">
        <v>775.13947100676864</v>
      </c>
      <c r="K63" s="311">
        <v>374.92649481829608</v>
      </c>
      <c r="L63" s="311">
        <v>714.26811716697114</v>
      </c>
      <c r="M63" s="311">
        <v>1051.7316709811298</v>
      </c>
      <c r="N63" s="311">
        <v>2311.4572499823134</v>
      </c>
      <c r="O63" s="311">
        <v>-611.50089266636564</v>
      </c>
      <c r="P63" s="311">
        <v>1066.5606627478876</v>
      </c>
      <c r="Q63" s="311">
        <v>831.61817597057234</v>
      </c>
      <c r="R63" s="311">
        <v>-16.338897831373174</v>
      </c>
      <c r="S63" s="311">
        <v>260.13280307461213</v>
      </c>
      <c r="T63" s="311">
        <v>1111.6495243370528</v>
      </c>
      <c r="U63" s="311">
        <v>113.43137169322051</v>
      </c>
      <c r="V63" s="311">
        <v>1159.7226524137848</v>
      </c>
      <c r="W63" s="311">
        <v>1015.6743455983199</v>
      </c>
      <c r="X63" s="311">
        <v>1015.3891253368125</v>
      </c>
      <c r="Y63" s="311">
        <v>1428.0342243040725</v>
      </c>
      <c r="Z63" s="311">
        <v>3102.2825546270069</v>
      </c>
      <c r="AA63" s="311">
        <v>-352.11379589256637</v>
      </c>
      <c r="AB63" s="311">
        <v>1279.1379578315514</v>
      </c>
      <c r="AC63" s="311">
        <v>995.59127803809065</v>
      </c>
      <c r="AD63" s="311">
        <v>680.32423908913859</v>
      </c>
      <c r="AE63" s="311">
        <v>725.3797164739176</v>
      </c>
      <c r="AF63" s="311">
        <v>1239.4866437790079</v>
      </c>
      <c r="AG63" s="311">
        <v>1198.8353977262173</v>
      </c>
      <c r="AH63" s="311">
        <v>1330.5538097255051</v>
      </c>
      <c r="AI63" s="311">
        <v>1453.0692047698017</v>
      </c>
      <c r="AJ63" s="311">
        <v>1630.1530640965047</v>
      </c>
      <c r="AK63" s="311">
        <v>1439.4100745451437</v>
      </c>
      <c r="AL63" s="311">
        <v>4182.4663555440129</v>
      </c>
      <c r="AM63" s="311">
        <v>-208.14207023145957</v>
      </c>
      <c r="AN63" s="311">
        <v>1119.2897096096344</v>
      </c>
      <c r="AO63" s="311">
        <v>2041.3943693172746</v>
      </c>
      <c r="AP63" s="311">
        <v>534.71448687156249</v>
      </c>
      <c r="AQ63" s="311">
        <v>927.81996136019632</v>
      </c>
      <c r="AR63" s="311">
        <v>1819.9230720480059</v>
      </c>
      <c r="AS63" s="311">
        <v>73.980100609292776</v>
      </c>
      <c r="AT63" s="311">
        <v>1085.3375662929375</v>
      </c>
      <c r="AU63" s="311">
        <v>1503.7016907892216</v>
      </c>
      <c r="AV63" s="311">
        <v>1187.3527576703173</v>
      </c>
      <c r="AW63" s="311">
        <v>1667.5551367645544</v>
      </c>
      <c r="AX63" s="311">
        <v>5334.6456129647413</v>
      </c>
      <c r="AY63" s="311">
        <v>790.89832615445982</v>
      </c>
      <c r="AZ63" s="311">
        <v>1622.0897666450828</v>
      </c>
      <c r="BA63" s="311">
        <v>2096.9697496998415</v>
      </c>
      <c r="BB63" s="311">
        <v>2267.9204925905547</v>
      </c>
      <c r="BC63" s="311">
        <v>1947.9620077199108</v>
      </c>
      <c r="BD63" s="311">
        <v>2165.3411920205858</v>
      </c>
      <c r="BE63" s="311">
        <v>2672.0043152784378</v>
      </c>
      <c r="BF63" s="311">
        <v>2124.9399289383327</v>
      </c>
      <c r="BG63" s="311">
        <v>2701.8162278552209</v>
      </c>
      <c r="BH63" s="311">
        <v>2626.0057270994175</v>
      </c>
      <c r="BI63" s="311">
        <v>3974.4472530985208</v>
      </c>
      <c r="BJ63" s="311">
        <v>4693.8228113869045</v>
      </c>
      <c r="BK63" s="311">
        <v>1938.1939603608412</v>
      </c>
      <c r="BL63" s="311">
        <v>3731.8574062125149</v>
      </c>
      <c r="BM63" s="311">
        <v>2948.65971997201</v>
      </c>
      <c r="BN63" s="311">
        <v>1304.2338147804446</v>
      </c>
      <c r="BO63" s="311">
        <v>3232.0844235391087</v>
      </c>
      <c r="BP63" s="311">
        <v>1413.2855969690354</v>
      </c>
      <c r="BQ63" s="311">
        <v>336.60886470468222</v>
      </c>
      <c r="BR63" s="311">
        <v>1404.565330212698</v>
      </c>
      <c r="BS63" s="311">
        <v>1655.6222206978214</v>
      </c>
      <c r="BT63" s="311">
        <v>1053.928899029944</v>
      </c>
      <c r="BU63" s="311">
        <v>1133.0945260657609</v>
      </c>
      <c r="BV63" s="311">
        <v>3841.2415498796636</v>
      </c>
      <c r="BW63" s="311">
        <v>468.64846161936021</v>
      </c>
      <c r="BX63" s="311">
        <v>1174.4290726778597</v>
      </c>
      <c r="BY63" s="311">
        <v>1831.3495974201301</v>
      </c>
      <c r="BZ63" s="311">
        <v>255.19189675373514</v>
      </c>
      <c r="CA63" s="311">
        <v>205.95670924426713</v>
      </c>
      <c r="CB63" s="311">
        <v>1053.4088298399977</v>
      </c>
      <c r="CC63" s="311">
        <v>940.67804579451399</v>
      </c>
      <c r="CD63" s="311">
        <v>950.83564845044543</v>
      </c>
      <c r="CE63" s="311">
        <v>1672.9365187914568</v>
      </c>
      <c r="CF63" s="311">
        <v>935.34282451176159</v>
      </c>
      <c r="CG63" s="311">
        <v>472.78956033565646</v>
      </c>
      <c r="CH63" s="311">
        <v>3753.3648263634577</v>
      </c>
      <c r="CI63" s="311">
        <v>419.98723554295839</v>
      </c>
      <c r="CJ63" s="311">
        <v>855.06357181023509</v>
      </c>
      <c r="CK63" s="311">
        <v>1335.77678623273</v>
      </c>
      <c r="CL63" s="311">
        <v>958.6012460781385</v>
      </c>
      <c r="CM63" s="311">
        <v>445.78031637638355</v>
      </c>
      <c r="CN63" s="311">
        <v>2675.8556018110962</v>
      </c>
      <c r="CO63" s="311">
        <v>920.9027236331907</v>
      </c>
      <c r="CP63" s="311">
        <v>758.40006388436552</v>
      </c>
      <c r="CQ63" s="311">
        <v>1417.9033419219586</v>
      </c>
      <c r="CR63" s="311">
        <v>1210.4633541674398</v>
      </c>
      <c r="CS63" s="311">
        <v>729.74223689718406</v>
      </c>
      <c r="CT63" s="311">
        <v>3744.558593158144</v>
      </c>
      <c r="CU63" s="311">
        <v>618.2063096513599</v>
      </c>
      <c r="CV63" s="311">
        <v>697.65115934454775</v>
      </c>
      <c r="CW63" s="311">
        <v>1132.9950174465578</v>
      </c>
      <c r="CX63" s="311">
        <v>1979.4679387709502</v>
      </c>
      <c r="CY63" s="311">
        <v>1438.569473762675</v>
      </c>
      <c r="CZ63" s="311">
        <v>2385.0841889238463</v>
      </c>
      <c r="DA63" s="311">
        <v>1501.8325277862614</v>
      </c>
      <c r="DB63" s="311">
        <v>2618.2714077817109</v>
      </c>
      <c r="DC63" s="311">
        <v>492.39804511827401</v>
      </c>
      <c r="DD63" s="311">
        <v>1417.4323710140027</v>
      </c>
      <c r="DE63" s="311">
        <v>1327.9472891013813</v>
      </c>
      <c r="DF63" s="311">
        <v>3508.8170668569519</v>
      </c>
      <c r="DG63" s="311">
        <v>835.97265335958036</v>
      </c>
      <c r="DH63" s="311">
        <v>967.78761502326029</v>
      </c>
      <c r="DI63" s="311">
        <v>1236.4307967227205</v>
      </c>
      <c r="DJ63" s="311">
        <v>550.88884410376613</v>
      </c>
      <c r="DK63" s="308">
        <v>1469.2959783871672</v>
      </c>
      <c r="DL63" s="308">
        <v>943.88218984774733</v>
      </c>
      <c r="DM63" s="308">
        <v>1116.0013843614356</v>
      </c>
      <c r="DN63" s="308">
        <v>1192.9261850519001</v>
      </c>
      <c r="DO63" s="308">
        <v>22.380877099898271</v>
      </c>
      <c r="DP63" s="308">
        <v>1141.6367765071739</v>
      </c>
      <c r="DQ63" s="308">
        <v>928.26074158871461</v>
      </c>
      <c r="DR63" s="307">
        <v>3487.5511735137352</v>
      </c>
      <c r="DS63" s="307"/>
      <c r="DT63" s="307"/>
      <c r="DU63" s="307"/>
      <c r="DV63" s="307"/>
      <c r="DW63" s="307"/>
      <c r="DX63" s="307"/>
      <c r="DY63" s="307"/>
      <c r="DZ63" s="307"/>
      <c r="EA63" s="307"/>
      <c r="EB63" s="307"/>
      <c r="EC63" s="307"/>
      <c r="ED63" s="307"/>
      <c r="EE63" s="307"/>
      <c r="EF63" s="307"/>
      <c r="EG63" s="303"/>
      <c r="EH63" s="308"/>
      <c r="EI63" s="308"/>
      <c r="EJ63" s="308"/>
      <c r="EK63" s="308"/>
      <c r="EL63" s="308"/>
      <c r="EM63" s="349" t="s">
        <v>507</v>
      </c>
      <c r="EN63" s="305">
        <v>12277.773797269372</v>
      </c>
      <c r="EO63" s="305">
        <v>14091.594006994543</v>
      </c>
      <c r="EP63" s="305">
        <v>7106.5802614442764</v>
      </c>
      <c r="EQ63" s="305">
        <v>5678.9831877668221</v>
      </c>
      <c r="ER63" s="305">
        <v>4249.4354410413489</v>
      </c>
      <c r="ES63" s="305">
        <v>4083.0295394098139</v>
      </c>
      <c r="ET63" s="305">
        <v>5473.5715608662604</v>
      </c>
      <c r="EU63" s="305">
        <v>6184.4489313667837</v>
      </c>
      <c r="EV63" s="305">
        <v>5687.2577652658856</v>
      </c>
    </row>
    <row r="64" spans="1:171" s="256" customFormat="1" x14ac:dyDescent="0.25">
      <c r="A64" s="350" t="s">
        <v>506</v>
      </c>
      <c r="B64" s="311">
        <v>0</v>
      </c>
      <c r="C64" s="311">
        <v>-421.95963591557393</v>
      </c>
      <c r="D64" s="311">
        <v>-212.73790587731264</v>
      </c>
      <c r="E64" s="311">
        <v>-262.99162511017994</v>
      </c>
      <c r="F64" s="311">
        <v>-717.48833624915915</v>
      </c>
      <c r="G64" s="311">
        <v>-318.22189622850419</v>
      </c>
      <c r="H64" s="311">
        <v>315.45230965712517</v>
      </c>
      <c r="I64" s="311">
        <v>-69.170772009578741</v>
      </c>
      <c r="J64" s="311">
        <v>532.69676525501927</v>
      </c>
      <c r="K64" s="311">
        <v>194.97923391688619</v>
      </c>
      <c r="L64" s="311">
        <v>561.49291514532615</v>
      </c>
      <c r="M64" s="311">
        <v>885.54372893404752</v>
      </c>
      <c r="N64" s="311">
        <v>2126.2241578113203</v>
      </c>
      <c r="O64" s="311">
        <v>-743.48875605556304</v>
      </c>
      <c r="P64" s="311">
        <v>885.67950075857425</v>
      </c>
      <c r="Q64" s="311">
        <v>608.50044579458017</v>
      </c>
      <c r="R64" s="311">
        <v>-251.9970754025685</v>
      </c>
      <c r="S64" s="311">
        <v>42.782264899658458</v>
      </c>
      <c r="T64" s="311">
        <v>881.39697765485562</v>
      </c>
      <c r="U64" s="311">
        <v>-79.397629037472143</v>
      </c>
      <c r="V64" s="311">
        <v>804.53403546113714</v>
      </c>
      <c r="W64" s="311">
        <v>691.35203186354738</v>
      </c>
      <c r="X64" s="311">
        <v>740.97549257021456</v>
      </c>
      <c r="Y64" s="311">
        <v>1207.9484836151591</v>
      </c>
      <c r="Z64" s="311">
        <v>2620.0787098486289</v>
      </c>
      <c r="AA64" s="311">
        <v>-780.3837060283804</v>
      </c>
      <c r="AB64" s="311">
        <v>744.0836866929867</v>
      </c>
      <c r="AC64" s="311">
        <v>275.61677898487051</v>
      </c>
      <c r="AD64" s="311">
        <v>16.300716323265078</v>
      </c>
      <c r="AE64" s="311">
        <v>72.943502370176247</v>
      </c>
      <c r="AF64" s="311">
        <v>278.80537111393505</v>
      </c>
      <c r="AG64" s="311">
        <v>582.48348048094113</v>
      </c>
      <c r="AH64" s="311">
        <v>778.27771589707936</v>
      </c>
      <c r="AI64" s="311">
        <v>617.60861971622808</v>
      </c>
      <c r="AJ64" s="311">
        <v>1119.5084829544139</v>
      </c>
      <c r="AK64" s="311">
        <v>861.8235553468503</v>
      </c>
      <c r="AL64" s="311">
        <v>3447.5515418396162</v>
      </c>
      <c r="AM64" s="311">
        <v>-526.50921650779719</v>
      </c>
      <c r="AN64" s="311">
        <v>145.91379469181038</v>
      </c>
      <c r="AO64" s="311">
        <v>684.17506451990266</v>
      </c>
      <c r="AP64" s="311">
        <v>-547.50917031153404</v>
      </c>
      <c r="AQ64" s="311">
        <v>477.70421625537529</v>
      </c>
      <c r="AR64" s="311">
        <v>453.57611513285428</v>
      </c>
      <c r="AS64" s="311">
        <v>-483.69008739944093</v>
      </c>
      <c r="AT64" s="311">
        <v>655.43965555110162</v>
      </c>
      <c r="AU64" s="311">
        <v>684.62699155549944</v>
      </c>
      <c r="AV64" s="311">
        <v>739.87884611022218</v>
      </c>
      <c r="AW64" s="311">
        <v>617.83157834010854</v>
      </c>
      <c r="AX64" s="311">
        <v>3161.745416263368</v>
      </c>
      <c r="AY64" s="311">
        <v>-189.69275494984458</v>
      </c>
      <c r="AZ64" s="311">
        <v>898.10112941472016</v>
      </c>
      <c r="BA64" s="311">
        <v>1089.2205767631403</v>
      </c>
      <c r="BB64" s="311">
        <v>19.711087880137256</v>
      </c>
      <c r="BC64" s="311">
        <v>463.31045355267588</v>
      </c>
      <c r="BD64" s="311">
        <v>591.05102717850332</v>
      </c>
      <c r="BE64" s="311">
        <v>344.89526928360601</v>
      </c>
      <c r="BF64" s="311">
        <v>608.39606153714203</v>
      </c>
      <c r="BG64" s="311">
        <v>954.97572170463945</v>
      </c>
      <c r="BH64" s="311">
        <v>640.04128778105678</v>
      </c>
      <c r="BI64" s="311">
        <v>1272.075884906345</v>
      </c>
      <c r="BJ64" s="311">
        <v>2319.2884727688761</v>
      </c>
      <c r="BK64" s="311">
        <v>-685.69860209043782</v>
      </c>
      <c r="BL64" s="311">
        <v>441.60760688505161</v>
      </c>
      <c r="BM64" s="311">
        <v>818.25013925060057</v>
      </c>
      <c r="BN64" s="311">
        <v>-47.106229401937526</v>
      </c>
      <c r="BO64" s="311">
        <v>151.5623066190883</v>
      </c>
      <c r="BP64" s="311">
        <v>422.92308909749454</v>
      </c>
      <c r="BQ64" s="311">
        <v>-352.72462474126223</v>
      </c>
      <c r="BR64" s="311">
        <v>475.01262444747499</v>
      </c>
      <c r="BS64" s="311">
        <v>441.15116090381298</v>
      </c>
      <c r="BT64" s="311">
        <v>393.86649046124285</v>
      </c>
      <c r="BU64" s="311">
        <v>618.33172521873394</v>
      </c>
      <c r="BV64" s="311">
        <v>2461.3533024611243</v>
      </c>
      <c r="BW64" s="311">
        <v>-657.82945763336647</v>
      </c>
      <c r="BX64" s="311">
        <v>220.92691181082364</v>
      </c>
      <c r="BY64" s="311">
        <v>441.83465508909467</v>
      </c>
      <c r="BZ64" s="311">
        <v>-355.38177929665881</v>
      </c>
      <c r="CA64" s="311">
        <v>-309.15567726273275</v>
      </c>
      <c r="CB64" s="311">
        <v>227.66140937799764</v>
      </c>
      <c r="CC64" s="311">
        <v>-1.3858143134862075</v>
      </c>
      <c r="CD64" s="311">
        <v>68.905044960445593</v>
      </c>
      <c r="CE64" s="311">
        <v>433.13406167791936</v>
      </c>
      <c r="CF64" s="311">
        <v>123.02265912776147</v>
      </c>
      <c r="CG64" s="311">
        <v>-155.07725707634336</v>
      </c>
      <c r="CH64" s="311">
        <v>2218.8823303234576</v>
      </c>
      <c r="CI64" s="311">
        <v>-362.55201999504152</v>
      </c>
      <c r="CJ64" s="311">
        <v>124.36569272123506</v>
      </c>
      <c r="CK64" s="311">
        <v>313.97960454173017</v>
      </c>
      <c r="CL64" s="311">
        <v>-391.35634157086133</v>
      </c>
      <c r="CM64" s="311">
        <v>-183.97685337461644</v>
      </c>
      <c r="CN64" s="311">
        <v>270.05311882044271</v>
      </c>
      <c r="CO64" s="311">
        <v>473.65194249019078</v>
      </c>
      <c r="CP64" s="311">
        <v>89.499891614365424</v>
      </c>
      <c r="CQ64" s="311">
        <v>147.45077659595881</v>
      </c>
      <c r="CR64" s="311">
        <v>1.7420253014397531</v>
      </c>
      <c r="CS64" s="311">
        <v>6.5565775841837421</v>
      </c>
      <c r="CT64" s="311">
        <v>2475.571005723144</v>
      </c>
      <c r="CU64" s="311">
        <v>-345.67119901863998</v>
      </c>
      <c r="CV64" s="311">
        <v>53.640686039547745</v>
      </c>
      <c r="CW64" s="311">
        <v>-193.3153019464421</v>
      </c>
      <c r="CX64" s="311">
        <v>391.25488499795028</v>
      </c>
      <c r="CY64" s="311">
        <v>807.24582219267472</v>
      </c>
      <c r="CZ64" s="311">
        <v>1021.1378232128463</v>
      </c>
      <c r="DA64" s="311">
        <v>768.74931463726125</v>
      </c>
      <c r="DB64" s="311">
        <v>706.99515207971126</v>
      </c>
      <c r="DC64" s="311">
        <v>-212.75902690172597</v>
      </c>
      <c r="DD64" s="311">
        <v>568.80026316000249</v>
      </c>
      <c r="DE64" s="311">
        <v>328.65091924838134</v>
      </c>
      <c r="DF64" s="311">
        <v>2173.4306083249517</v>
      </c>
      <c r="DG64" s="311">
        <v>-421.39175524041957</v>
      </c>
      <c r="DH64" s="311">
        <v>217.38618511426012</v>
      </c>
      <c r="DI64" s="311">
        <v>52.039888125720609</v>
      </c>
      <c r="DJ64" s="311">
        <v>-395.8621720372339</v>
      </c>
      <c r="DK64" s="308">
        <v>118.58741513916721</v>
      </c>
      <c r="DL64" s="308">
        <v>-38.630146472252818</v>
      </c>
      <c r="DM64" s="308">
        <v>178.79154149343549</v>
      </c>
      <c r="DN64" s="308">
        <v>337.76786460790026</v>
      </c>
      <c r="DO64" s="308">
        <v>-948.50814297010174</v>
      </c>
      <c r="DP64" s="308">
        <v>-294.51695830282597</v>
      </c>
      <c r="DQ64" s="308">
        <v>15.476845428714569</v>
      </c>
      <c r="DR64" s="307">
        <v>2055.7071176467352</v>
      </c>
      <c r="DS64" s="307"/>
      <c r="DT64" s="307"/>
      <c r="DU64" s="307"/>
      <c r="DV64" s="307"/>
      <c r="DW64" s="307"/>
      <c r="DX64" s="307"/>
      <c r="DY64" s="307"/>
      <c r="DZ64" s="307"/>
      <c r="EA64" s="307"/>
      <c r="EB64" s="307"/>
      <c r="EC64" s="307"/>
      <c r="ED64" s="307"/>
      <c r="EE64" s="307"/>
      <c r="EF64" s="307"/>
      <c r="EG64" s="303"/>
      <c r="EH64" s="308"/>
      <c r="EI64" s="308"/>
      <c r="EJ64" s="308"/>
      <c r="EK64" s="308"/>
      <c r="EL64" s="308"/>
      <c r="EM64" s="349" t="s">
        <v>505</v>
      </c>
      <c r="EN64" s="305">
        <v>3729.1927383889633</v>
      </c>
      <c r="EO64" s="305">
        <v>7074.3488696925451</v>
      </c>
      <c r="EP64" s="305">
        <v>1578.7064626719148</v>
      </c>
      <c r="EQ64" s="305">
        <v>-1004.2907480191789</v>
      </c>
      <c r="ER64" s="305">
        <v>-2273.1624775046512</v>
      </c>
      <c r="ES64" s="305">
        <v>-2217.6368032291866</v>
      </c>
      <c r="ET64" s="305">
        <v>-2397.4054894997389</v>
      </c>
      <c r="EU64" s="305">
        <v>-2637.3298956192157</v>
      </c>
      <c r="EV64" s="305">
        <v>-1974.5759291871145</v>
      </c>
    </row>
    <row r="65" spans="1:152" s="256" customFormat="1" x14ac:dyDescent="0.25">
      <c r="A65" s="350" t="s">
        <v>504</v>
      </c>
      <c r="B65" s="311">
        <v>259.4494727576506</v>
      </c>
      <c r="C65" s="311">
        <v>164.96412234138694</v>
      </c>
      <c r="D65" s="311">
        <v>221.11601002727792</v>
      </c>
      <c r="E65" s="311">
        <v>166.47729808066327</v>
      </c>
      <c r="F65" s="311">
        <v>249.23274920886939</v>
      </c>
      <c r="G65" s="311">
        <v>452.58534023149258</v>
      </c>
      <c r="H65" s="311">
        <v>187.99673142268352</v>
      </c>
      <c r="I65" s="311">
        <v>199.85365868029055</v>
      </c>
      <c r="J65" s="311">
        <v>242.44270575174943</v>
      </c>
      <c r="K65" s="311">
        <v>179.94726090140992</v>
      </c>
      <c r="L65" s="311">
        <v>152.77520202164501</v>
      </c>
      <c r="M65" s="311">
        <v>166.18794204708232</v>
      </c>
      <c r="N65" s="311">
        <v>185.23309217099336</v>
      </c>
      <c r="O65" s="311">
        <v>131.98786338919746</v>
      </c>
      <c r="P65" s="311">
        <v>180.88116198931334</v>
      </c>
      <c r="Q65" s="311">
        <v>223.11773017599214</v>
      </c>
      <c r="R65" s="311">
        <v>235.65817757119532</v>
      </c>
      <c r="S65" s="311">
        <v>217.35053817495367</v>
      </c>
      <c r="T65" s="311">
        <v>230.25254668219713</v>
      </c>
      <c r="U65" s="311">
        <v>192.82900073069266</v>
      </c>
      <c r="V65" s="311">
        <v>355.18861695264769</v>
      </c>
      <c r="W65" s="311">
        <v>324.32231373477254</v>
      </c>
      <c r="X65" s="311">
        <v>274.41363276659797</v>
      </c>
      <c r="Y65" s="311">
        <v>220.08574068891335</v>
      </c>
      <c r="Z65" s="311">
        <v>482.20384477837786</v>
      </c>
      <c r="AA65" s="311">
        <v>428.26991013581403</v>
      </c>
      <c r="AB65" s="311">
        <v>535.05427113856456</v>
      </c>
      <c r="AC65" s="311">
        <v>719.97449905322014</v>
      </c>
      <c r="AD65" s="311">
        <v>664.02352276587351</v>
      </c>
      <c r="AE65" s="311">
        <v>652.43621410374135</v>
      </c>
      <c r="AF65" s="311">
        <v>960.68127266507281</v>
      </c>
      <c r="AG65" s="311">
        <v>616.35191724527601</v>
      </c>
      <c r="AH65" s="311">
        <v>552.2760938284257</v>
      </c>
      <c r="AI65" s="311">
        <v>835.46058505357371</v>
      </c>
      <c r="AJ65" s="311">
        <v>510.64458114209077</v>
      </c>
      <c r="AK65" s="311">
        <v>577.58651919829333</v>
      </c>
      <c r="AL65" s="311">
        <v>734.91481370439635</v>
      </c>
      <c r="AM65" s="311">
        <v>318.36714627633762</v>
      </c>
      <c r="AN65" s="311">
        <v>973.37591491782405</v>
      </c>
      <c r="AO65" s="311">
        <v>1357.2193047973719</v>
      </c>
      <c r="AP65" s="311">
        <v>1082.2236571830965</v>
      </c>
      <c r="AQ65" s="311">
        <v>450.11574510482103</v>
      </c>
      <c r="AR65" s="311">
        <v>1366.3469569151516</v>
      </c>
      <c r="AS65" s="311">
        <v>557.6701880087337</v>
      </c>
      <c r="AT65" s="311">
        <v>429.89791074183586</v>
      </c>
      <c r="AU65" s="311">
        <v>819.07469923372219</v>
      </c>
      <c r="AV65" s="311">
        <v>447.47391156009496</v>
      </c>
      <c r="AW65" s="311">
        <v>1049.7235584244459</v>
      </c>
      <c r="AX65" s="311">
        <v>2172.9001967013737</v>
      </c>
      <c r="AY65" s="311">
        <v>980.59108110430441</v>
      </c>
      <c r="AZ65" s="311">
        <v>723.98863723036266</v>
      </c>
      <c r="BA65" s="311">
        <v>1007.7491729367009</v>
      </c>
      <c r="BB65" s="311">
        <v>2248.2094047104174</v>
      </c>
      <c r="BC65" s="311">
        <v>1484.651554167235</v>
      </c>
      <c r="BD65" s="311">
        <v>1574.2901648420825</v>
      </c>
      <c r="BE65" s="311">
        <v>2327.1090459948318</v>
      </c>
      <c r="BF65" s="311">
        <v>1516.5438674011905</v>
      </c>
      <c r="BG65" s="311">
        <v>1746.8405061505816</v>
      </c>
      <c r="BH65" s="311">
        <v>1985.9644393183607</v>
      </c>
      <c r="BI65" s="311">
        <v>2702.3713681921759</v>
      </c>
      <c r="BJ65" s="311">
        <v>2374.5343386180289</v>
      </c>
      <c r="BK65" s="311">
        <v>2623.892562451279</v>
      </c>
      <c r="BL65" s="311">
        <v>3290.2497993274633</v>
      </c>
      <c r="BM65" s="311">
        <v>2130.4095807214094</v>
      </c>
      <c r="BN65" s="311">
        <v>1351.3400441823821</v>
      </c>
      <c r="BO65" s="311">
        <v>3080.5221169200204</v>
      </c>
      <c r="BP65" s="311">
        <v>990.36250787154086</v>
      </c>
      <c r="BQ65" s="311">
        <v>689.33348944594445</v>
      </c>
      <c r="BR65" s="311">
        <v>929.5527057652231</v>
      </c>
      <c r="BS65" s="311">
        <v>1214.4710597940084</v>
      </c>
      <c r="BT65" s="311">
        <v>660.06240856870113</v>
      </c>
      <c r="BU65" s="311">
        <v>514.76280084702694</v>
      </c>
      <c r="BV65" s="311">
        <v>1379.8882474185395</v>
      </c>
      <c r="BW65" s="311">
        <v>1126.4779192527267</v>
      </c>
      <c r="BX65" s="311">
        <v>953.50216086703608</v>
      </c>
      <c r="BY65" s="311">
        <v>1389.5149423310354</v>
      </c>
      <c r="BZ65" s="311">
        <v>610.57367605039394</v>
      </c>
      <c r="CA65" s="311">
        <v>515.11238650699988</v>
      </c>
      <c r="CB65" s="311">
        <v>825.74742046200004</v>
      </c>
      <c r="CC65" s="311">
        <v>942.0638601080002</v>
      </c>
      <c r="CD65" s="311">
        <v>881.93060348999984</v>
      </c>
      <c r="CE65" s="311">
        <v>1239.8024571135375</v>
      </c>
      <c r="CF65" s="311">
        <v>812.32016538400012</v>
      </c>
      <c r="CG65" s="311">
        <v>627.86681741199982</v>
      </c>
      <c r="CH65" s="311">
        <v>1534.4824960400001</v>
      </c>
      <c r="CI65" s="311">
        <v>782.53925553799991</v>
      </c>
      <c r="CJ65" s="311">
        <v>730.69787908900003</v>
      </c>
      <c r="CK65" s="311">
        <v>1021.797181691</v>
      </c>
      <c r="CL65" s="311">
        <v>1349.9575876489998</v>
      </c>
      <c r="CM65" s="311">
        <v>629.75716975099999</v>
      </c>
      <c r="CN65" s="311">
        <v>2405.8024829906535</v>
      </c>
      <c r="CO65" s="311">
        <v>447.25078114299993</v>
      </c>
      <c r="CP65" s="311">
        <v>668.9001722700001</v>
      </c>
      <c r="CQ65" s="311">
        <v>1270.4525653259998</v>
      </c>
      <c r="CR65" s="311">
        <v>1208.721328866</v>
      </c>
      <c r="CS65" s="311">
        <v>723.18565931300031</v>
      </c>
      <c r="CT65" s="311">
        <v>1268.987587435</v>
      </c>
      <c r="CU65" s="311">
        <v>963.87750866999988</v>
      </c>
      <c r="CV65" s="311">
        <v>644.010473305</v>
      </c>
      <c r="CW65" s="311">
        <v>1326.3103193929999</v>
      </c>
      <c r="CX65" s="311">
        <v>1588.213053773</v>
      </c>
      <c r="CY65" s="311">
        <v>631.32365157000015</v>
      </c>
      <c r="CZ65" s="311">
        <v>1363.9463657110002</v>
      </c>
      <c r="DA65" s="311">
        <v>733.08321314900002</v>
      </c>
      <c r="DB65" s="311">
        <v>1911.2762557019996</v>
      </c>
      <c r="DC65" s="311">
        <v>705.15707201999999</v>
      </c>
      <c r="DD65" s="311">
        <v>848.6321078540002</v>
      </c>
      <c r="DE65" s="311">
        <v>999.29636985299999</v>
      </c>
      <c r="DF65" s="311">
        <v>1335.386458532</v>
      </c>
      <c r="DG65" s="311">
        <v>1257.3644085999999</v>
      </c>
      <c r="DH65" s="311">
        <v>750.40142990900017</v>
      </c>
      <c r="DI65" s="311">
        <v>1184.3909085969999</v>
      </c>
      <c r="DJ65" s="311">
        <v>946.75101614100004</v>
      </c>
      <c r="DK65" s="308">
        <v>1350.708563248</v>
      </c>
      <c r="DL65" s="308">
        <v>982.51233632000014</v>
      </c>
      <c r="DM65" s="308">
        <v>937.20984286800012</v>
      </c>
      <c r="DN65" s="308">
        <v>855.15832044399997</v>
      </c>
      <c r="DO65" s="308">
        <v>970.88902007000002</v>
      </c>
      <c r="DP65" s="308">
        <v>1436.1537348099998</v>
      </c>
      <c r="DQ65" s="308">
        <v>912.78389616000004</v>
      </c>
      <c r="DR65" s="307">
        <v>1431.844055867</v>
      </c>
      <c r="DS65" s="307"/>
      <c r="DT65" s="307"/>
      <c r="DU65" s="307"/>
      <c r="DV65" s="307"/>
      <c r="DW65" s="307"/>
      <c r="DX65" s="307"/>
      <c r="DY65" s="307"/>
      <c r="DZ65" s="307"/>
      <c r="EA65" s="307"/>
      <c r="EB65" s="307"/>
      <c r="EC65" s="307"/>
      <c r="ED65" s="307"/>
      <c r="EE65" s="307"/>
      <c r="EF65" s="307"/>
      <c r="EG65" s="303"/>
      <c r="EH65" s="308"/>
      <c r="EI65" s="308"/>
      <c r="EJ65" s="308"/>
      <c r="EK65" s="308"/>
      <c r="EL65" s="308"/>
      <c r="EM65" s="349" t="s">
        <v>504</v>
      </c>
      <c r="EN65" s="305">
        <v>8548.5810588804088</v>
      </c>
      <c r="EO65" s="305">
        <v>7017.2451373019985</v>
      </c>
      <c r="EP65" s="305">
        <v>5527.8737987723616</v>
      </c>
      <c r="EQ65" s="305">
        <v>6683.2739357860009</v>
      </c>
      <c r="ER65" s="305">
        <v>6522.5979185460001</v>
      </c>
      <c r="ES65" s="305">
        <v>6300.6663426390005</v>
      </c>
      <c r="ET65" s="305">
        <v>7870.9770503659993</v>
      </c>
      <c r="EU65" s="305">
        <v>8821.7788269859993</v>
      </c>
      <c r="EV65" s="305">
        <v>7661.8336944530001</v>
      </c>
    </row>
    <row r="66" spans="1:152" s="256" customFormat="1" x14ac:dyDescent="0.25">
      <c r="A66" s="340" t="s">
        <v>28</v>
      </c>
      <c r="B66" s="311">
        <v>106.05128113765059</v>
      </c>
      <c r="C66" s="311">
        <v>146.22394032138695</v>
      </c>
      <c r="D66" s="311">
        <v>138.75427348727794</v>
      </c>
      <c r="E66" s="311">
        <v>82.290292710663294</v>
      </c>
      <c r="F66" s="311">
        <v>195.20722755886939</v>
      </c>
      <c r="G66" s="311">
        <v>136.42499009149253</v>
      </c>
      <c r="H66" s="311">
        <v>136.84810509268351</v>
      </c>
      <c r="I66" s="311">
        <v>131.59967156643435</v>
      </c>
      <c r="J66" s="311">
        <v>138.71419264486622</v>
      </c>
      <c r="K66" s="311">
        <v>83.43319216951943</v>
      </c>
      <c r="L66" s="311">
        <v>130.35507567164501</v>
      </c>
      <c r="M66" s="311">
        <v>153.9994589434979</v>
      </c>
      <c r="N66" s="311">
        <v>123.31596392863213</v>
      </c>
      <c r="O66" s="311">
        <v>87.066637509197477</v>
      </c>
      <c r="P66" s="311">
        <v>137.23678512023793</v>
      </c>
      <c r="Q66" s="311">
        <v>85.681271305992141</v>
      </c>
      <c r="R66" s="311">
        <v>137.9353159311953</v>
      </c>
      <c r="S66" s="311">
        <v>149.14056647338305</v>
      </c>
      <c r="T66" s="311">
        <v>123.71026384219712</v>
      </c>
      <c r="U66" s="311">
        <v>87.808055650692665</v>
      </c>
      <c r="V66" s="311">
        <v>133.49687194264766</v>
      </c>
      <c r="W66" s="311">
        <v>179.51984040477254</v>
      </c>
      <c r="X66" s="311">
        <v>142.05506510659802</v>
      </c>
      <c r="Y66" s="311">
        <v>150.18917670891335</v>
      </c>
      <c r="Z66" s="311">
        <v>284.19501019837782</v>
      </c>
      <c r="AA66" s="311">
        <v>231.69385697581399</v>
      </c>
      <c r="AB66" s="311">
        <v>279.76085799856457</v>
      </c>
      <c r="AC66" s="311">
        <v>386.4872236432202</v>
      </c>
      <c r="AD66" s="311">
        <v>293.24865490587354</v>
      </c>
      <c r="AE66" s="311">
        <v>291.39904331374134</v>
      </c>
      <c r="AF66" s="311">
        <v>286.10063732507291</v>
      </c>
      <c r="AG66" s="311">
        <v>133.58521655527602</v>
      </c>
      <c r="AH66" s="311">
        <v>177.92916457842566</v>
      </c>
      <c r="AI66" s="311">
        <v>644.94397711357374</v>
      </c>
      <c r="AJ66" s="311">
        <v>263.89103189209078</v>
      </c>
      <c r="AK66" s="311">
        <v>202.38012588829341</v>
      </c>
      <c r="AL66" s="311">
        <v>358.44737454439633</v>
      </c>
      <c r="AM66" s="311">
        <v>181.99631075633761</v>
      </c>
      <c r="AN66" s="311">
        <v>175.23336100782427</v>
      </c>
      <c r="AO66" s="311">
        <v>375.02135718737196</v>
      </c>
      <c r="AP66" s="311">
        <v>246.25896670309658</v>
      </c>
      <c r="AQ66" s="311">
        <v>188.69396664482102</v>
      </c>
      <c r="AR66" s="311">
        <v>412.93373204515149</v>
      </c>
      <c r="AS66" s="311">
        <v>172.75321106873369</v>
      </c>
      <c r="AT66" s="311">
        <v>230.50603489183584</v>
      </c>
      <c r="AU66" s="311">
        <v>383.34142726372227</v>
      </c>
      <c r="AV66" s="311">
        <v>257.12592066009501</v>
      </c>
      <c r="AW66" s="311">
        <v>200.48624114444573</v>
      </c>
      <c r="AX66" s="311">
        <v>654.02488581137368</v>
      </c>
      <c r="AY66" s="311">
        <v>-342.30139381569563</v>
      </c>
      <c r="AZ66" s="311">
        <v>142.42930098036271</v>
      </c>
      <c r="BA66" s="311">
        <v>415.00554694670097</v>
      </c>
      <c r="BB66" s="311">
        <v>192.52960595041765</v>
      </c>
      <c r="BC66" s="311">
        <v>252.85290215723518</v>
      </c>
      <c r="BD66" s="311">
        <v>464.10273995208252</v>
      </c>
      <c r="BE66" s="311">
        <v>168.03609564183176</v>
      </c>
      <c r="BF66" s="311">
        <v>228.5716814511905</v>
      </c>
      <c r="BG66" s="311">
        <v>422.94378363058178</v>
      </c>
      <c r="BH66" s="311">
        <v>243.39104122836079</v>
      </c>
      <c r="BI66" s="311">
        <v>213.05228039217519</v>
      </c>
      <c r="BJ66" s="311">
        <v>496.82465371802834</v>
      </c>
      <c r="BK66" s="311">
        <v>485.41384467127892</v>
      </c>
      <c r="BL66" s="311">
        <v>200.01657632746364</v>
      </c>
      <c r="BM66" s="311">
        <v>614.40361134140949</v>
      </c>
      <c r="BN66" s="311">
        <v>200.48538704238186</v>
      </c>
      <c r="BO66" s="311">
        <v>200.46612086002017</v>
      </c>
      <c r="BP66" s="311">
        <v>542.50769992454093</v>
      </c>
      <c r="BQ66" s="311">
        <v>143.79492084594449</v>
      </c>
      <c r="BR66" s="311">
        <v>198.27860680522301</v>
      </c>
      <c r="BS66" s="311">
        <v>639.87775835400851</v>
      </c>
      <c r="BT66" s="311">
        <v>319.50271826870113</v>
      </c>
      <c r="BU66" s="311">
        <v>208.24254163702693</v>
      </c>
      <c r="BV66" s="311">
        <v>493.23968390853946</v>
      </c>
      <c r="BW66" s="311">
        <v>205.18460562272656</v>
      </c>
      <c r="BX66" s="311">
        <v>200.31552770703607</v>
      </c>
      <c r="BY66" s="311">
        <v>603.21721674103526</v>
      </c>
      <c r="BZ66" s="311">
        <v>234.66265533039393</v>
      </c>
      <c r="CA66" s="311">
        <v>248.85650489699992</v>
      </c>
      <c r="CB66" s="311">
        <v>508.71782258200005</v>
      </c>
      <c r="CC66" s="311">
        <v>315.36711058800006</v>
      </c>
      <c r="CD66" s="311">
        <v>216.33446918999994</v>
      </c>
      <c r="CE66" s="311">
        <v>781.26231537353749</v>
      </c>
      <c r="CF66" s="311">
        <v>300.28218349400004</v>
      </c>
      <c r="CG66" s="311">
        <v>260.24989194199992</v>
      </c>
      <c r="CH66" s="311">
        <v>351.01298992</v>
      </c>
      <c r="CI66" s="311">
        <v>290.64542914800001</v>
      </c>
      <c r="CJ66" s="311">
        <v>251.75847559900004</v>
      </c>
      <c r="CK66" s="311">
        <v>435.87447452100002</v>
      </c>
      <c r="CL66" s="311">
        <v>274.83956094899997</v>
      </c>
      <c r="CM66" s="311">
        <v>298.53157744099991</v>
      </c>
      <c r="CN66" s="311">
        <v>1509.1511892806534</v>
      </c>
      <c r="CO66" s="311">
        <v>276.17831819299994</v>
      </c>
      <c r="CP66" s="311">
        <v>243.80891817000006</v>
      </c>
      <c r="CQ66" s="311">
        <v>476.29317574599992</v>
      </c>
      <c r="CR66" s="311">
        <v>299.72099452600008</v>
      </c>
      <c r="CS66" s="311">
        <v>238.53472207299998</v>
      </c>
      <c r="CT66" s="311">
        <v>299.32293841500001</v>
      </c>
      <c r="CU66" s="311">
        <v>293.74177121999992</v>
      </c>
      <c r="CV66" s="311">
        <v>189.5076475350001</v>
      </c>
      <c r="CW66" s="311">
        <v>661.58118028299987</v>
      </c>
      <c r="CX66" s="311">
        <v>1058.2891864130002</v>
      </c>
      <c r="CY66" s="311">
        <v>127.32789454</v>
      </c>
      <c r="CZ66" s="311">
        <v>717.89755052100008</v>
      </c>
      <c r="DA66" s="311">
        <v>150.47109680899996</v>
      </c>
      <c r="DB66" s="311">
        <v>903.52113597199991</v>
      </c>
      <c r="DC66" s="311">
        <v>171.28171436999997</v>
      </c>
      <c r="DD66" s="311">
        <v>123.474313634</v>
      </c>
      <c r="DE66" s="311">
        <v>148.728348493</v>
      </c>
      <c r="DF66" s="311">
        <v>222.5967317520001</v>
      </c>
      <c r="DG66" s="311">
        <v>174.02138816999985</v>
      </c>
      <c r="DH66" s="311">
        <v>129.48690246900014</v>
      </c>
      <c r="DI66" s="311">
        <v>169.79597484699997</v>
      </c>
      <c r="DJ66" s="311">
        <v>150.42942572100003</v>
      </c>
      <c r="DK66" s="308">
        <v>105.11248997799997</v>
      </c>
      <c r="DL66" s="308">
        <v>211.93687899999998</v>
      </c>
      <c r="DM66" s="308">
        <v>156.50261491800006</v>
      </c>
      <c r="DN66" s="308">
        <v>70.350205444000011</v>
      </c>
      <c r="DO66" s="308">
        <v>149.03302223999998</v>
      </c>
      <c r="DP66" s="308">
        <v>174.26910935000001</v>
      </c>
      <c r="DQ66" s="308">
        <v>55.333154140000062</v>
      </c>
      <c r="DR66" s="307">
        <v>98.513246936999977</v>
      </c>
      <c r="DS66" s="307"/>
      <c r="DT66" s="307"/>
      <c r="DU66" s="307"/>
      <c r="DV66" s="307"/>
      <c r="DW66" s="307"/>
      <c r="DX66" s="307"/>
      <c r="DY66" s="307"/>
      <c r="DZ66" s="307"/>
      <c r="EA66" s="307"/>
      <c r="EB66" s="307"/>
      <c r="EC66" s="307"/>
      <c r="ED66" s="307"/>
      <c r="EE66" s="307"/>
      <c r="EF66" s="307"/>
      <c r="EG66" s="303"/>
      <c r="EH66" s="308"/>
      <c r="EI66" s="308"/>
      <c r="EJ66" s="308"/>
      <c r="EK66" s="308"/>
      <c r="EL66" s="308"/>
      <c r="EM66" s="339" t="s">
        <v>28</v>
      </c>
      <c r="EN66" s="305">
        <v>4894.6597740616535</v>
      </c>
      <c r="EO66" s="305">
        <v>3978.3956960420001</v>
      </c>
      <c r="EP66" s="305">
        <v>1846.6270497260002</v>
      </c>
      <c r="EQ66" s="305">
        <v>2722.0389254060001</v>
      </c>
      <c r="ER66" s="305">
        <v>2942.3866191060006</v>
      </c>
      <c r="ES66" s="305">
        <v>2804.2373625040004</v>
      </c>
      <c r="ET66" s="305">
        <v>3825.1258278210003</v>
      </c>
      <c r="EU66" s="305">
        <v>4650.9276044409999</v>
      </c>
      <c r="EV66" s="305">
        <v>4381.4120299980004</v>
      </c>
    </row>
    <row r="67" spans="1:152" s="256" customFormat="1" x14ac:dyDescent="0.25">
      <c r="A67" s="344" t="s">
        <v>503</v>
      </c>
      <c r="B67" s="311">
        <v>66.449667961999978</v>
      </c>
      <c r="C67" s="311">
        <v>106.388677628</v>
      </c>
      <c r="D67" s="311">
        <v>98.683982744000005</v>
      </c>
      <c r="E67" s="311">
        <v>41.983587252000007</v>
      </c>
      <c r="F67" s="311">
        <v>154.66271253799999</v>
      </c>
      <c r="G67" s="311">
        <v>95.641262432000005</v>
      </c>
      <c r="H67" s="311">
        <v>95.82375343999999</v>
      </c>
      <c r="I67" s="311">
        <v>90.333276238999986</v>
      </c>
      <c r="J67" s="311">
        <v>97.204325585000007</v>
      </c>
      <c r="K67" s="311">
        <v>41.678416893999994</v>
      </c>
      <c r="L67" s="311">
        <v>88.353947222000002</v>
      </c>
      <c r="M67" s="311">
        <v>111.750523836</v>
      </c>
      <c r="N67" s="311">
        <v>80.817760104000001</v>
      </c>
      <c r="O67" s="311">
        <v>44.317694282000005</v>
      </c>
      <c r="P67" s="311">
        <v>94.235623128</v>
      </c>
      <c r="Q67" s="311">
        <v>42.426402457999998</v>
      </c>
      <c r="R67" s="311">
        <v>94.425243356999999</v>
      </c>
      <c r="S67" s="311">
        <v>105.37378447100001</v>
      </c>
      <c r="T67" s="311">
        <v>79.685257826000012</v>
      </c>
      <c r="U67" s="311">
        <v>43.523302099000006</v>
      </c>
      <c r="V67" s="311">
        <v>88.950838344999994</v>
      </c>
      <c r="W67" s="311">
        <v>132.906638937</v>
      </c>
      <c r="X67" s="311">
        <v>95.160242320000009</v>
      </c>
      <c r="Y67" s="311">
        <v>103.01103114200001</v>
      </c>
      <c r="Z67" s="311">
        <v>236.73183011</v>
      </c>
      <c r="AA67" s="311">
        <v>45.560834794999998</v>
      </c>
      <c r="AB67" s="311">
        <v>92.535571638000008</v>
      </c>
      <c r="AC67" s="311">
        <v>198.16326155500002</v>
      </c>
      <c r="AD67" s="311">
        <v>103.81956789499999</v>
      </c>
      <c r="AE67" s="311">
        <v>100.858344317</v>
      </c>
      <c r="AF67" s="311">
        <v>236.89072000999997</v>
      </c>
      <c r="AG67" s="311">
        <v>52.387080195000003</v>
      </c>
      <c r="AH67" s="311">
        <v>96.247850798999991</v>
      </c>
      <c r="AI67" s="311">
        <v>472.88915974299999</v>
      </c>
      <c r="AJ67" s="311">
        <v>90.821545764999996</v>
      </c>
      <c r="AK67" s="311">
        <v>28.289984929999999</v>
      </c>
      <c r="AL67" s="311">
        <v>183.33055735199997</v>
      </c>
      <c r="AM67" s="311">
        <v>33.821779320000005</v>
      </c>
      <c r="AN67" s="311">
        <v>26.182491950000003</v>
      </c>
      <c r="AO67" s="311">
        <v>225.08896565000001</v>
      </c>
      <c r="AP67" s="311">
        <v>95.439837139999995</v>
      </c>
      <c r="AQ67" s="311">
        <v>36.982852639999997</v>
      </c>
      <c r="AR67" s="311">
        <v>260.32535613000005</v>
      </c>
      <c r="AS67" s="311">
        <v>22.146431270000001</v>
      </c>
      <c r="AT67" s="311">
        <v>30.993026600000007</v>
      </c>
      <c r="AU67" s="311">
        <v>222.22011768000002</v>
      </c>
      <c r="AV67" s="311">
        <v>94.957437339999998</v>
      </c>
      <c r="AW67" s="311">
        <v>38.378776009999996</v>
      </c>
      <c r="AX67" s="311">
        <v>991.23583497999994</v>
      </c>
      <c r="AY67" s="311">
        <v>26.906889989999996</v>
      </c>
      <c r="AZ67" s="311">
        <v>27.086832430000001</v>
      </c>
      <c r="BA67" s="311">
        <v>299.19087999999999</v>
      </c>
      <c r="BB67" s="311">
        <v>98.773969189999988</v>
      </c>
      <c r="BC67" s="311">
        <v>86.333312939999999</v>
      </c>
      <c r="BD67" s="311">
        <v>346.77004199999999</v>
      </c>
      <c r="BE67" s="311">
        <v>24.368186260000002</v>
      </c>
      <c r="BF67" s="311">
        <v>84.248209712000005</v>
      </c>
      <c r="BG67" s="311">
        <v>295.93208608999998</v>
      </c>
      <c r="BH67" s="311">
        <v>96.611122769999994</v>
      </c>
      <c r="BI67" s="311">
        <v>84.962745189999993</v>
      </c>
      <c r="BJ67" s="311">
        <v>345.55018559999996</v>
      </c>
      <c r="BK67" s="311">
        <v>424.19180590999997</v>
      </c>
      <c r="BL67" s="311">
        <v>81.503659150000004</v>
      </c>
      <c r="BM67" s="311">
        <v>502.91612864900014</v>
      </c>
      <c r="BN67" s="311">
        <v>96.194735369999989</v>
      </c>
      <c r="BO67" s="311">
        <v>88.611770392000011</v>
      </c>
      <c r="BP67" s="311">
        <v>437.00214548999998</v>
      </c>
      <c r="BQ67" s="311">
        <v>39.005287834000001</v>
      </c>
      <c r="BR67" s="311">
        <v>85.775750579999993</v>
      </c>
      <c r="BS67" s="311">
        <v>545.39830779299996</v>
      </c>
      <c r="BT67" s="311">
        <v>214.38397142300008</v>
      </c>
      <c r="BU67" s="311">
        <v>116.95010578</v>
      </c>
      <c r="BV67" s="311">
        <v>398.19431768599998</v>
      </c>
      <c r="BW67" s="311">
        <v>113.68841953</v>
      </c>
      <c r="BX67" s="311">
        <v>99.719772599999999</v>
      </c>
      <c r="BY67" s="311">
        <v>502.41807527899999</v>
      </c>
      <c r="BZ67" s="311">
        <v>128.04210312699999</v>
      </c>
      <c r="CA67" s="311">
        <v>159.111862207</v>
      </c>
      <c r="CB67" s="311">
        <v>419.14759667200002</v>
      </c>
      <c r="CC67" s="311">
        <v>225.62520722800002</v>
      </c>
      <c r="CD67" s="311">
        <v>127.37356297000001</v>
      </c>
      <c r="CE67" s="311">
        <v>743.45411231399976</v>
      </c>
      <c r="CF67" s="311">
        <v>210.47610535400003</v>
      </c>
      <c r="CG67" s="311">
        <v>170.262836212</v>
      </c>
      <c r="CH67" s="311">
        <v>259.78209833</v>
      </c>
      <c r="CI67" s="311">
        <v>202.38723114800001</v>
      </c>
      <c r="CJ67" s="311">
        <v>139.543344279</v>
      </c>
      <c r="CK67" s="311">
        <v>396.37669471100003</v>
      </c>
      <c r="CL67" s="311">
        <v>169.44835852900002</v>
      </c>
      <c r="CM67" s="311">
        <v>189.73910847100001</v>
      </c>
      <c r="CN67" s="311">
        <v>1410.4807500909999</v>
      </c>
      <c r="CO67" s="311">
        <v>238.58611079299999</v>
      </c>
      <c r="CP67" s="311">
        <v>146.61431178000001</v>
      </c>
      <c r="CQ67" s="311">
        <v>379.58759314600002</v>
      </c>
      <c r="CR67" s="311">
        <v>203.38286527600002</v>
      </c>
      <c r="CS67" s="311">
        <v>172.748097973</v>
      </c>
      <c r="CT67" s="311">
        <v>261.912523545</v>
      </c>
      <c r="CU67" s="311">
        <v>264.61474171000003</v>
      </c>
      <c r="CV67" s="311">
        <v>178.221459815</v>
      </c>
      <c r="CW67" s="311">
        <v>649.52985061300001</v>
      </c>
      <c r="CX67" s="311">
        <v>1053.8203349830001</v>
      </c>
      <c r="CY67" s="311">
        <v>119.88146884</v>
      </c>
      <c r="CZ67" s="311">
        <v>707.29982513100003</v>
      </c>
      <c r="DA67" s="311">
        <v>138.83940711900001</v>
      </c>
      <c r="DB67" s="311">
        <v>891.87468021199993</v>
      </c>
      <c r="DC67" s="311">
        <v>160.00955860000002</v>
      </c>
      <c r="DD67" s="311">
        <v>111.97826781400001</v>
      </c>
      <c r="DE67" s="311">
        <v>137.796663013</v>
      </c>
      <c r="DF67" s="311">
        <v>212.02290788199997</v>
      </c>
      <c r="DG67" s="311">
        <v>162.96536413000001</v>
      </c>
      <c r="DH67" s="311">
        <v>119.446815019</v>
      </c>
      <c r="DI67" s="311">
        <v>159.027050067</v>
      </c>
      <c r="DJ67" s="311">
        <v>140.091985591</v>
      </c>
      <c r="DK67" s="308">
        <v>100.703010968</v>
      </c>
      <c r="DL67" s="308">
        <v>207.61644268999999</v>
      </c>
      <c r="DM67" s="308">
        <v>133.37366313799998</v>
      </c>
      <c r="DN67" s="308">
        <v>59.651089494000004</v>
      </c>
      <c r="DO67" s="308">
        <v>138.66600689000001</v>
      </c>
      <c r="DP67" s="308">
        <v>163.50423458000003</v>
      </c>
      <c r="DQ67" s="308">
        <v>44.893439880000003</v>
      </c>
      <c r="DR67" s="307">
        <v>98.513246936999977</v>
      </c>
      <c r="DS67" s="307"/>
      <c r="DT67" s="307"/>
      <c r="DU67" s="307"/>
      <c r="DV67" s="307"/>
      <c r="DW67" s="307"/>
      <c r="DX67" s="307"/>
      <c r="DY67" s="307"/>
      <c r="DZ67" s="307"/>
      <c r="EA67" s="307"/>
      <c r="EB67" s="307"/>
      <c r="EC67" s="307"/>
      <c r="ED67" s="307"/>
      <c r="EE67" s="307"/>
      <c r="EF67" s="307"/>
      <c r="EG67" s="303"/>
      <c r="EH67" s="308"/>
      <c r="EI67" s="308"/>
      <c r="EJ67" s="308"/>
      <c r="EK67" s="308"/>
      <c r="EL67" s="308"/>
      <c r="EM67" s="343" t="s">
        <v>503</v>
      </c>
      <c r="EN67" s="305">
        <v>0</v>
      </c>
      <c r="EO67" s="305">
        <v>0</v>
      </c>
      <c r="EP67" s="305">
        <v>0</v>
      </c>
      <c r="EQ67" s="305">
        <v>2620.5820858960001</v>
      </c>
      <c r="ER67" s="305">
        <v>2842.3866191060006</v>
      </c>
      <c r="ES67" s="305">
        <v>2704.2373625040004</v>
      </c>
      <c r="ET67" s="305">
        <v>3725.1258278210003</v>
      </c>
      <c r="EU67" s="305">
        <v>4605.9276044409999</v>
      </c>
      <c r="EV67" s="305">
        <v>4381.4120299980004</v>
      </c>
    </row>
    <row r="68" spans="1:152" s="256" customFormat="1" x14ac:dyDescent="0.25">
      <c r="A68" s="332" t="s">
        <v>495</v>
      </c>
      <c r="B68" s="311">
        <v>53.084253491999981</v>
      </c>
      <c r="C68" s="311">
        <v>83.547169977999999</v>
      </c>
      <c r="D68" s="311">
        <v>7.4494207540000001</v>
      </c>
      <c r="E68" s="311">
        <v>30.457882511000001</v>
      </c>
      <c r="F68" s="311">
        <v>127.871906376</v>
      </c>
      <c r="G68" s="311">
        <v>17.118761091999996</v>
      </c>
      <c r="H68" s="311">
        <v>69.898835819999988</v>
      </c>
      <c r="I68" s="311">
        <v>83.992099338999992</v>
      </c>
      <c r="J68" s="311">
        <v>7.4613468360000006</v>
      </c>
      <c r="K68" s="311">
        <v>30.610884237999997</v>
      </c>
      <c r="L68" s="311">
        <v>67.901802349999997</v>
      </c>
      <c r="M68" s="311">
        <v>27.432101036000002</v>
      </c>
      <c r="N68" s="311">
        <v>71.675991519999997</v>
      </c>
      <c r="O68" s="311">
        <v>20.469710582000005</v>
      </c>
      <c r="P68" s="311">
        <v>7.4782304580000005</v>
      </c>
      <c r="Q68" s="311">
        <v>30.694918461</v>
      </c>
      <c r="R68" s="311">
        <v>64.386040116999993</v>
      </c>
      <c r="S68" s="311">
        <v>30.320132170999997</v>
      </c>
      <c r="T68" s="311">
        <v>71.719121870000009</v>
      </c>
      <c r="U68" s="311">
        <v>20.742002361000004</v>
      </c>
      <c r="V68" s="311">
        <v>7.5204429460000002</v>
      </c>
      <c r="W68" s="311">
        <v>30.428448331999999</v>
      </c>
      <c r="X68" s="311">
        <v>64.415694426000002</v>
      </c>
      <c r="Y68" s="311">
        <v>27.182460502999998</v>
      </c>
      <c r="Z68" s="311">
        <v>136.88945156</v>
      </c>
      <c r="AA68" s="311">
        <v>24.450881195000001</v>
      </c>
      <c r="AB68" s="311">
        <v>8.7194878609999993</v>
      </c>
      <c r="AC68" s="311">
        <v>93.346110987000003</v>
      </c>
      <c r="AD68" s="311">
        <v>64.457274433999999</v>
      </c>
      <c r="AE68" s="311">
        <v>26.048919896999998</v>
      </c>
      <c r="AF68" s="311">
        <v>138.79852031999997</v>
      </c>
      <c r="AG68" s="311">
        <v>24.149395214999998</v>
      </c>
      <c r="AH68" s="311">
        <v>15.29277323</v>
      </c>
      <c r="AI68" s="311">
        <v>371.22626646999998</v>
      </c>
      <c r="AJ68" s="311">
        <v>56.723233085999993</v>
      </c>
      <c r="AK68" s="311">
        <v>25.174717810000001</v>
      </c>
      <c r="AL68" s="311">
        <v>76.446506959999994</v>
      </c>
      <c r="AM68" s="311">
        <v>21.599599140000002</v>
      </c>
      <c r="AN68" s="311">
        <v>17.185520940000004</v>
      </c>
      <c r="AO68" s="311">
        <v>41.179224519999998</v>
      </c>
      <c r="AP68" s="311">
        <v>60.574152380000001</v>
      </c>
      <c r="AQ68" s="311">
        <v>34.798384239999997</v>
      </c>
      <c r="AR68" s="311">
        <v>64.50343801999999</v>
      </c>
      <c r="AS68" s="311">
        <v>11.267469340000002</v>
      </c>
      <c r="AT68" s="311">
        <v>26.937338530000005</v>
      </c>
      <c r="AU68" s="311">
        <v>39.063277929999998</v>
      </c>
      <c r="AV68" s="311">
        <v>52.631775270000006</v>
      </c>
      <c r="AW68" s="311">
        <v>33.777130389999996</v>
      </c>
      <c r="AX68" s="311">
        <v>145.44676946999999</v>
      </c>
      <c r="AY68" s="311">
        <v>15.425843579999999</v>
      </c>
      <c r="AZ68" s="311">
        <v>20.33988673</v>
      </c>
      <c r="BA68" s="311">
        <v>115.89816261</v>
      </c>
      <c r="BB68" s="311">
        <v>54.945769179999999</v>
      </c>
      <c r="BC68" s="311">
        <v>35.975768539999997</v>
      </c>
      <c r="BD68" s="311">
        <v>142.21186047999998</v>
      </c>
      <c r="BE68" s="311">
        <v>13.133804120000001</v>
      </c>
      <c r="BF68" s="311">
        <v>28.839487742000003</v>
      </c>
      <c r="BG68" s="311">
        <v>112.10361047000001</v>
      </c>
      <c r="BH68" s="311">
        <v>51.513708059999999</v>
      </c>
      <c r="BI68" s="311">
        <v>34.621309339999996</v>
      </c>
      <c r="BJ68" s="311">
        <v>142.0718794</v>
      </c>
      <c r="BK68" s="311">
        <v>12.909489730000001</v>
      </c>
      <c r="BL68" s="311">
        <v>26.054488070000001</v>
      </c>
      <c r="BM68" s="311">
        <v>113.53818138</v>
      </c>
      <c r="BN68" s="311">
        <v>51.161769169999999</v>
      </c>
      <c r="BO68" s="311">
        <v>37.088199982000006</v>
      </c>
      <c r="BP68" s="311">
        <v>147.11117888999999</v>
      </c>
      <c r="BQ68" s="311">
        <v>27.760951544000001</v>
      </c>
      <c r="BR68" s="311">
        <v>29.297405930000004</v>
      </c>
      <c r="BS68" s="311">
        <v>110.25508247</v>
      </c>
      <c r="BT68" s="311">
        <v>196.03207919300007</v>
      </c>
      <c r="BU68" s="311">
        <v>37.753956580000001</v>
      </c>
      <c r="BV68" s="311">
        <v>69.932514229999981</v>
      </c>
      <c r="BW68" s="311">
        <v>70.553552460000006</v>
      </c>
      <c r="BX68" s="311">
        <v>32.612872660000001</v>
      </c>
      <c r="BY68" s="311">
        <v>32.237493387000001</v>
      </c>
      <c r="BZ68" s="311">
        <v>43.707079110000002</v>
      </c>
      <c r="CA68" s="311">
        <v>52.206169496999998</v>
      </c>
      <c r="CB68" s="311">
        <v>80.648487051999993</v>
      </c>
      <c r="CC68" s="311">
        <v>71.301754638000006</v>
      </c>
      <c r="CD68" s="311">
        <v>30.165792260000003</v>
      </c>
      <c r="CE68" s="311">
        <v>72.825850834999997</v>
      </c>
      <c r="CF68" s="311">
        <v>44.453648898000004</v>
      </c>
      <c r="CG68" s="311">
        <v>51.641606975999998</v>
      </c>
      <c r="CH68" s="311">
        <v>91.09592911</v>
      </c>
      <c r="CI68" s="311">
        <v>70.78501286800001</v>
      </c>
      <c r="CJ68" s="311">
        <v>30.556273280000003</v>
      </c>
      <c r="CK68" s="311">
        <v>76.760724881999991</v>
      </c>
      <c r="CL68" s="311">
        <v>46.671739971999997</v>
      </c>
      <c r="CM68" s="311">
        <v>65.360940860000014</v>
      </c>
      <c r="CN68" s="311">
        <v>79.120065245999996</v>
      </c>
      <c r="CO68" s="311">
        <v>110.46356472299999</v>
      </c>
      <c r="CP68" s="311">
        <v>30.868338473999998</v>
      </c>
      <c r="CQ68" s="311">
        <v>37.069779206999996</v>
      </c>
      <c r="CR68" s="311">
        <v>88.741057153000014</v>
      </c>
      <c r="CS68" s="311">
        <v>39.482851989999993</v>
      </c>
      <c r="CT68" s="311">
        <v>104.40237342</v>
      </c>
      <c r="CU68" s="311">
        <v>111.36449406000003</v>
      </c>
      <c r="CV68" s="311">
        <v>30.841734507000005</v>
      </c>
      <c r="CW68" s="311">
        <v>36.144671649999999</v>
      </c>
      <c r="CX68" s="311">
        <v>84.30811558500001</v>
      </c>
      <c r="CY68" s="311">
        <v>40.368989079999999</v>
      </c>
      <c r="CZ68" s="311">
        <v>104.49018002999998</v>
      </c>
      <c r="DA68" s="311">
        <v>111.36449405900001</v>
      </c>
      <c r="DB68" s="311">
        <v>34.891729847000008</v>
      </c>
      <c r="DC68" s="311">
        <v>36.144671680000002</v>
      </c>
      <c r="DD68" s="311">
        <v>84.240120167000015</v>
      </c>
      <c r="DE68" s="311">
        <v>54.950849909999995</v>
      </c>
      <c r="DF68" s="311">
        <v>88.251783569999986</v>
      </c>
      <c r="DG68" s="311">
        <v>112.00712111000001</v>
      </c>
      <c r="DH68" s="311">
        <v>26.747132984</v>
      </c>
      <c r="DI68" s="311">
        <v>53.126250659999997</v>
      </c>
      <c r="DJ68" s="311">
        <v>82.700284331000006</v>
      </c>
      <c r="DK68" s="308">
        <v>43.317412936000004</v>
      </c>
      <c r="DL68" s="308">
        <v>113.66674051999999</v>
      </c>
      <c r="DM68" s="308">
        <v>68.507351217999997</v>
      </c>
      <c r="DN68" s="308">
        <v>31.628832880000001</v>
      </c>
      <c r="DO68" s="308">
        <v>46.891490679999997</v>
      </c>
      <c r="DP68" s="308">
        <v>45.79</v>
      </c>
      <c r="DQ68" s="308">
        <v>69.89</v>
      </c>
      <c r="DR68" s="307">
        <v>87.15</v>
      </c>
      <c r="DS68" s="307"/>
      <c r="DT68" s="307"/>
      <c r="DU68" s="307"/>
      <c r="DV68" s="307"/>
      <c r="DW68" s="307"/>
      <c r="DX68" s="307"/>
      <c r="DY68" s="307"/>
      <c r="DZ68" s="307"/>
      <c r="EA68" s="307"/>
      <c r="EB68" s="307"/>
      <c r="EC68" s="307"/>
      <c r="ED68" s="307"/>
      <c r="EE68" s="307"/>
      <c r="EF68" s="307"/>
      <c r="EG68" s="303"/>
      <c r="EH68" s="308"/>
      <c r="EI68" s="308"/>
      <c r="EJ68" s="308"/>
      <c r="EK68" s="308"/>
      <c r="EL68" s="308"/>
      <c r="EM68" s="334" t="s">
        <v>495</v>
      </c>
      <c r="EN68" s="305">
        <v>780.28272207500004</v>
      </c>
      <c r="EO68" s="305">
        <v>817.36183414499988</v>
      </c>
      <c r="EP68" s="305">
        <v>780.41153547600004</v>
      </c>
      <c r="EQ68" s="305">
        <v>1094.4976271759999</v>
      </c>
      <c r="ER68" s="305">
        <v>1335.5975402409999</v>
      </c>
      <c r="ES68" s="305">
        <v>1482.3887953710002</v>
      </c>
      <c r="ET68" s="305">
        <v>2950.9451183900005</v>
      </c>
      <c r="EU68" s="305">
        <v>2963.6077340100001</v>
      </c>
      <c r="EV68" s="305">
        <v>3121.8821507760003</v>
      </c>
    </row>
    <row r="69" spans="1:152" s="256" customFormat="1" x14ac:dyDescent="0.25">
      <c r="A69" s="332" t="s">
        <v>491</v>
      </c>
      <c r="B69" s="311">
        <v>9.873647459999999</v>
      </c>
      <c r="C69" s="311">
        <v>22.446583439999998</v>
      </c>
      <c r="D69" s="311">
        <v>81.9333326</v>
      </c>
      <c r="E69" s="311">
        <v>8.0040293310000017</v>
      </c>
      <c r="F69" s="311">
        <v>26.102270761999993</v>
      </c>
      <c r="G69" s="311">
        <v>77.163360100000006</v>
      </c>
      <c r="H69" s="311">
        <v>22.433150609999995</v>
      </c>
      <c r="I69" s="311">
        <v>5.9462526900000006</v>
      </c>
      <c r="J69" s="311">
        <v>81.836295368999998</v>
      </c>
      <c r="K69" s="311">
        <v>7.5458572460000006</v>
      </c>
      <c r="L69" s="311">
        <v>19.289829672</v>
      </c>
      <c r="M69" s="311">
        <v>83.611027799999988</v>
      </c>
      <c r="N69" s="311">
        <v>5.650001284</v>
      </c>
      <c r="O69" s="311">
        <v>21.784153109999998</v>
      </c>
      <c r="P69" s="311">
        <v>81.290216350000009</v>
      </c>
      <c r="Q69" s="311">
        <v>7.7210272970000009</v>
      </c>
      <c r="R69" s="311">
        <v>28.267494820000007</v>
      </c>
      <c r="S69" s="311">
        <v>74.590159740000004</v>
      </c>
      <c r="T69" s="311">
        <v>4.4743689559999993</v>
      </c>
      <c r="U69" s="311">
        <v>20.664314468000001</v>
      </c>
      <c r="V69" s="311">
        <v>75.963219099</v>
      </c>
      <c r="W69" s="311">
        <v>98.134400595000002</v>
      </c>
      <c r="X69" s="311">
        <v>30.265057923999997</v>
      </c>
      <c r="Y69" s="311">
        <v>74.372919648999996</v>
      </c>
      <c r="Z69" s="311">
        <v>96.350611549999996</v>
      </c>
      <c r="AA69" s="311">
        <v>20.715029389999998</v>
      </c>
      <c r="AB69" s="311">
        <v>75.819495477000004</v>
      </c>
      <c r="AC69" s="311">
        <v>101.29547506799999</v>
      </c>
      <c r="AD69" s="311">
        <v>37.856217160999996</v>
      </c>
      <c r="AE69" s="311">
        <v>74.345931870000001</v>
      </c>
      <c r="AF69" s="311">
        <v>95.170244099999991</v>
      </c>
      <c r="AG69" s="311">
        <v>20.603701969999999</v>
      </c>
      <c r="AH69" s="311">
        <v>75.807560479000003</v>
      </c>
      <c r="AI69" s="311">
        <v>98.391598133000002</v>
      </c>
      <c r="AJ69" s="311">
        <v>32.792201368999997</v>
      </c>
      <c r="AK69" s="311">
        <v>2.5793607499999998</v>
      </c>
      <c r="AL69" s="311">
        <v>106.07039967199998</v>
      </c>
      <c r="AM69" s="311">
        <v>4.9247243000000012</v>
      </c>
      <c r="AN69" s="311">
        <v>4.0733608700000001</v>
      </c>
      <c r="AO69" s="311">
        <v>128.00686704</v>
      </c>
      <c r="AP69" s="311">
        <v>33.522714839999992</v>
      </c>
      <c r="AQ69" s="311">
        <v>1.9445220299999999</v>
      </c>
      <c r="AR69" s="311">
        <v>142.95967174000003</v>
      </c>
      <c r="AS69" s="311">
        <v>3.5212490300000003</v>
      </c>
      <c r="AT69" s="311">
        <v>3.9790007600000004</v>
      </c>
      <c r="AU69" s="311">
        <v>128.23358736</v>
      </c>
      <c r="AV69" s="311">
        <v>34.938456899999998</v>
      </c>
      <c r="AW69" s="311">
        <v>1.91118699</v>
      </c>
      <c r="AX69" s="311">
        <v>142.92681943999997</v>
      </c>
      <c r="AY69" s="311">
        <v>4.0611573100000005</v>
      </c>
      <c r="AZ69" s="311">
        <v>4.2013914100000003</v>
      </c>
      <c r="BA69" s="311">
        <v>128.36946499999999</v>
      </c>
      <c r="BB69" s="311">
        <v>36.401533829999998</v>
      </c>
      <c r="BC69" s="311">
        <v>6.66836509</v>
      </c>
      <c r="BD69" s="311">
        <v>142.31291149999998</v>
      </c>
      <c r="BE69" s="311">
        <v>3.7503365200000003</v>
      </c>
      <c r="BF69" s="311">
        <v>11.864592179999999</v>
      </c>
      <c r="BG69" s="311">
        <v>127.62431076000001</v>
      </c>
      <c r="BH69" s="311">
        <v>37.629918209999992</v>
      </c>
      <c r="BI69" s="311">
        <v>6.66836509</v>
      </c>
      <c r="BJ69" s="311">
        <v>141.28906117999998</v>
      </c>
      <c r="BK69" s="311">
        <v>3.7320706600000002</v>
      </c>
      <c r="BL69" s="311">
        <v>11.908592759999999</v>
      </c>
      <c r="BM69" s="311">
        <v>334.66537869900009</v>
      </c>
      <c r="BN69" s="311">
        <v>37.523222569999994</v>
      </c>
      <c r="BO69" s="311">
        <v>6.66836509</v>
      </c>
      <c r="BP69" s="311">
        <v>227.63362158000001</v>
      </c>
      <c r="BQ69" s="311">
        <v>3.6257823899999999</v>
      </c>
      <c r="BR69" s="311">
        <v>12.00616453</v>
      </c>
      <c r="BS69" s="311">
        <v>375.58054761300002</v>
      </c>
      <c r="BT69" s="311">
        <v>10.7984355</v>
      </c>
      <c r="BU69" s="311">
        <v>35.65919865</v>
      </c>
      <c r="BV69" s="311">
        <v>253.53195843499998</v>
      </c>
      <c r="BW69" s="311">
        <v>19.551323499999999</v>
      </c>
      <c r="BX69" s="311">
        <v>12.091613349999999</v>
      </c>
      <c r="BY69" s="311">
        <v>377.92950456199998</v>
      </c>
      <c r="BZ69" s="311">
        <v>41.693707456999995</v>
      </c>
      <c r="CA69" s="311">
        <v>6.6683664600000006</v>
      </c>
      <c r="CB69" s="311">
        <v>255.01130165000001</v>
      </c>
      <c r="CC69" s="311">
        <v>104.37171345000002</v>
      </c>
      <c r="CD69" s="311">
        <v>9.7069971099999997</v>
      </c>
      <c r="CE69" s="311">
        <v>574.30255159899991</v>
      </c>
      <c r="CF69" s="311">
        <v>126.813159576</v>
      </c>
      <c r="CG69" s="311">
        <v>6.4641066329999992</v>
      </c>
      <c r="CH69" s="311">
        <v>66.439896110000007</v>
      </c>
      <c r="CI69" s="311">
        <v>87.056034660000009</v>
      </c>
      <c r="CJ69" s="311">
        <v>9.70763307</v>
      </c>
      <c r="CK69" s="311">
        <v>226.666357299</v>
      </c>
      <c r="CL69" s="311">
        <v>84.807811027</v>
      </c>
      <c r="CM69" s="311">
        <v>6.4643967459999994</v>
      </c>
      <c r="CN69" s="311">
        <v>66.182445653999991</v>
      </c>
      <c r="CO69" s="311">
        <v>86.900184800000005</v>
      </c>
      <c r="CP69" s="311">
        <v>9.7082785600000001</v>
      </c>
      <c r="CQ69" s="311">
        <v>245.77498895900001</v>
      </c>
      <c r="CR69" s="311">
        <v>85.006333593000008</v>
      </c>
      <c r="CS69" s="311">
        <v>6.4646912499999996</v>
      </c>
      <c r="CT69" s="311">
        <v>90.716229843999983</v>
      </c>
      <c r="CU69" s="311">
        <v>87.027886340000009</v>
      </c>
      <c r="CV69" s="311">
        <v>9.7089337349999987</v>
      </c>
      <c r="CW69" s="311">
        <v>245.87083955299997</v>
      </c>
      <c r="CX69" s="311">
        <v>93.293346278000001</v>
      </c>
      <c r="CY69" s="311">
        <v>6.4447644900000007</v>
      </c>
      <c r="CZ69" s="311">
        <v>89.189416531000006</v>
      </c>
      <c r="DA69" s="311">
        <v>3.5308834600000001</v>
      </c>
      <c r="DB69" s="311">
        <v>9.7095987949999998</v>
      </c>
      <c r="DC69" s="311">
        <v>105.67859751</v>
      </c>
      <c r="DD69" s="311">
        <v>15.381004787</v>
      </c>
      <c r="DE69" s="311">
        <v>9.7780978330000003</v>
      </c>
      <c r="DF69" s="311">
        <v>109.81564574199999</v>
      </c>
      <c r="DG69" s="311">
        <v>3.7142134200000001</v>
      </c>
      <c r="DH69" s="311">
        <v>9.6492059649999984</v>
      </c>
      <c r="DI69" s="311">
        <v>64.427734997000002</v>
      </c>
      <c r="DJ69" s="311">
        <v>21.734558399999997</v>
      </c>
      <c r="DK69" s="308">
        <v>12.511431151999998</v>
      </c>
      <c r="DL69" s="308">
        <v>66.533531199999999</v>
      </c>
      <c r="DM69" s="308">
        <v>7.6222823200000001</v>
      </c>
      <c r="DN69" s="308">
        <v>10.072365539</v>
      </c>
      <c r="DO69" s="308">
        <v>64.476985729999996</v>
      </c>
      <c r="DP69" s="308">
        <v>142.84</v>
      </c>
      <c r="DQ69" s="308">
        <v>12.72</v>
      </c>
      <c r="DR69" s="307">
        <v>68.709999999999994</v>
      </c>
      <c r="DS69" s="307"/>
      <c r="DT69" s="307"/>
      <c r="DU69" s="307"/>
      <c r="DV69" s="307"/>
      <c r="DW69" s="307"/>
      <c r="DX69" s="307"/>
      <c r="DY69" s="307"/>
      <c r="DZ69" s="307"/>
      <c r="EA69" s="307"/>
      <c r="EB69" s="307"/>
      <c r="EC69" s="307"/>
      <c r="ED69" s="307"/>
      <c r="EE69" s="307"/>
      <c r="EF69" s="307"/>
      <c r="EG69" s="303"/>
      <c r="EH69" s="308"/>
      <c r="EI69" s="308"/>
      <c r="EJ69" s="308"/>
      <c r="EK69" s="308"/>
      <c r="EL69" s="308"/>
      <c r="EM69" s="334" t="s">
        <v>491</v>
      </c>
      <c r="EN69" s="305">
        <v>1005.455385462</v>
      </c>
      <c r="EO69" s="305">
        <v>785.42901505400016</v>
      </c>
      <c r="EP69" s="305">
        <v>481.95126663799999</v>
      </c>
      <c r="EQ69" s="305">
        <v>1274.5538913590001</v>
      </c>
      <c r="ER69" s="305">
        <v>1285.9389470870003</v>
      </c>
      <c r="ES69" s="305">
        <v>1030.3746951620001</v>
      </c>
      <c r="ET69" s="305">
        <v>564.7931833099999</v>
      </c>
      <c r="EU69" s="305">
        <v>564.7931833099999</v>
      </c>
      <c r="EV69" s="305">
        <v>207.72450784100002</v>
      </c>
    </row>
    <row r="70" spans="1:152" s="256" customFormat="1" x14ac:dyDescent="0.25">
      <c r="A70" s="332" t="s">
        <v>487</v>
      </c>
      <c r="B70" s="311">
        <v>3.4917670100000007</v>
      </c>
      <c r="C70" s="311">
        <v>0.39492421</v>
      </c>
      <c r="D70" s="311">
        <v>2.1174635899999998</v>
      </c>
      <c r="E70" s="311">
        <v>3.1883420800000004</v>
      </c>
      <c r="F70" s="311">
        <v>0.68853540000000002</v>
      </c>
      <c r="G70" s="311">
        <v>0.46349258000000004</v>
      </c>
      <c r="H70" s="311">
        <v>3.4917670100000007</v>
      </c>
      <c r="I70" s="311">
        <v>0.39492421</v>
      </c>
      <c r="J70" s="311">
        <v>1.9980089199999997</v>
      </c>
      <c r="K70" s="311">
        <v>3.1883420800000004</v>
      </c>
      <c r="L70" s="311">
        <v>0.23558752999999999</v>
      </c>
      <c r="M70" s="311">
        <v>0.707395</v>
      </c>
      <c r="N70" s="311">
        <v>3.4917672999999994</v>
      </c>
      <c r="O70" s="311">
        <v>0.39492421</v>
      </c>
      <c r="P70" s="311">
        <v>1.1758942999999999</v>
      </c>
      <c r="Q70" s="311">
        <v>4.0104566999999998</v>
      </c>
      <c r="R70" s="311">
        <v>0.47948996999999999</v>
      </c>
      <c r="S70" s="311">
        <v>0.46349255999999994</v>
      </c>
      <c r="T70" s="311">
        <v>3.4917669999999998</v>
      </c>
      <c r="U70" s="311">
        <v>0.39492421</v>
      </c>
      <c r="V70" s="311">
        <v>1.1758942800000001</v>
      </c>
      <c r="W70" s="311">
        <v>4.0104566799999999</v>
      </c>
      <c r="X70" s="311">
        <v>0.47948996999999999</v>
      </c>
      <c r="Y70" s="311">
        <v>0.46349255999999994</v>
      </c>
      <c r="Z70" s="311">
        <v>3.4917669999999998</v>
      </c>
      <c r="AA70" s="311">
        <v>0.39492421</v>
      </c>
      <c r="AB70" s="311">
        <v>1.9283975799999999</v>
      </c>
      <c r="AC70" s="311">
        <v>3.1883420699999996</v>
      </c>
      <c r="AD70" s="311">
        <v>0.47948996999999999</v>
      </c>
      <c r="AE70" s="311">
        <v>0.46349254999999995</v>
      </c>
      <c r="AF70" s="311">
        <v>2.92195559</v>
      </c>
      <c r="AG70" s="311">
        <v>5.8004797699999999</v>
      </c>
      <c r="AH70" s="311">
        <v>0.8562350700000001</v>
      </c>
      <c r="AI70" s="311">
        <v>3.2712951399999999</v>
      </c>
      <c r="AJ70" s="311">
        <v>0.24390244000000003</v>
      </c>
      <c r="AK70" s="311">
        <v>0.53590636999999997</v>
      </c>
      <c r="AL70" s="311">
        <v>0.81365071999999994</v>
      </c>
      <c r="AM70" s="311">
        <v>5.4055555599999998</v>
      </c>
      <c r="AN70" s="311">
        <v>0.64464554000000007</v>
      </c>
      <c r="AO70" s="311">
        <v>3.2712951399999999</v>
      </c>
      <c r="AP70" s="311">
        <v>0.24390239999999999</v>
      </c>
      <c r="AQ70" s="311">
        <v>0.23994636999999999</v>
      </c>
      <c r="AR70" s="311">
        <v>0.23066742000000001</v>
      </c>
      <c r="AS70" s="311">
        <v>5.4055555599999998</v>
      </c>
      <c r="AT70" s="311">
        <v>7.6687310000000009E-2</v>
      </c>
      <c r="AU70" s="311">
        <v>2.2916734399999998</v>
      </c>
      <c r="AV70" s="311">
        <v>6.25</v>
      </c>
      <c r="AW70" s="311">
        <v>2.6904586300000002</v>
      </c>
      <c r="AX70" s="311">
        <v>0.23066711999999998</v>
      </c>
      <c r="AY70" s="311">
        <v>5.4055555599999998</v>
      </c>
      <c r="AZ70" s="311">
        <v>2.5455542900000001</v>
      </c>
      <c r="BA70" s="311">
        <v>2.2916734399999998</v>
      </c>
      <c r="BB70" s="311">
        <v>6.25</v>
      </c>
      <c r="BC70" s="311">
        <v>43.68917931</v>
      </c>
      <c r="BD70" s="311">
        <v>9.6136910700000016</v>
      </c>
      <c r="BE70" s="311">
        <v>5.4055555599999998</v>
      </c>
      <c r="BF70" s="311">
        <v>43.54412979</v>
      </c>
      <c r="BG70" s="311">
        <v>3.5725859099999999</v>
      </c>
      <c r="BH70" s="311">
        <v>6.25</v>
      </c>
      <c r="BI70" s="311">
        <v>43.673070760000002</v>
      </c>
      <c r="BJ70" s="311">
        <v>9.5576660699999998</v>
      </c>
      <c r="BK70" s="311">
        <v>405.40555555999998</v>
      </c>
      <c r="BL70" s="311">
        <v>43.540578320000002</v>
      </c>
      <c r="BM70" s="311">
        <v>2.08098962</v>
      </c>
      <c r="BN70" s="311">
        <v>6.25</v>
      </c>
      <c r="BO70" s="311">
        <v>44.855205320000003</v>
      </c>
      <c r="BP70" s="311">
        <v>9.6257660699999992</v>
      </c>
      <c r="BQ70" s="311">
        <v>5.4055555599999998</v>
      </c>
      <c r="BR70" s="311">
        <v>44.472180119999997</v>
      </c>
      <c r="BS70" s="311">
        <v>6.9310987600000011</v>
      </c>
      <c r="BT70" s="311">
        <v>6.25</v>
      </c>
      <c r="BU70" s="311">
        <v>43.53695055</v>
      </c>
      <c r="BV70" s="311">
        <v>9.5982660709999994</v>
      </c>
      <c r="BW70" s="311">
        <v>21.300061230000001</v>
      </c>
      <c r="BX70" s="311">
        <v>55.015286590000002</v>
      </c>
      <c r="BY70" s="311">
        <v>10.017344360000001</v>
      </c>
      <c r="BZ70" s="311">
        <v>9.6071428599999997</v>
      </c>
      <c r="CA70" s="311">
        <v>70.635172229999995</v>
      </c>
      <c r="CB70" s="311">
        <v>1.2540750000000001</v>
      </c>
      <c r="CC70" s="311">
        <v>20.34958512</v>
      </c>
      <c r="CD70" s="311">
        <v>55.815286579999999</v>
      </c>
      <c r="CE70" s="311">
        <v>14.091976910000001</v>
      </c>
      <c r="CF70" s="311">
        <v>9.6071428599999997</v>
      </c>
      <c r="CG70" s="311">
        <v>82.554968583000004</v>
      </c>
      <c r="CH70" s="311">
        <v>17.929207139999999</v>
      </c>
      <c r="CI70" s="311">
        <v>14.9440296</v>
      </c>
      <c r="CJ70" s="311">
        <v>69.677283898999988</v>
      </c>
      <c r="CK70" s="311">
        <v>14.03970191</v>
      </c>
      <c r="CL70" s="311">
        <v>9.6071428599999997</v>
      </c>
      <c r="CM70" s="311">
        <v>91.635439195000004</v>
      </c>
      <c r="CN70" s="311">
        <v>10.898328571</v>
      </c>
      <c r="CO70" s="311">
        <v>14.9440296</v>
      </c>
      <c r="CP70" s="311">
        <v>77.676030076000004</v>
      </c>
      <c r="CQ70" s="311">
        <v>17.832914409999997</v>
      </c>
      <c r="CR70" s="311">
        <v>3.3571428599999997</v>
      </c>
      <c r="CS70" s="311">
        <v>100.52222306300001</v>
      </c>
      <c r="CT70" s="311">
        <v>13.432253571</v>
      </c>
      <c r="CU70" s="311">
        <v>14.9440296</v>
      </c>
      <c r="CV70" s="311">
        <v>86.392459463000009</v>
      </c>
      <c r="CW70" s="311">
        <v>17.884339409999999</v>
      </c>
      <c r="CX70" s="311">
        <v>849.23048812000002</v>
      </c>
      <c r="CY70" s="311">
        <v>73.067715269999994</v>
      </c>
      <c r="CZ70" s="311">
        <v>513.62022856999999</v>
      </c>
      <c r="DA70" s="311">
        <v>23.9440296</v>
      </c>
      <c r="DB70" s="311">
        <v>59.250476069999998</v>
      </c>
      <c r="DC70" s="311">
        <v>18.186289410000001</v>
      </c>
      <c r="DD70" s="311">
        <v>12.35714286</v>
      </c>
      <c r="DE70" s="311">
        <v>73.067715269999994</v>
      </c>
      <c r="DF70" s="311">
        <v>13.955478569999999</v>
      </c>
      <c r="DG70" s="311">
        <v>23.9440296</v>
      </c>
      <c r="DH70" s="311">
        <v>59.750476069999998</v>
      </c>
      <c r="DI70" s="311">
        <v>18.173064409999999</v>
      </c>
      <c r="DJ70" s="311">
        <v>12.35714286</v>
      </c>
      <c r="DK70" s="308">
        <v>21.374166880000001</v>
      </c>
      <c r="DL70" s="308">
        <v>19.116170969999999</v>
      </c>
      <c r="DM70" s="308">
        <v>23.9440296</v>
      </c>
      <c r="DN70" s="308">
        <v>9.6498910750000011</v>
      </c>
      <c r="DO70" s="308">
        <v>18.997530480000002</v>
      </c>
      <c r="DP70" s="308">
        <v>12.36</v>
      </c>
      <c r="DQ70" s="308">
        <v>23.87</v>
      </c>
      <c r="DR70" s="307">
        <v>20.3</v>
      </c>
      <c r="DS70" s="307"/>
      <c r="DT70" s="307"/>
      <c r="DU70" s="307"/>
      <c r="DV70" s="307"/>
      <c r="DW70" s="307"/>
      <c r="DX70" s="307"/>
      <c r="DY70" s="307"/>
      <c r="DZ70" s="307"/>
      <c r="EA70" s="307"/>
      <c r="EB70" s="307"/>
      <c r="EC70" s="307"/>
      <c r="ED70" s="307"/>
      <c r="EE70" s="307"/>
      <c r="EF70" s="307"/>
      <c r="EG70" s="303"/>
      <c r="EH70" s="308"/>
      <c r="EI70" s="308"/>
      <c r="EJ70" s="308"/>
      <c r="EK70" s="308"/>
      <c r="EL70" s="308"/>
      <c r="EM70" s="334" t="s">
        <v>489</v>
      </c>
      <c r="EN70" s="305">
        <v>1960.9241444049997</v>
      </c>
      <c r="EO70" s="305">
        <v>2233.0754410330001</v>
      </c>
      <c r="EP70" s="305">
        <v>463.05258212199999</v>
      </c>
      <c r="EQ70" s="305">
        <v>251.53056736099998</v>
      </c>
      <c r="ER70" s="305">
        <v>220.85013177799999</v>
      </c>
      <c r="ES70" s="305">
        <v>191.47387197099997</v>
      </c>
      <c r="ET70" s="305">
        <v>209.38752612100001</v>
      </c>
      <c r="EU70" s="305">
        <v>1077.5266871209999</v>
      </c>
      <c r="EV70" s="305">
        <v>1051.805371381</v>
      </c>
    </row>
    <row r="71" spans="1:152" s="256" customFormat="1" x14ac:dyDescent="0.25">
      <c r="A71" s="332" t="s">
        <v>484</v>
      </c>
      <c r="B71" s="311">
        <v>0</v>
      </c>
      <c r="C71" s="311">
        <v>0</v>
      </c>
      <c r="D71" s="311">
        <v>2.8924837800000001</v>
      </c>
      <c r="E71" s="311">
        <v>0.33333332999999998</v>
      </c>
      <c r="F71" s="311">
        <v>0</v>
      </c>
      <c r="G71" s="311">
        <v>0.8956486600000001</v>
      </c>
      <c r="H71" s="311">
        <v>0</v>
      </c>
      <c r="I71" s="311">
        <v>0</v>
      </c>
      <c r="J71" s="311">
        <v>1.6173924399999999</v>
      </c>
      <c r="K71" s="311">
        <v>0.33333332999999998</v>
      </c>
      <c r="L71" s="311">
        <v>0.92672767</v>
      </c>
      <c r="M71" s="311">
        <v>0</v>
      </c>
      <c r="N71" s="311">
        <v>0</v>
      </c>
      <c r="O71" s="311">
        <v>1.6689063799999999</v>
      </c>
      <c r="P71" s="311">
        <v>0</v>
      </c>
      <c r="Q71" s="311">
        <v>0</v>
      </c>
      <c r="R71" s="311">
        <v>1.29221845</v>
      </c>
      <c r="S71" s="311">
        <v>0</v>
      </c>
      <c r="T71" s="311">
        <v>0</v>
      </c>
      <c r="U71" s="311">
        <v>1.7220610599999999</v>
      </c>
      <c r="V71" s="311">
        <v>0</v>
      </c>
      <c r="W71" s="311">
        <v>0.33333332999999998</v>
      </c>
      <c r="X71" s="311">
        <v>0</v>
      </c>
      <c r="Y71" s="311">
        <v>0.99215843000000004</v>
      </c>
      <c r="Z71" s="311">
        <v>0</v>
      </c>
      <c r="AA71" s="311">
        <v>0</v>
      </c>
      <c r="AB71" s="311">
        <v>1.7769086999999999</v>
      </c>
      <c r="AC71" s="311">
        <v>0.33333343000000004</v>
      </c>
      <c r="AD71" s="311">
        <v>1.0265863299999998</v>
      </c>
      <c r="AE71" s="311">
        <v>0</v>
      </c>
      <c r="AF71" s="311">
        <v>0</v>
      </c>
      <c r="AG71" s="311">
        <v>1.83350324</v>
      </c>
      <c r="AH71" s="311">
        <v>0</v>
      </c>
      <c r="AI71" s="311">
        <v>0</v>
      </c>
      <c r="AJ71" s="311">
        <v>1.0622088700000001</v>
      </c>
      <c r="AK71" s="311">
        <v>0</v>
      </c>
      <c r="AL71" s="311">
        <v>0</v>
      </c>
      <c r="AM71" s="311">
        <v>1.89190032</v>
      </c>
      <c r="AN71" s="311">
        <v>0</v>
      </c>
      <c r="AO71" s="311">
        <v>52.631578950000005</v>
      </c>
      <c r="AP71" s="311">
        <v>1.09906752</v>
      </c>
      <c r="AQ71" s="311">
        <v>0</v>
      </c>
      <c r="AR71" s="311">
        <v>52.631578950000005</v>
      </c>
      <c r="AS71" s="311">
        <v>1.9521573400000001</v>
      </c>
      <c r="AT71" s="311">
        <v>0</v>
      </c>
      <c r="AU71" s="311">
        <v>52.631578950000005</v>
      </c>
      <c r="AV71" s="311">
        <v>1.1372051699999999</v>
      </c>
      <c r="AW71" s="311">
        <v>0</v>
      </c>
      <c r="AX71" s="311">
        <v>52.631578950000005</v>
      </c>
      <c r="AY71" s="311">
        <v>2.01433354</v>
      </c>
      <c r="AZ71" s="311">
        <v>0</v>
      </c>
      <c r="BA71" s="311">
        <v>52.631578950000005</v>
      </c>
      <c r="BB71" s="311">
        <v>1.17666618</v>
      </c>
      <c r="BC71" s="311">
        <v>0</v>
      </c>
      <c r="BD71" s="311">
        <v>52.631578950000005</v>
      </c>
      <c r="BE71" s="311">
        <v>2.07849006</v>
      </c>
      <c r="BF71" s="311">
        <v>0</v>
      </c>
      <c r="BG71" s="311">
        <v>52.631578950000005</v>
      </c>
      <c r="BH71" s="311">
        <v>1.2174965</v>
      </c>
      <c r="BI71" s="311">
        <v>0</v>
      </c>
      <c r="BJ71" s="311">
        <v>52.631578950000005</v>
      </c>
      <c r="BK71" s="311">
        <v>2.14468996</v>
      </c>
      <c r="BL71" s="311">
        <v>0</v>
      </c>
      <c r="BM71" s="311">
        <v>52.631578950000005</v>
      </c>
      <c r="BN71" s="311">
        <v>1.25974363</v>
      </c>
      <c r="BO71" s="311">
        <v>0</v>
      </c>
      <c r="BP71" s="311">
        <v>52.631578950000005</v>
      </c>
      <c r="BQ71" s="311">
        <v>2.2129983399999995</v>
      </c>
      <c r="BR71" s="311">
        <v>0</v>
      </c>
      <c r="BS71" s="311">
        <v>52.631578950000005</v>
      </c>
      <c r="BT71" s="311">
        <v>1.30345673</v>
      </c>
      <c r="BU71" s="311">
        <v>0</v>
      </c>
      <c r="BV71" s="311">
        <v>65.131578950000005</v>
      </c>
      <c r="BW71" s="311">
        <v>2.2834823399999999</v>
      </c>
      <c r="BX71" s="311">
        <v>0</v>
      </c>
      <c r="BY71" s="311">
        <v>52.631578950000005</v>
      </c>
      <c r="BZ71" s="311">
        <v>3.4320196800000002</v>
      </c>
      <c r="CA71" s="311">
        <v>0</v>
      </c>
      <c r="CB71" s="311">
        <v>52.631578950000005</v>
      </c>
      <c r="CC71" s="311">
        <v>0</v>
      </c>
      <c r="CD71" s="311">
        <v>2.0833330000000001</v>
      </c>
      <c r="CE71" s="311">
        <v>52.631578950000005</v>
      </c>
      <c r="CF71" s="311">
        <v>0</v>
      </c>
      <c r="CG71" s="311">
        <v>0</v>
      </c>
      <c r="CH71" s="311">
        <v>54.714911950000001</v>
      </c>
      <c r="CI71" s="311">
        <v>0</v>
      </c>
      <c r="CJ71" s="311">
        <v>0</v>
      </c>
      <c r="CK71" s="311">
        <v>52.631578950000005</v>
      </c>
      <c r="CL71" s="311">
        <v>2.0833330000000001</v>
      </c>
      <c r="CM71" s="311">
        <v>0</v>
      </c>
      <c r="CN71" s="311">
        <v>52.631578950000005</v>
      </c>
      <c r="CO71" s="311">
        <v>0</v>
      </c>
      <c r="CP71" s="311">
        <v>2.0833330000000001</v>
      </c>
      <c r="CQ71" s="311">
        <v>52.631578900000001</v>
      </c>
      <c r="CR71" s="311">
        <v>0</v>
      </c>
      <c r="CS71" s="311">
        <v>0</v>
      </c>
      <c r="CT71" s="311">
        <v>2.0833349999999999</v>
      </c>
      <c r="CU71" s="311">
        <v>0</v>
      </c>
      <c r="CV71" s="311">
        <v>0</v>
      </c>
      <c r="CW71" s="311">
        <v>0</v>
      </c>
      <c r="CX71" s="311">
        <v>0</v>
      </c>
      <c r="CY71" s="311">
        <v>0</v>
      </c>
      <c r="CZ71" s="311">
        <v>0</v>
      </c>
      <c r="DA71" s="311">
        <v>0</v>
      </c>
      <c r="DB71" s="311">
        <v>0</v>
      </c>
      <c r="DC71" s="311">
        <v>0</v>
      </c>
      <c r="DD71" s="311">
        <v>0</v>
      </c>
      <c r="DE71" s="311">
        <v>0</v>
      </c>
      <c r="DF71" s="311">
        <v>0</v>
      </c>
      <c r="DG71" s="311">
        <v>0</v>
      </c>
      <c r="DH71" s="311">
        <v>0</v>
      </c>
      <c r="DI71" s="311">
        <v>0</v>
      </c>
      <c r="DJ71" s="311">
        <v>0</v>
      </c>
      <c r="DK71" s="308">
        <v>0</v>
      </c>
      <c r="DL71" s="308">
        <v>0</v>
      </c>
      <c r="DM71" s="308">
        <v>0</v>
      </c>
      <c r="DN71" s="308">
        <v>0</v>
      </c>
      <c r="DO71" s="308">
        <v>0</v>
      </c>
      <c r="DP71" s="308">
        <v>0</v>
      </c>
      <c r="DQ71" s="308">
        <v>0</v>
      </c>
      <c r="DR71" s="307">
        <v>0</v>
      </c>
      <c r="DS71" s="307"/>
      <c r="DT71" s="307"/>
      <c r="DU71" s="307"/>
      <c r="DV71" s="307"/>
      <c r="DW71" s="307"/>
      <c r="DX71" s="307"/>
      <c r="DY71" s="307"/>
      <c r="DZ71" s="307"/>
      <c r="EA71" s="307"/>
      <c r="EB71" s="307"/>
      <c r="EC71" s="307"/>
      <c r="ED71" s="307"/>
      <c r="EE71" s="307"/>
      <c r="EF71" s="307"/>
      <c r="EG71" s="303"/>
      <c r="EH71" s="308"/>
      <c r="EI71" s="308"/>
      <c r="EJ71" s="308"/>
      <c r="EK71" s="308"/>
      <c r="EL71" s="308"/>
      <c r="EM71" s="334" t="s">
        <v>484</v>
      </c>
      <c r="EN71" s="305">
        <v>164.14473780000003</v>
      </c>
      <c r="EO71" s="305">
        <v>0</v>
      </c>
      <c r="EP71" s="305">
        <v>0</v>
      </c>
      <c r="EQ71" s="305">
        <v>0</v>
      </c>
      <c r="ER71" s="305">
        <v>0</v>
      </c>
      <c r="ES71" s="305">
        <v>0</v>
      </c>
      <c r="ET71" s="305">
        <v>0</v>
      </c>
      <c r="EU71" s="305">
        <v>0</v>
      </c>
      <c r="EV71" s="305">
        <v>0</v>
      </c>
    </row>
    <row r="72" spans="1:152" s="256" customFormat="1" x14ac:dyDescent="0.25">
      <c r="A72" s="332" t="s">
        <v>486</v>
      </c>
      <c r="B72" s="311">
        <v>0</v>
      </c>
      <c r="C72" s="311">
        <v>0</v>
      </c>
      <c r="D72" s="311">
        <v>4.2912820199999997</v>
      </c>
      <c r="E72" s="311">
        <v>0</v>
      </c>
      <c r="F72" s="311">
        <v>0</v>
      </c>
      <c r="G72" s="311">
        <v>0</v>
      </c>
      <c r="H72" s="311">
        <v>0</v>
      </c>
      <c r="I72" s="311">
        <v>0</v>
      </c>
      <c r="J72" s="311">
        <v>4.2912820199999997</v>
      </c>
      <c r="K72" s="311">
        <v>0</v>
      </c>
      <c r="L72" s="311">
        <v>0</v>
      </c>
      <c r="M72" s="311">
        <v>0</v>
      </c>
      <c r="N72" s="311">
        <v>0</v>
      </c>
      <c r="O72" s="311">
        <v>0</v>
      </c>
      <c r="P72" s="311">
        <v>4.2912820199999997</v>
      </c>
      <c r="Q72" s="311">
        <v>0</v>
      </c>
      <c r="R72" s="311">
        <v>0</v>
      </c>
      <c r="S72" s="311">
        <v>0</v>
      </c>
      <c r="T72" s="311">
        <v>0</v>
      </c>
      <c r="U72" s="311">
        <v>0</v>
      </c>
      <c r="V72" s="311">
        <v>4.2912820199999997</v>
      </c>
      <c r="W72" s="311">
        <v>0</v>
      </c>
      <c r="X72" s="311">
        <v>0</v>
      </c>
      <c r="Y72" s="311">
        <v>0</v>
      </c>
      <c r="Z72" s="311">
        <v>0</v>
      </c>
      <c r="AA72" s="311">
        <v>0</v>
      </c>
      <c r="AB72" s="311">
        <v>4.2912820199999997</v>
      </c>
      <c r="AC72" s="311">
        <v>0</v>
      </c>
      <c r="AD72" s="311">
        <v>0</v>
      </c>
      <c r="AE72" s="311">
        <v>0</v>
      </c>
      <c r="AF72" s="311">
        <v>0</v>
      </c>
      <c r="AG72" s="311">
        <v>0</v>
      </c>
      <c r="AH72" s="311">
        <v>4.2912820199999997</v>
      </c>
      <c r="AI72" s="311">
        <v>0</v>
      </c>
      <c r="AJ72" s="311">
        <v>0</v>
      </c>
      <c r="AK72" s="311">
        <v>0</v>
      </c>
      <c r="AL72" s="311">
        <v>0</v>
      </c>
      <c r="AM72" s="311">
        <v>0</v>
      </c>
      <c r="AN72" s="311">
        <v>4.2789645999999992</v>
      </c>
      <c r="AO72" s="311">
        <v>0</v>
      </c>
      <c r="AP72" s="311">
        <v>0</v>
      </c>
      <c r="AQ72" s="311">
        <v>0</v>
      </c>
      <c r="AR72" s="311">
        <v>0</v>
      </c>
      <c r="AS72" s="311">
        <v>0</v>
      </c>
      <c r="AT72" s="311">
        <v>0</v>
      </c>
      <c r="AU72" s="311">
        <v>0</v>
      </c>
      <c r="AV72" s="311">
        <v>0</v>
      </c>
      <c r="AW72" s="311">
        <v>0</v>
      </c>
      <c r="AX72" s="311">
        <v>650</v>
      </c>
      <c r="AY72" s="311">
        <v>0</v>
      </c>
      <c r="AZ72" s="311">
        <v>0</v>
      </c>
      <c r="BA72" s="311">
        <v>0</v>
      </c>
      <c r="BB72" s="311">
        <v>0</v>
      </c>
      <c r="BC72" s="311">
        <v>0</v>
      </c>
      <c r="BD72" s="311">
        <v>0</v>
      </c>
      <c r="BE72" s="311">
        <v>0</v>
      </c>
      <c r="BF72" s="311">
        <v>0</v>
      </c>
      <c r="BG72" s="311">
        <v>0</v>
      </c>
      <c r="BH72" s="311">
        <v>0</v>
      </c>
      <c r="BI72" s="311">
        <v>0</v>
      </c>
      <c r="BJ72" s="311">
        <v>0</v>
      </c>
      <c r="BK72" s="311">
        <v>0</v>
      </c>
      <c r="BL72" s="311">
        <v>0</v>
      </c>
      <c r="BM72" s="311">
        <v>0</v>
      </c>
      <c r="BN72" s="311">
        <v>0</v>
      </c>
      <c r="BO72" s="311">
        <v>0</v>
      </c>
      <c r="BP72" s="311">
        <v>0</v>
      </c>
      <c r="BQ72" s="311">
        <v>0</v>
      </c>
      <c r="BR72" s="311">
        <v>0</v>
      </c>
      <c r="BS72" s="311">
        <v>0</v>
      </c>
      <c r="BT72" s="311">
        <v>0</v>
      </c>
      <c r="BU72" s="311">
        <v>0</v>
      </c>
      <c r="BV72" s="311">
        <v>0</v>
      </c>
      <c r="BW72" s="311">
        <v>0</v>
      </c>
      <c r="BX72" s="311">
        <v>0</v>
      </c>
      <c r="BY72" s="311">
        <v>29.602154019999997</v>
      </c>
      <c r="BZ72" s="311">
        <v>29.602154019999997</v>
      </c>
      <c r="CA72" s="311">
        <v>29.602154019999997</v>
      </c>
      <c r="CB72" s="311">
        <v>29.602154019999997</v>
      </c>
      <c r="CC72" s="311">
        <v>29.602154019999997</v>
      </c>
      <c r="CD72" s="311">
        <v>29.602154019999997</v>
      </c>
      <c r="CE72" s="311">
        <v>29.602154019999997</v>
      </c>
      <c r="CF72" s="311">
        <v>29.602154019999997</v>
      </c>
      <c r="CG72" s="311">
        <v>29.602154019999997</v>
      </c>
      <c r="CH72" s="311">
        <v>29.602154019999997</v>
      </c>
      <c r="CI72" s="311">
        <v>29.602154019999997</v>
      </c>
      <c r="CJ72" s="311">
        <v>29.602154030000001</v>
      </c>
      <c r="CK72" s="311">
        <v>26.278331670000004</v>
      </c>
      <c r="CL72" s="311">
        <v>26.278331670000004</v>
      </c>
      <c r="CM72" s="311">
        <v>26.278331670000004</v>
      </c>
      <c r="CN72" s="311">
        <v>1201.6483316699998</v>
      </c>
      <c r="CO72" s="311">
        <v>26.278331670000004</v>
      </c>
      <c r="CP72" s="311">
        <v>26.278331670000004</v>
      </c>
      <c r="CQ72" s="311">
        <v>26.278331670000004</v>
      </c>
      <c r="CR72" s="311">
        <v>26.278331670000004</v>
      </c>
      <c r="CS72" s="311">
        <v>26.278331670000004</v>
      </c>
      <c r="CT72" s="311">
        <v>51.278331709999996</v>
      </c>
      <c r="CU72" s="311">
        <v>51.278331709999996</v>
      </c>
      <c r="CV72" s="311">
        <v>51.278332110000001</v>
      </c>
      <c r="CW72" s="311">
        <v>349.63</v>
      </c>
      <c r="CX72" s="311">
        <v>26.988385000000001</v>
      </c>
      <c r="CY72" s="311">
        <v>0</v>
      </c>
      <c r="CZ72" s="311">
        <v>0</v>
      </c>
      <c r="DA72" s="311">
        <v>0</v>
      </c>
      <c r="DB72" s="311">
        <v>788.02287549999994</v>
      </c>
      <c r="DC72" s="311">
        <v>0</v>
      </c>
      <c r="DD72" s="311">
        <v>0</v>
      </c>
      <c r="DE72" s="311">
        <v>0</v>
      </c>
      <c r="DF72" s="311">
        <v>0</v>
      </c>
      <c r="DG72" s="311">
        <v>23.3</v>
      </c>
      <c r="DH72" s="311">
        <v>23.3</v>
      </c>
      <c r="DI72" s="311">
        <v>23.3</v>
      </c>
      <c r="DJ72" s="311">
        <v>23.3</v>
      </c>
      <c r="DK72" s="308">
        <v>23.5</v>
      </c>
      <c r="DL72" s="308">
        <v>8.3000000000000007</v>
      </c>
      <c r="DM72" s="308">
        <v>33.299999999999997</v>
      </c>
      <c r="DN72" s="308">
        <v>8.3000000000000007</v>
      </c>
      <c r="DO72" s="308">
        <v>8.3000000000000007</v>
      </c>
      <c r="DP72" s="308">
        <v>8.3000000000000007</v>
      </c>
      <c r="DQ72" s="308">
        <v>8.3000000000000007</v>
      </c>
      <c r="DR72" s="307">
        <v>8.5</v>
      </c>
      <c r="DS72" s="307"/>
      <c r="DT72" s="307"/>
      <c r="DU72" s="307"/>
      <c r="DV72" s="307"/>
      <c r="DW72" s="307"/>
      <c r="DX72" s="307"/>
      <c r="DY72" s="307"/>
      <c r="DZ72" s="307"/>
      <c r="EA72" s="307"/>
      <c r="EB72" s="307"/>
      <c r="EC72" s="307"/>
      <c r="ED72" s="307"/>
      <c r="EE72" s="307"/>
      <c r="EF72" s="307"/>
      <c r="EG72" s="303"/>
      <c r="EH72" s="308"/>
      <c r="EI72" s="308"/>
      <c r="EJ72" s="308"/>
      <c r="EK72" s="308"/>
      <c r="EL72" s="308"/>
      <c r="EM72" s="334" t="s">
        <v>483</v>
      </c>
      <c r="EN72" s="305">
        <v>983.85278431965367</v>
      </c>
      <c r="EO72" s="305">
        <v>142.52940581000007</v>
      </c>
      <c r="EP72" s="305">
        <v>121.21166548999997</v>
      </c>
      <c r="EQ72" s="305">
        <v>101.45683950999991</v>
      </c>
      <c r="ER72" s="305">
        <v>100</v>
      </c>
      <c r="ES72" s="305">
        <v>100</v>
      </c>
      <c r="ET72" s="305">
        <v>100</v>
      </c>
      <c r="EU72" s="305">
        <v>45</v>
      </c>
      <c r="EV72" s="305">
        <v>0</v>
      </c>
    </row>
    <row r="73" spans="1:152" s="256" customFormat="1" x14ac:dyDescent="0.25">
      <c r="A73" s="344" t="s">
        <v>483</v>
      </c>
      <c r="B73" s="311">
        <v>39.60161317565062</v>
      </c>
      <c r="C73" s="311">
        <v>39.835262693386959</v>
      </c>
      <c r="D73" s="311">
        <v>40.070290743277937</v>
      </c>
      <c r="E73" s="311">
        <v>40.306705458663281</v>
      </c>
      <c r="F73" s="311">
        <v>40.54451502086939</v>
      </c>
      <c r="G73" s="311">
        <v>40.78372765949252</v>
      </c>
      <c r="H73" s="311">
        <v>41.024351652683528</v>
      </c>
      <c r="I73" s="311">
        <v>41.26639532743436</v>
      </c>
      <c r="J73" s="311">
        <v>41.509867059866217</v>
      </c>
      <c r="K73" s="311">
        <v>41.754775275519428</v>
      </c>
      <c r="L73" s="311">
        <v>42.001128449644995</v>
      </c>
      <c r="M73" s="311">
        <v>42.2489351074979</v>
      </c>
      <c r="N73" s="311">
        <v>42.498203824632135</v>
      </c>
      <c r="O73" s="311">
        <v>42.748943227197465</v>
      </c>
      <c r="P73" s="311">
        <v>43.001161992237932</v>
      </c>
      <c r="Q73" s="311">
        <v>43.254868847992135</v>
      </c>
      <c r="R73" s="311">
        <v>43.510072574195291</v>
      </c>
      <c r="S73" s="311">
        <v>43.766782002383046</v>
      </c>
      <c r="T73" s="311">
        <v>44.025006016197104</v>
      </c>
      <c r="U73" s="311">
        <v>44.284753551692667</v>
      </c>
      <c r="V73" s="311">
        <v>44.54603359764765</v>
      </c>
      <c r="W73" s="311">
        <v>46.613201467772527</v>
      </c>
      <c r="X73" s="311">
        <v>46.894822786597999</v>
      </c>
      <c r="Y73" s="311">
        <v>47.178145566913329</v>
      </c>
      <c r="Z73" s="311">
        <v>47.463180088377811</v>
      </c>
      <c r="AA73" s="311">
        <v>186.13302218081398</v>
      </c>
      <c r="AB73" s="311">
        <v>187.22528636056458</v>
      </c>
      <c r="AC73" s="311">
        <v>188.32396208822021</v>
      </c>
      <c r="AD73" s="311">
        <v>189.42908701087356</v>
      </c>
      <c r="AE73" s="311">
        <v>190.54069899674133</v>
      </c>
      <c r="AF73" s="311">
        <v>49.209917315072921</v>
      </c>
      <c r="AG73" s="311">
        <v>81.19813636027601</v>
      </c>
      <c r="AH73" s="311">
        <v>81.681313779425665</v>
      </c>
      <c r="AI73" s="311">
        <v>172.0548173705738</v>
      </c>
      <c r="AJ73" s="311">
        <v>173.06948612709078</v>
      </c>
      <c r="AK73" s="311">
        <v>174.0901409582934</v>
      </c>
      <c r="AL73" s="311">
        <v>175.11681719239635</v>
      </c>
      <c r="AM73" s="311">
        <v>148.17453143633759</v>
      </c>
      <c r="AN73" s="311">
        <v>149.05086905782426</v>
      </c>
      <c r="AO73" s="311">
        <v>149.93239153737196</v>
      </c>
      <c r="AP73" s="311">
        <v>150.8191295630966</v>
      </c>
      <c r="AQ73" s="311">
        <v>151.71111400482101</v>
      </c>
      <c r="AR73" s="311">
        <v>152.60837591515141</v>
      </c>
      <c r="AS73" s="311">
        <v>150.6067797987337</v>
      </c>
      <c r="AT73" s="311">
        <v>199.51300829183583</v>
      </c>
      <c r="AU73" s="311">
        <v>161.12130958372222</v>
      </c>
      <c r="AV73" s="311">
        <v>162.16848332009499</v>
      </c>
      <c r="AW73" s="311">
        <v>162.10746513444573</v>
      </c>
      <c r="AX73" s="311">
        <v>-337.2109491686262</v>
      </c>
      <c r="AY73" s="311">
        <v>-369.20828380569566</v>
      </c>
      <c r="AZ73" s="311">
        <v>115.34246855036271</v>
      </c>
      <c r="BA73" s="311">
        <v>115.81466694670097</v>
      </c>
      <c r="BB73" s="311">
        <v>93.755636760417673</v>
      </c>
      <c r="BC73" s="311">
        <v>166.51958921723519</v>
      </c>
      <c r="BD73" s="311">
        <v>117.33269795208251</v>
      </c>
      <c r="BE73" s="311">
        <v>143.66790938183178</v>
      </c>
      <c r="BF73" s="311">
        <v>144.3234717391905</v>
      </c>
      <c r="BG73" s="311">
        <v>127.01169754058179</v>
      </c>
      <c r="BH73" s="311">
        <v>146.77991845836081</v>
      </c>
      <c r="BI73" s="311">
        <v>128.0895352021752</v>
      </c>
      <c r="BJ73" s="311">
        <v>151.27446811802835</v>
      </c>
      <c r="BK73" s="311">
        <v>61.222038761278974</v>
      </c>
      <c r="BL73" s="311">
        <v>118.51291717746363</v>
      </c>
      <c r="BM73" s="311">
        <v>111.48748269240932</v>
      </c>
      <c r="BN73" s="311">
        <v>104.29065167238187</v>
      </c>
      <c r="BO73" s="311">
        <v>111.85435046802016</v>
      </c>
      <c r="BP73" s="311">
        <v>105.50555443454094</v>
      </c>
      <c r="BQ73" s="311">
        <v>104.78963301194449</v>
      </c>
      <c r="BR73" s="311">
        <v>112.50285622522301</v>
      </c>
      <c r="BS73" s="311">
        <v>94.47945056100852</v>
      </c>
      <c r="BT73" s="311">
        <v>105.11874684570107</v>
      </c>
      <c r="BU73" s="311">
        <v>91.292435857026916</v>
      </c>
      <c r="BV73" s="311">
        <v>95.045366222539471</v>
      </c>
      <c r="BW73" s="311">
        <v>91.496186092726575</v>
      </c>
      <c r="BX73" s="311">
        <v>100.59575510703607</v>
      </c>
      <c r="BY73" s="311">
        <v>100.79914146203525</v>
      </c>
      <c r="BZ73" s="311">
        <v>106.62055220339396</v>
      </c>
      <c r="CA73" s="311">
        <v>89.744642689999935</v>
      </c>
      <c r="CB73" s="311">
        <v>89.570225910000062</v>
      </c>
      <c r="CC73" s="311">
        <v>89.741903360000009</v>
      </c>
      <c r="CD73" s="311">
        <v>88.960906219999941</v>
      </c>
      <c r="CE73" s="311">
        <v>37.808203059537746</v>
      </c>
      <c r="CF73" s="311">
        <v>89.806078139999997</v>
      </c>
      <c r="CG73" s="311">
        <v>89.987055729999938</v>
      </c>
      <c r="CH73" s="311">
        <v>91.230891590000013</v>
      </c>
      <c r="CI73" s="311">
        <v>88.258198000000007</v>
      </c>
      <c r="CJ73" s="311">
        <v>112.21513132000004</v>
      </c>
      <c r="CK73" s="311">
        <v>39.497779810000011</v>
      </c>
      <c r="CL73" s="311">
        <v>105.39120241999998</v>
      </c>
      <c r="CM73" s="311">
        <v>108.7924689699999</v>
      </c>
      <c r="CN73" s="311">
        <v>98.670439189653607</v>
      </c>
      <c r="CO73" s="311">
        <v>37.592207399999964</v>
      </c>
      <c r="CP73" s="311">
        <v>97.194606390000047</v>
      </c>
      <c r="CQ73" s="311">
        <v>96.705582599999914</v>
      </c>
      <c r="CR73" s="311">
        <v>96.338129250000065</v>
      </c>
      <c r="CS73" s="311">
        <v>65.786624099999983</v>
      </c>
      <c r="CT73" s="311">
        <v>37.410414870000025</v>
      </c>
      <c r="CU73" s="311">
        <v>29.127029509999897</v>
      </c>
      <c r="CV73" s="311">
        <v>11.286187720000092</v>
      </c>
      <c r="CW73" s="311">
        <v>12.051329669999907</v>
      </c>
      <c r="CX73" s="311">
        <v>4.4688514300000204</v>
      </c>
      <c r="CY73" s="311">
        <v>7.4464257000000114</v>
      </c>
      <c r="CZ73" s="311">
        <v>10.597725390000098</v>
      </c>
      <c r="DA73" s="311">
        <v>11.631689689999959</v>
      </c>
      <c r="DB73" s="311">
        <v>11.646455760000023</v>
      </c>
      <c r="DC73" s="311">
        <v>11.272155769999969</v>
      </c>
      <c r="DD73" s="311">
        <v>11.496045819999992</v>
      </c>
      <c r="DE73" s="311">
        <v>10.931685479999985</v>
      </c>
      <c r="DF73" s="311">
        <v>10.573823870000112</v>
      </c>
      <c r="DG73" s="311">
        <v>11.056024039999826</v>
      </c>
      <c r="DH73" s="311">
        <v>10.040087450000144</v>
      </c>
      <c r="DI73" s="311">
        <v>10.768924779999949</v>
      </c>
      <c r="DJ73" s="311">
        <v>10.337440130000047</v>
      </c>
      <c r="DK73" s="308">
        <v>4.4094790099999699</v>
      </c>
      <c r="DL73" s="308">
        <v>4.3204363099999767</v>
      </c>
      <c r="DM73" s="308">
        <v>23.128951780000065</v>
      </c>
      <c r="DN73" s="308">
        <v>10.699115950000007</v>
      </c>
      <c r="DO73" s="308">
        <v>10.36701534999996</v>
      </c>
      <c r="DP73" s="308">
        <v>10.764874769999992</v>
      </c>
      <c r="DQ73" s="308">
        <v>10.439714260000059</v>
      </c>
      <c r="DR73" s="307">
        <f>DR74+DR75</f>
        <v>11.27</v>
      </c>
      <c r="DS73" s="307"/>
      <c r="DT73" s="307"/>
      <c r="DU73" s="307"/>
      <c r="DV73" s="307"/>
      <c r="DW73" s="307"/>
      <c r="DX73" s="307"/>
      <c r="DY73" s="307"/>
      <c r="DZ73" s="307"/>
      <c r="EA73" s="307"/>
      <c r="EB73" s="307"/>
      <c r="EC73" s="307"/>
      <c r="ED73" s="307"/>
      <c r="EE73" s="307"/>
      <c r="EF73" s="307"/>
      <c r="EG73" s="303"/>
      <c r="EH73" s="308"/>
      <c r="EI73" s="308"/>
      <c r="EJ73" s="308"/>
      <c r="EK73" s="308"/>
      <c r="EL73" s="308"/>
      <c r="EM73" s="343"/>
      <c r="EN73" s="308"/>
      <c r="EO73" s="308"/>
      <c r="EP73" s="308"/>
      <c r="EQ73" s="308"/>
      <c r="ER73" s="308"/>
      <c r="ES73" s="308"/>
      <c r="ET73" s="308"/>
      <c r="EU73" s="308"/>
      <c r="EV73" s="308"/>
    </row>
    <row r="74" spans="1:152" s="256" customFormat="1" x14ac:dyDescent="0.25">
      <c r="A74" s="338" t="s">
        <v>482</v>
      </c>
      <c r="B74" s="311">
        <v>39.60161317565062</v>
      </c>
      <c r="C74" s="311">
        <v>39.835262693386959</v>
      </c>
      <c r="D74" s="311">
        <v>40.070290743277937</v>
      </c>
      <c r="E74" s="311">
        <v>40.306705458663281</v>
      </c>
      <c r="F74" s="311">
        <v>40.54451502086939</v>
      </c>
      <c r="G74" s="311">
        <v>40.78372765949252</v>
      </c>
      <c r="H74" s="311">
        <v>41.024351652683528</v>
      </c>
      <c r="I74" s="311">
        <v>41.26639532743436</v>
      </c>
      <c r="J74" s="311">
        <v>41.509867059866217</v>
      </c>
      <c r="K74" s="311">
        <v>41.754775275519428</v>
      </c>
      <c r="L74" s="311">
        <v>42.001128449644995</v>
      </c>
      <c r="M74" s="311">
        <v>42.2489351074979</v>
      </c>
      <c r="N74" s="311">
        <v>42.498203824632135</v>
      </c>
      <c r="O74" s="311">
        <v>42.748943227197465</v>
      </c>
      <c r="P74" s="311">
        <v>43.001161992237932</v>
      </c>
      <c r="Q74" s="311">
        <v>43.254868847992135</v>
      </c>
      <c r="R74" s="311">
        <v>43.510072574195291</v>
      </c>
      <c r="S74" s="311">
        <v>43.766782002383046</v>
      </c>
      <c r="T74" s="311">
        <v>44.025006016197104</v>
      </c>
      <c r="U74" s="311">
        <v>44.284753551692667</v>
      </c>
      <c r="V74" s="311">
        <v>44.54603359764765</v>
      </c>
      <c r="W74" s="311">
        <v>46.613201467772527</v>
      </c>
      <c r="X74" s="311">
        <v>46.894822786597999</v>
      </c>
      <c r="Y74" s="311">
        <v>47.178145566913329</v>
      </c>
      <c r="Z74" s="311">
        <v>47.463180088377811</v>
      </c>
      <c r="AA74" s="311">
        <v>186.13302218081398</v>
      </c>
      <c r="AB74" s="311">
        <v>187.22528636056458</v>
      </c>
      <c r="AC74" s="311">
        <v>188.32396208822021</v>
      </c>
      <c r="AD74" s="311">
        <v>189.42908701087356</v>
      </c>
      <c r="AE74" s="311">
        <v>190.54069899674133</v>
      </c>
      <c r="AF74" s="311">
        <v>49.209917315072921</v>
      </c>
      <c r="AG74" s="311">
        <v>81.19813636027601</v>
      </c>
      <c r="AH74" s="311">
        <v>81.681313779425665</v>
      </c>
      <c r="AI74" s="311">
        <v>172.0548173705738</v>
      </c>
      <c r="AJ74" s="311">
        <v>173.06948612709078</v>
      </c>
      <c r="AK74" s="311">
        <v>174.0901409582934</v>
      </c>
      <c r="AL74" s="311">
        <v>175.11681719239635</v>
      </c>
      <c r="AM74" s="311">
        <v>148.17453143633759</v>
      </c>
      <c r="AN74" s="311">
        <v>149.05086905782426</v>
      </c>
      <c r="AO74" s="311">
        <v>149.93239153737196</v>
      </c>
      <c r="AP74" s="311">
        <v>150.8191295630966</v>
      </c>
      <c r="AQ74" s="311">
        <v>151.71111400482101</v>
      </c>
      <c r="AR74" s="311">
        <v>152.60837591515141</v>
      </c>
      <c r="AS74" s="311">
        <v>150.6067797987337</v>
      </c>
      <c r="AT74" s="311">
        <v>199.51300829183583</v>
      </c>
      <c r="AU74" s="311">
        <v>161.12130958372222</v>
      </c>
      <c r="AV74" s="311">
        <v>162.16848332009499</v>
      </c>
      <c r="AW74" s="311">
        <v>162.10746513444573</v>
      </c>
      <c r="AX74" s="311">
        <v>162.7890508313738</v>
      </c>
      <c r="AY74" s="311">
        <v>130.79171619430434</v>
      </c>
      <c r="AZ74" s="311">
        <v>115.34246855036271</v>
      </c>
      <c r="BA74" s="311">
        <v>115.81466694670097</v>
      </c>
      <c r="BB74" s="311">
        <v>93.755636760417673</v>
      </c>
      <c r="BC74" s="311">
        <v>139.41982321723515</v>
      </c>
      <c r="BD74" s="311">
        <v>117.33269795208251</v>
      </c>
      <c r="BE74" s="311">
        <v>143.66790938183178</v>
      </c>
      <c r="BF74" s="311">
        <v>144.3234717391905</v>
      </c>
      <c r="BG74" s="311">
        <v>127.01169754058179</v>
      </c>
      <c r="BH74" s="311">
        <v>125.4573625283609</v>
      </c>
      <c r="BI74" s="311">
        <v>128.0895352021752</v>
      </c>
      <c r="BJ74" s="311">
        <v>128.65122004802831</v>
      </c>
      <c r="BK74" s="311">
        <v>61.222038761278974</v>
      </c>
      <c r="BL74" s="311">
        <v>103.94483524746369</v>
      </c>
      <c r="BM74" s="311">
        <v>104.10251762240929</v>
      </c>
      <c r="BN74" s="311">
        <v>104.29065167238187</v>
      </c>
      <c r="BO74" s="311">
        <v>105.32267471802018</v>
      </c>
      <c r="BP74" s="311">
        <v>90.947192184540867</v>
      </c>
      <c r="BQ74" s="311">
        <v>104.78963301194449</v>
      </c>
      <c r="BR74" s="311">
        <v>104.95692922522301</v>
      </c>
      <c r="BS74" s="311">
        <v>87.141071561008488</v>
      </c>
      <c r="BT74" s="311">
        <v>89.874434615701077</v>
      </c>
      <c r="BU74" s="311">
        <v>91.292435857026916</v>
      </c>
      <c r="BV74" s="311">
        <v>87.896673452539559</v>
      </c>
      <c r="BW74" s="311">
        <v>84.64587798272656</v>
      </c>
      <c r="BX74" s="311">
        <v>94.151745177036076</v>
      </c>
      <c r="BY74" s="311">
        <v>94.211199142035227</v>
      </c>
      <c r="BZ74" s="311">
        <v>94.275000563393903</v>
      </c>
      <c r="CA74" s="311">
        <v>83.166492689999998</v>
      </c>
      <c r="CB74" s="311">
        <v>83.16620691</v>
      </c>
      <c r="CC74" s="311">
        <v>83.229522360000004</v>
      </c>
      <c r="CD74" s="311">
        <v>82.813505219999996</v>
      </c>
      <c r="CE74" s="311">
        <v>31.409944629537687</v>
      </c>
      <c r="CF74" s="311">
        <v>83.178453540000007</v>
      </c>
      <c r="CG74" s="311">
        <v>82.99529496000001</v>
      </c>
      <c r="CH74" s="311">
        <v>83.164365509999996</v>
      </c>
      <c r="CI74" s="311">
        <v>81.693320880000002</v>
      </c>
      <c r="CJ74" s="311">
        <v>96.91679031999999</v>
      </c>
      <c r="CK74" s="311">
        <v>32.051774809999998</v>
      </c>
      <c r="CL74" s="311">
        <v>96.963112419999987</v>
      </c>
      <c r="CM74" s="311">
        <v>100.57574979999998</v>
      </c>
      <c r="CN74" s="311">
        <v>89.961138359653532</v>
      </c>
      <c r="CO74" s="311">
        <v>29.166666669999994</v>
      </c>
      <c r="CP74" s="311">
        <v>88.188675660000001</v>
      </c>
      <c r="CQ74" s="311">
        <v>87.539597669999992</v>
      </c>
      <c r="CR74" s="311">
        <v>87.533611800000017</v>
      </c>
      <c r="CS74" s="311">
        <v>58.404781549999996</v>
      </c>
      <c r="CT74" s="311">
        <v>19.166666669999994</v>
      </c>
      <c r="CU74" s="311">
        <v>19.166666669999994</v>
      </c>
      <c r="CV74" s="311">
        <v>2.083333330000007</v>
      </c>
      <c r="CW74" s="311">
        <v>2.083333330000007</v>
      </c>
      <c r="CX74" s="311">
        <v>2.083333330000007</v>
      </c>
      <c r="CY74" s="311">
        <v>2.083333330000007</v>
      </c>
      <c r="CZ74" s="311">
        <v>2.083333330000007</v>
      </c>
      <c r="DA74" s="311">
        <v>2.0833333300000016</v>
      </c>
      <c r="DB74" s="311">
        <v>2.0833333300000016</v>
      </c>
      <c r="DC74" s="311">
        <v>2.0833333300000016</v>
      </c>
      <c r="DD74" s="311">
        <v>2.0833333300000016</v>
      </c>
      <c r="DE74" s="311">
        <v>2.0833333300000016</v>
      </c>
      <c r="DF74" s="311">
        <v>2.0833333300000016</v>
      </c>
      <c r="DG74" s="311">
        <v>2</v>
      </c>
      <c r="DH74" s="311">
        <v>2</v>
      </c>
      <c r="DI74" s="311">
        <v>2</v>
      </c>
      <c r="DJ74" s="311">
        <v>2</v>
      </c>
      <c r="DK74" s="308">
        <v>2</v>
      </c>
      <c r="DL74" s="308">
        <v>2</v>
      </c>
      <c r="DM74" s="308">
        <v>2.08</v>
      </c>
      <c r="DN74" s="308">
        <v>2.08</v>
      </c>
      <c r="DO74" s="308">
        <v>2.08</v>
      </c>
      <c r="DP74" s="308">
        <v>2.08</v>
      </c>
      <c r="DQ74" s="308">
        <v>2.08</v>
      </c>
      <c r="DR74" s="307">
        <v>2.08</v>
      </c>
      <c r="DS74" s="307"/>
      <c r="DT74" s="307"/>
      <c r="DU74" s="307"/>
      <c r="DV74" s="307"/>
      <c r="DW74" s="307"/>
      <c r="DX74" s="307"/>
      <c r="DY74" s="307"/>
      <c r="DZ74" s="307"/>
      <c r="EA74" s="307"/>
      <c r="EB74" s="307"/>
      <c r="EC74" s="307"/>
      <c r="ED74" s="307"/>
      <c r="EE74" s="307"/>
      <c r="EF74" s="307"/>
      <c r="EG74" s="303"/>
      <c r="EH74" s="308"/>
      <c r="EI74" s="308"/>
      <c r="EJ74" s="308"/>
      <c r="EK74" s="308"/>
      <c r="EL74" s="308"/>
      <c r="EM74" s="337"/>
      <c r="EN74" s="308"/>
      <c r="EO74" s="308"/>
      <c r="EP74" s="308"/>
      <c r="EQ74" s="308"/>
      <c r="ER74" s="308"/>
      <c r="ES74" s="308"/>
      <c r="ET74" s="308"/>
      <c r="EU74" s="308"/>
      <c r="EV74" s="308"/>
    </row>
    <row r="75" spans="1:152" s="256" customFormat="1" x14ac:dyDescent="0.25">
      <c r="A75" s="338" t="s">
        <v>481</v>
      </c>
      <c r="B75" s="311">
        <v>0</v>
      </c>
      <c r="C75" s="311">
        <v>0</v>
      </c>
      <c r="D75" s="311">
        <v>0</v>
      </c>
      <c r="E75" s="311">
        <v>0</v>
      </c>
      <c r="F75" s="311">
        <v>0</v>
      </c>
      <c r="G75" s="311">
        <v>0</v>
      </c>
      <c r="H75" s="311">
        <v>0</v>
      </c>
      <c r="I75" s="311">
        <v>0</v>
      </c>
      <c r="J75" s="311">
        <v>0</v>
      </c>
      <c r="K75" s="311">
        <v>0</v>
      </c>
      <c r="L75" s="311">
        <v>0</v>
      </c>
      <c r="M75" s="311">
        <v>0</v>
      </c>
      <c r="N75" s="311">
        <v>0</v>
      </c>
      <c r="O75" s="311">
        <v>0</v>
      </c>
      <c r="P75" s="311">
        <v>0</v>
      </c>
      <c r="Q75" s="311">
        <v>0</v>
      </c>
      <c r="R75" s="311">
        <v>0</v>
      </c>
      <c r="S75" s="311">
        <v>0</v>
      </c>
      <c r="T75" s="311">
        <v>0</v>
      </c>
      <c r="U75" s="311">
        <v>0</v>
      </c>
      <c r="V75" s="311">
        <v>0</v>
      </c>
      <c r="W75" s="311">
        <v>0</v>
      </c>
      <c r="X75" s="311">
        <v>0</v>
      </c>
      <c r="Y75" s="311">
        <v>0</v>
      </c>
      <c r="Z75" s="311">
        <v>0</v>
      </c>
      <c r="AA75" s="311">
        <v>0</v>
      </c>
      <c r="AB75" s="311">
        <v>0</v>
      </c>
      <c r="AC75" s="311">
        <v>0</v>
      </c>
      <c r="AD75" s="311">
        <v>0</v>
      </c>
      <c r="AE75" s="311">
        <v>0</v>
      </c>
      <c r="AF75" s="311">
        <v>0</v>
      </c>
      <c r="AG75" s="311">
        <v>0</v>
      </c>
      <c r="AH75" s="311">
        <v>0</v>
      </c>
      <c r="AI75" s="311">
        <v>0</v>
      </c>
      <c r="AJ75" s="311">
        <v>0</v>
      </c>
      <c r="AK75" s="311">
        <v>0</v>
      </c>
      <c r="AL75" s="311">
        <v>0</v>
      </c>
      <c r="AM75" s="311">
        <v>0</v>
      </c>
      <c r="AN75" s="311">
        <v>0</v>
      </c>
      <c r="AO75" s="311">
        <v>0</v>
      </c>
      <c r="AP75" s="311">
        <v>0</v>
      </c>
      <c r="AQ75" s="311">
        <v>0</v>
      </c>
      <c r="AR75" s="311">
        <v>0</v>
      </c>
      <c r="AS75" s="311">
        <v>0</v>
      </c>
      <c r="AT75" s="311">
        <v>0</v>
      </c>
      <c r="AU75" s="311">
        <v>0</v>
      </c>
      <c r="AV75" s="311">
        <v>0</v>
      </c>
      <c r="AW75" s="311">
        <v>0</v>
      </c>
      <c r="AX75" s="311">
        <v>-500</v>
      </c>
      <c r="AY75" s="311">
        <v>-500</v>
      </c>
      <c r="AZ75" s="311">
        <v>0</v>
      </c>
      <c r="BA75" s="311">
        <v>0</v>
      </c>
      <c r="BB75" s="311">
        <v>0</v>
      </c>
      <c r="BC75" s="311">
        <v>27.099766000000045</v>
      </c>
      <c r="BD75" s="311">
        <v>0</v>
      </c>
      <c r="BE75" s="311">
        <v>0</v>
      </c>
      <c r="BF75" s="311">
        <v>0</v>
      </c>
      <c r="BG75" s="311">
        <v>0</v>
      </c>
      <c r="BH75" s="311">
        <v>21.322555929999908</v>
      </c>
      <c r="BI75" s="311">
        <v>0</v>
      </c>
      <c r="BJ75" s="311">
        <v>22.623248070000045</v>
      </c>
      <c r="BK75" s="311">
        <v>0</v>
      </c>
      <c r="BL75" s="311">
        <v>14.568081929999948</v>
      </c>
      <c r="BM75" s="311">
        <v>7.3849650700000211</v>
      </c>
      <c r="BN75" s="311">
        <v>0</v>
      </c>
      <c r="BO75" s="311">
        <v>6.5316757499999767</v>
      </c>
      <c r="BP75" s="311">
        <v>14.558362250000073</v>
      </c>
      <c r="BQ75" s="311">
        <v>0</v>
      </c>
      <c r="BR75" s="311">
        <v>7.545927000000006</v>
      </c>
      <c r="BS75" s="311">
        <v>7.3383790000000317</v>
      </c>
      <c r="BT75" s="311">
        <v>15.244312229999991</v>
      </c>
      <c r="BU75" s="311">
        <v>0</v>
      </c>
      <c r="BV75" s="311">
        <v>7.1486927699999114</v>
      </c>
      <c r="BW75" s="311">
        <v>6.8503081100000145</v>
      </c>
      <c r="BX75" s="311">
        <v>6.4440099299999929</v>
      </c>
      <c r="BY75" s="311">
        <v>6.5879423200000247</v>
      </c>
      <c r="BZ75" s="311">
        <v>12.345551640000053</v>
      </c>
      <c r="CA75" s="311">
        <v>6.5781499999999369</v>
      </c>
      <c r="CB75" s="311">
        <v>6.4040190000000621</v>
      </c>
      <c r="CC75" s="311">
        <v>6.5123810000000049</v>
      </c>
      <c r="CD75" s="311">
        <v>6.1474009999999453</v>
      </c>
      <c r="CE75" s="311">
        <v>6.3982584300000553</v>
      </c>
      <c r="CF75" s="311">
        <v>6.6276245999999901</v>
      </c>
      <c r="CG75" s="311">
        <v>6.991760769999928</v>
      </c>
      <c r="CH75" s="311">
        <v>8.0665260800000169</v>
      </c>
      <c r="CI75" s="311">
        <v>6.5648771200000056</v>
      </c>
      <c r="CJ75" s="311">
        <v>15.29834100000005</v>
      </c>
      <c r="CK75" s="311">
        <v>7.4460050000000138</v>
      </c>
      <c r="CL75" s="311">
        <v>8.4280899999999974</v>
      </c>
      <c r="CM75" s="311">
        <v>8.2167191699999194</v>
      </c>
      <c r="CN75" s="311">
        <v>8.7093008300000747</v>
      </c>
      <c r="CO75" s="311">
        <v>8.4255407299999661</v>
      </c>
      <c r="CP75" s="311">
        <v>9.0059307300000455</v>
      </c>
      <c r="CQ75" s="311">
        <v>9.1659849299999223</v>
      </c>
      <c r="CR75" s="311">
        <v>8.8045174500000485</v>
      </c>
      <c r="CS75" s="311">
        <v>7.3818425499999876</v>
      </c>
      <c r="CT75" s="311">
        <v>18.243748200000027</v>
      </c>
      <c r="CU75" s="311">
        <v>9.9603628399999025</v>
      </c>
      <c r="CV75" s="311">
        <v>9.2028543900000841</v>
      </c>
      <c r="CW75" s="311">
        <v>9.9679963399998996</v>
      </c>
      <c r="CX75" s="311">
        <v>2.385518100000013</v>
      </c>
      <c r="CY75" s="311">
        <v>5.3630923700000039</v>
      </c>
      <c r="CZ75" s="311">
        <v>8.5143920600000911</v>
      </c>
      <c r="DA75" s="311">
        <v>9.548356359999957</v>
      </c>
      <c r="DB75" s="311">
        <v>9.5631224300000213</v>
      </c>
      <c r="DC75" s="311">
        <v>9.1888224399999672</v>
      </c>
      <c r="DD75" s="311">
        <v>9.4127124899999899</v>
      </c>
      <c r="DE75" s="311">
        <v>8.8483521499999824</v>
      </c>
      <c r="DF75" s="311">
        <v>8.4904905400001098</v>
      </c>
      <c r="DG75" s="311">
        <v>9</v>
      </c>
      <c r="DH75" s="311">
        <v>8</v>
      </c>
      <c r="DI75" s="311">
        <v>9</v>
      </c>
      <c r="DJ75" s="311">
        <v>8</v>
      </c>
      <c r="DK75" s="308">
        <v>2</v>
      </c>
      <c r="DL75" s="308">
        <v>2</v>
      </c>
      <c r="DM75" s="308">
        <v>21.05</v>
      </c>
      <c r="DN75" s="308">
        <v>8.6199999999999992</v>
      </c>
      <c r="DO75" s="308">
        <v>8.2899999999999991</v>
      </c>
      <c r="DP75" s="308">
        <v>8.6816999999999993</v>
      </c>
      <c r="DQ75" s="308">
        <v>8.36</v>
      </c>
      <c r="DR75" s="307">
        <v>9.19</v>
      </c>
      <c r="DS75" s="307"/>
      <c r="DT75" s="307"/>
      <c r="DU75" s="307"/>
      <c r="DV75" s="307"/>
      <c r="DW75" s="307"/>
      <c r="DX75" s="307"/>
      <c r="DY75" s="307"/>
      <c r="DZ75" s="307"/>
      <c r="EA75" s="307"/>
      <c r="EB75" s="307"/>
      <c r="EC75" s="307"/>
      <c r="ED75" s="307"/>
      <c r="EE75" s="307"/>
      <c r="EF75" s="307"/>
      <c r="EG75" s="303"/>
      <c r="EH75" s="308"/>
      <c r="EI75" s="308"/>
      <c r="EJ75" s="308"/>
      <c r="EK75" s="308"/>
      <c r="EL75" s="308"/>
      <c r="EM75" s="337"/>
      <c r="EN75" s="308"/>
      <c r="EO75" s="308"/>
      <c r="EP75" s="308"/>
      <c r="EQ75" s="308"/>
      <c r="ER75" s="308"/>
      <c r="ES75" s="308"/>
      <c r="ET75" s="308"/>
      <c r="EU75" s="308"/>
      <c r="EV75" s="308"/>
    </row>
    <row r="76" spans="1:152" s="256" customFormat="1" x14ac:dyDescent="0.25">
      <c r="A76" s="340" t="s">
        <v>502</v>
      </c>
      <c r="B76" s="311">
        <v>153.39819161999998</v>
      </c>
      <c r="C76" s="311">
        <v>18.740182019999995</v>
      </c>
      <c r="D76" s="311">
        <v>82.361736539999995</v>
      </c>
      <c r="E76" s="311">
        <v>84.187005369999994</v>
      </c>
      <c r="F76" s="311">
        <v>54.025521650000002</v>
      </c>
      <c r="G76" s="311">
        <v>316.16035014000005</v>
      </c>
      <c r="H76" s="311">
        <v>51.148626330000006</v>
      </c>
      <c r="I76" s="311">
        <v>68.253987113856184</v>
      </c>
      <c r="J76" s="311">
        <v>103.72851310688321</v>
      </c>
      <c r="K76" s="311">
        <v>96.51406873189049</v>
      </c>
      <c r="L76" s="311">
        <v>22.420126350000011</v>
      </c>
      <c r="M76" s="311">
        <v>12.188483103584424</v>
      </c>
      <c r="N76" s="311">
        <v>61.917128242361237</v>
      </c>
      <c r="O76" s="311">
        <v>44.921225879999994</v>
      </c>
      <c r="P76" s="311">
        <v>43.644376869075401</v>
      </c>
      <c r="Q76" s="311">
        <v>137.43645887</v>
      </c>
      <c r="R76" s="311">
        <v>97.722861640000005</v>
      </c>
      <c r="S76" s="311">
        <v>68.209971701570637</v>
      </c>
      <c r="T76" s="311">
        <v>106.54228284000003</v>
      </c>
      <c r="U76" s="311">
        <v>105.02094507999999</v>
      </c>
      <c r="V76" s="311">
        <v>221.69174501000003</v>
      </c>
      <c r="W76" s="311">
        <v>144.80247333</v>
      </c>
      <c r="X76" s="311">
        <v>132.35856765999998</v>
      </c>
      <c r="Y76" s="311">
        <v>69.896563979999996</v>
      </c>
      <c r="Z76" s="311">
        <v>198.00883458000001</v>
      </c>
      <c r="AA76" s="311">
        <v>196.57605316000001</v>
      </c>
      <c r="AB76" s="311">
        <v>255.29341313999998</v>
      </c>
      <c r="AC76" s="311">
        <v>333.48727541</v>
      </c>
      <c r="AD76" s="311">
        <v>370.77486785999997</v>
      </c>
      <c r="AE76" s="311">
        <v>361.03717079</v>
      </c>
      <c r="AF76" s="311">
        <v>674.58063533999996</v>
      </c>
      <c r="AG76" s="311">
        <v>482.76670068999999</v>
      </c>
      <c r="AH76" s="311">
        <v>374.34692925000002</v>
      </c>
      <c r="AI76" s="311">
        <v>190.51660794</v>
      </c>
      <c r="AJ76" s="311">
        <v>246.75354924999999</v>
      </c>
      <c r="AK76" s="311">
        <v>375.20639330999995</v>
      </c>
      <c r="AL76" s="311">
        <v>376.46743916000003</v>
      </c>
      <c r="AM76" s="311">
        <v>136.37083552000001</v>
      </c>
      <c r="AN76" s="311">
        <v>798.14255390999983</v>
      </c>
      <c r="AO76" s="311">
        <v>982.19794761000003</v>
      </c>
      <c r="AP76" s="311">
        <v>835.96469047999994</v>
      </c>
      <c r="AQ76" s="311">
        <v>261.42177845999998</v>
      </c>
      <c r="AR76" s="311">
        <v>953.41322487000002</v>
      </c>
      <c r="AS76" s="311">
        <v>384.91697694000004</v>
      </c>
      <c r="AT76" s="311">
        <v>199.39187585000002</v>
      </c>
      <c r="AU76" s="311">
        <v>435.73327196999998</v>
      </c>
      <c r="AV76" s="311">
        <v>190.34799089999999</v>
      </c>
      <c r="AW76" s="311">
        <v>849.23731728000007</v>
      </c>
      <c r="AX76" s="311">
        <v>1518.87531089</v>
      </c>
      <c r="AY76" s="311">
        <v>1322.89247492</v>
      </c>
      <c r="AZ76" s="311">
        <v>581.55933625</v>
      </c>
      <c r="BA76" s="311">
        <v>592.74362598999994</v>
      </c>
      <c r="BB76" s="311">
        <v>2055.6797987599998</v>
      </c>
      <c r="BC76" s="311">
        <v>1231.7986520099998</v>
      </c>
      <c r="BD76" s="311">
        <v>1110.1874248899999</v>
      </c>
      <c r="BE76" s="311">
        <v>2159.0729503530001</v>
      </c>
      <c r="BF76" s="311">
        <v>1287.97218595</v>
      </c>
      <c r="BG76" s="311">
        <v>1323.8967225199999</v>
      </c>
      <c r="BH76" s="311">
        <v>1742.57339809</v>
      </c>
      <c r="BI76" s="311">
        <v>2489.3190878000005</v>
      </c>
      <c r="BJ76" s="311">
        <v>1877.7096849000004</v>
      </c>
      <c r="BK76" s="311">
        <v>2138.4787177799999</v>
      </c>
      <c r="BL76" s="311">
        <v>3090.2332229999997</v>
      </c>
      <c r="BM76" s="311">
        <v>1516.0059693799999</v>
      </c>
      <c r="BN76" s="311">
        <v>1150.8546571400002</v>
      </c>
      <c r="BO76" s="311">
        <v>2880.0559960600003</v>
      </c>
      <c r="BP76" s="311">
        <v>447.85480794699998</v>
      </c>
      <c r="BQ76" s="311">
        <v>545.53856859999996</v>
      </c>
      <c r="BR76" s="311">
        <v>731.27409896000006</v>
      </c>
      <c r="BS76" s="311">
        <v>574.59330143999989</v>
      </c>
      <c r="BT76" s="311">
        <v>340.5596903</v>
      </c>
      <c r="BU76" s="311">
        <v>306.52025921000001</v>
      </c>
      <c r="BV76" s="311">
        <v>886.64856351000003</v>
      </c>
      <c r="BW76" s="311">
        <v>921.29331363000006</v>
      </c>
      <c r="BX76" s="311">
        <v>753.18663316000004</v>
      </c>
      <c r="BY76" s="311">
        <v>786.29772559000003</v>
      </c>
      <c r="BZ76" s="311">
        <v>375.91102072000001</v>
      </c>
      <c r="CA76" s="311">
        <v>266.25588160999996</v>
      </c>
      <c r="CB76" s="311">
        <v>317.02959788000004</v>
      </c>
      <c r="CC76" s="311">
        <v>626.69674952000014</v>
      </c>
      <c r="CD76" s="311">
        <v>665.5961342999999</v>
      </c>
      <c r="CE76" s="311">
        <v>458.54014173999997</v>
      </c>
      <c r="CF76" s="311">
        <v>512.03798189000008</v>
      </c>
      <c r="CG76" s="311">
        <v>367.61692546999996</v>
      </c>
      <c r="CH76" s="311">
        <v>1183.46950612</v>
      </c>
      <c r="CI76" s="311">
        <v>491.89382638999996</v>
      </c>
      <c r="CJ76" s="311">
        <v>478.93940349000002</v>
      </c>
      <c r="CK76" s="311">
        <v>585.92270716999997</v>
      </c>
      <c r="CL76" s="311">
        <v>1075.1180267</v>
      </c>
      <c r="CM76" s="311">
        <v>331.22559231000002</v>
      </c>
      <c r="CN76" s="311">
        <v>896.65129371000012</v>
      </c>
      <c r="CO76" s="311">
        <v>171.07246295000002</v>
      </c>
      <c r="CP76" s="311">
        <v>425.09125410000007</v>
      </c>
      <c r="CQ76" s="311">
        <v>794.15938957999992</v>
      </c>
      <c r="CR76" s="311">
        <v>909.00033433999999</v>
      </c>
      <c r="CS76" s="311">
        <v>484.6509372400003</v>
      </c>
      <c r="CT76" s="311">
        <v>969.66464902000007</v>
      </c>
      <c r="CU76" s="311">
        <v>670.13573744999997</v>
      </c>
      <c r="CV76" s="311">
        <v>454.50282576999996</v>
      </c>
      <c r="CW76" s="311">
        <v>664.72913911000001</v>
      </c>
      <c r="CX76" s="311">
        <v>529.92386735999992</v>
      </c>
      <c r="CY76" s="311">
        <v>503.99575703000016</v>
      </c>
      <c r="CZ76" s="311">
        <v>646.04881519000014</v>
      </c>
      <c r="DA76" s="311">
        <v>582.61211634000006</v>
      </c>
      <c r="DB76" s="311">
        <v>1007.7551197299997</v>
      </c>
      <c r="DC76" s="311">
        <v>533.87535764999996</v>
      </c>
      <c r="DD76" s="311">
        <v>725.15779422000014</v>
      </c>
      <c r="DE76" s="311">
        <v>850.56802135999999</v>
      </c>
      <c r="DF76" s="311">
        <v>1112.7897267799999</v>
      </c>
      <c r="DG76" s="311">
        <v>1083.34302043</v>
      </c>
      <c r="DH76" s="311">
        <v>620.91452744000003</v>
      </c>
      <c r="DI76" s="311">
        <v>1014.59493375</v>
      </c>
      <c r="DJ76" s="311">
        <v>796.32159042000001</v>
      </c>
      <c r="DK76" s="308">
        <v>1245.59607327</v>
      </c>
      <c r="DL76" s="308">
        <v>770.57545732000017</v>
      </c>
      <c r="DM76" s="308">
        <v>780.70722795000006</v>
      </c>
      <c r="DN76" s="308">
        <v>784.80811499999993</v>
      </c>
      <c r="DO76" s="308">
        <v>821.85599782999998</v>
      </c>
      <c r="DP76" s="308">
        <v>1261.8846254599998</v>
      </c>
      <c r="DQ76" s="308">
        <v>857.45074202000001</v>
      </c>
      <c r="DR76" s="307">
        <v>1333.3308089299999</v>
      </c>
      <c r="DS76" s="307"/>
      <c r="DT76" s="307"/>
      <c r="DU76" s="307"/>
      <c r="DV76" s="307"/>
      <c r="DW76" s="307"/>
      <c r="DX76" s="307"/>
      <c r="DY76" s="307"/>
      <c r="DZ76" s="307"/>
      <c r="EA76" s="307"/>
      <c r="EB76" s="307"/>
      <c r="EC76" s="307"/>
      <c r="ED76" s="307"/>
      <c r="EE76" s="307"/>
      <c r="EF76" s="307"/>
      <c r="EG76" s="303"/>
      <c r="EH76" s="308"/>
      <c r="EI76" s="308"/>
      <c r="EJ76" s="308"/>
      <c r="EK76" s="308"/>
      <c r="EL76" s="308"/>
      <c r="EM76" s="339" t="s">
        <v>502</v>
      </c>
      <c r="EN76" s="305">
        <f t="shared" ref="EN76:EV76" si="106">SUM(EN77,EN78,EN82)</f>
        <v>2777.8605583899985</v>
      </c>
      <c r="EO76" s="305">
        <f t="shared" si="106"/>
        <v>2504.9034999399987</v>
      </c>
      <c r="EP76" s="305">
        <f t="shared" si="106"/>
        <v>3336.5092539800003</v>
      </c>
      <c r="EQ76" s="305">
        <f t="shared" si="106"/>
        <v>3086</v>
      </c>
      <c r="ER76" s="305">
        <f t="shared" si="106"/>
        <v>3380</v>
      </c>
      <c r="ES76" s="305">
        <f t="shared" si="106"/>
        <v>3297</v>
      </c>
      <c r="ET76" s="305">
        <f t="shared" si="106"/>
        <v>4046</v>
      </c>
      <c r="EU76" s="305">
        <f t="shared" si="106"/>
        <v>4171</v>
      </c>
      <c r="EV76" s="305">
        <f t="shared" si="106"/>
        <v>3281</v>
      </c>
    </row>
    <row r="77" spans="1:152" s="256" customFormat="1" x14ac:dyDescent="0.25">
      <c r="A77" s="333" t="s">
        <v>479</v>
      </c>
      <c r="B77" s="311"/>
      <c r="C77" s="311"/>
      <c r="D77" s="311"/>
      <c r="E77" s="311"/>
      <c r="F77" s="311"/>
      <c r="G77" s="311"/>
      <c r="H77" s="311"/>
      <c r="I77" s="311"/>
      <c r="J77" s="311"/>
      <c r="K77" s="311"/>
      <c r="L77" s="311"/>
      <c r="M77" s="311"/>
      <c r="N77" s="311"/>
      <c r="O77" s="311"/>
      <c r="P77" s="311"/>
      <c r="Q77" s="311"/>
      <c r="R77" s="311"/>
      <c r="S77" s="311"/>
      <c r="T77" s="311"/>
      <c r="U77" s="311"/>
      <c r="V77" s="311"/>
      <c r="W77" s="311"/>
      <c r="X77" s="311"/>
      <c r="Y77" s="311"/>
      <c r="Z77" s="311"/>
      <c r="AA77" s="311"/>
      <c r="AB77" s="311"/>
      <c r="AC77" s="311"/>
      <c r="AD77" s="311"/>
      <c r="AE77" s="311"/>
      <c r="AF77" s="311"/>
      <c r="AG77" s="311"/>
      <c r="AH77" s="311"/>
      <c r="AI77" s="311"/>
      <c r="AJ77" s="311"/>
      <c r="AK77" s="311"/>
      <c r="AL77" s="311"/>
      <c r="AM77" s="311"/>
      <c r="AN77" s="311"/>
      <c r="AO77" s="311"/>
      <c r="AP77" s="311"/>
      <c r="AQ77" s="311"/>
      <c r="AR77" s="311"/>
      <c r="AS77" s="311"/>
      <c r="AT77" s="311"/>
      <c r="AU77" s="311"/>
      <c r="AV77" s="311"/>
      <c r="AW77" s="311"/>
      <c r="AX77" s="311"/>
      <c r="AY77" s="311"/>
      <c r="AZ77" s="311"/>
      <c r="BA77" s="311"/>
      <c r="BB77" s="311"/>
      <c r="BC77" s="311"/>
      <c r="BD77" s="311"/>
      <c r="BE77" s="311"/>
      <c r="BF77" s="311"/>
      <c r="BG77" s="311"/>
      <c r="BH77" s="311"/>
      <c r="BI77" s="311"/>
      <c r="BJ77" s="311"/>
      <c r="BK77" s="311"/>
      <c r="BL77" s="311"/>
      <c r="BM77" s="311"/>
      <c r="BN77" s="311"/>
      <c r="BO77" s="311"/>
      <c r="BP77" s="311"/>
      <c r="BQ77" s="311"/>
      <c r="BR77" s="311"/>
      <c r="BS77" s="311"/>
      <c r="BT77" s="311"/>
      <c r="BU77" s="311"/>
      <c r="BV77" s="311"/>
      <c r="BW77" s="311"/>
      <c r="BX77" s="311"/>
      <c r="BY77" s="311"/>
      <c r="BZ77" s="311"/>
      <c r="CA77" s="311"/>
      <c r="CB77" s="311"/>
      <c r="CC77" s="311"/>
      <c r="CD77" s="311"/>
      <c r="CE77" s="311"/>
      <c r="CF77" s="311"/>
      <c r="CG77" s="311"/>
      <c r="CH77" s="311"/>
      <c r="CI77" s="311"/>
      <c r="CJ77" s="311"/>
      <c r="CK77" s="311"/>
      <c r="CL77" s="311"/>
      <c r="CM77" s="311"/>
      <c r="CN77" s="311"/>
      <c r="CO77" s="311"/>
      <c r="CP77" s="311"/>
      <c r="CQ77" s="311"/>
      <c r="CR77" s="311"/>
      <c r="CS77" s="311"/>
      <c r="CT77" s="311"/>
      <c r="CU77" s="311"/>
      <c r="CV77" s="311"/>
      <c r="CW77" s="311"/>
      <c r="CX77" s="311"/>
      <c r="CY77" s="311"/>
      <c r="CZ77" s="311"/>
      <c r="DA77" s="311"/>
      <c r="DB77" s="311"/>
      <c r="DC77" s="311"/>
      <c r="DD77" s="311"/>
      <c r="DE77" s="311"/>
      <c r="DF77" s="311"/>
      <c r="DG77" s="311"/>
      <c r="DH77" s="311"/>
      <c r="DI77" s="311"/>
      <c r="DJ77" s="311"/>
      <c r="DK77" s="308"/>
      <c r="DL77" s="308"/>
      <c r="DM77" s="308"/>
      <c r="DN77" s="308"/>
      <c r="DO77" s="308"/>
      <c r="DP77" s="308"/>
      <c r="DQ77" s="308"/>
      <c r="DR77" s="307"/>
      <c r="DS77" s="307"/>
      <c r="DT77" s="307"/>
      <c r="DU77" s="307"/>
      <c r="DV77" s="307"/>
      <c r="DW77" s="307"/>
      <c r="DX77" s="307"/>
      <c r="DY77" s="307"/>
      <c r="DZ77" s="307"/>
      <c r="EA77" s="307"/>
      <c r="EB77" s="307"/>
      <c r="EC77" s="307"/>
      <c r="ED77" s="307"/>
      <c r="EE77" s="307"/>
      <c r="EF77" s="307"/>
      <c r="EG77" s="303"/>
      <c r="EH77" s="308"/>
      <c r="EI77" s="308"/>
      <c r="EJ77" s="308"/>
      <c r="EK77" s="308"/>
      <c r="EL77" s="308"/>
      <c r="EM77" s="327" t="s">
        <v>479</v>
      </c>
      <c r="EN77" s="308">
        <v>0</v>
      </c>
      <c r="EO77" s="308">
        <v>0</v>
      </c>
      <c r="EP77" s="308">
        <v>0</v>
      </c>
      <c r="EQ77" s="308">
        <v>0</v>
      </c>
      <c r="ER77" s="308">
        <v>0</v>
      </c>
      <c r="ES77" s="308">
        <v>0</v>
      </c>
      <c r="ET77" s="308">
        <v>0</v>
      </c>
      <c r="EU77" s="308">
        <v>0</v>
      </c>
      <c r="EV77" s="308">
        <v>339</v>
      </c>
    </row>
    <row r="78" spans="1:152" s="256" customFormat="1" x14ac:dyDescent="0.25">
      <c r="A78" s="333" t="s">
        <v>478</v>
      </c>
      <c r="B78" s="311">
        <v>0</v>
      </c>
      <c r="C78" s="311">
        <v>0.19723799999999958</v>
      </c>
      <c r="D78" s="311">
        <v>0</v>
      </c>
      <c r="E78" s="311">
        <v>2.681E-2</v>
      </c>
      <c r="F78" s="311">
        <v>0</v>
      </c>
      <c r="G78" s="311">
        <v>270.44357789000003</v>
      </c>
      <c r="H78" s="311">
        <v>9.8977338499999998</v>
      </c>
      <c r="I78" s="311">
        <v>0.67286034999999966</v>
      </c>
      <c r="J78" s="311">
        <v>0</v>
      </c>
      <c r="K78" s="311">
        <v>4.0268100000000002</v>
      </c>
      <c r="L78" s="311">
        <v>12.77000000000001</v>
      </c>
      <c r="M78" s="311">
        <v>1.0485</v>
      </c>
      <c r="N78" s="311">
        <v>8.9756223500000001</v>
      </c>
      <c r="O78" s="311">
        <v>31.108594790000001</v>
      </c>
      <c r="P78" s="311">
        <v>0.5</v>
      </c>
      <c r="Q78" s="311">
        <v>52.213317639999993</v>
      </c>
      <c r="R78" s="311">
        <v>23.539349000000005</v>
      </c>
      <c r="S78" s="311">
        <v>31.217115529999997</v>
      </c>
      <c r="T78" s="311">
        <v>0.47562234999999997</v>
      </c>
      <c r="U78" s="311">
        <v>35.501000329999997</v>
      </c>
      <c r="V78" s="311">
        <v>152.05414148000003</v>
      </c>
      <c r="W78" s="311">
        <v>86.234550370000008</v>
      </c>
      <c r="X78" s="311">
        <v>124.15586215999997</v>
      </c>
      <c r="Y78" s="311">
        <v>1.0985</v>
      </c>
      <c r="Z78" s="311">
        <v>80.685622299999991</v>
      </c>
      <c r="AA78" s="311">
        <v>3.69</v>
      </c>
      <c r="AB78" s="311">
        <v>0</v>
      </c>
      <c r="AC78" s="311">
        <v>2.7270859999999999</v>
      </c>
      <c r="AD78" s="311">
        <v>104.31551385999998</v>
      </c>
      <c r="AE78" s="311">
        <v>136.80290332000001</v>
      </c>
      <c r="AF78" s="311">
        <v>424.18346908999996</v>
      </c>
      <c r="AG78" s="311">
        <v>254.76633001999994</v>
      </c>
      <c r="AH78" s="311">
        <v>120.00550292</v>
      </c>
      <c r="AI78" s="311">
        <v>27.89695489</v>
      </c>
      <c r="AJ78" s="311">
        <v>23.391999999999999</v>
      </c>
      <c r="AK78" s="311">
        <v>50.125676599999991</v>
      </c>
      <c r="AL78" s="311">
        <v>66.159328090000031</v>
      </c>
      <c r="AM78" s="311">
        <v>41.849451340000002</v>
      </c>
      <c r="AN78" s="311">
        <v>546.34150674999989</v>
      </c>
      <c r="AO78" s="311">
        <v>708.70284841</v>
      </c>
      <c r="AP78" s="311">
        <v>372.21105402000001</v>
      </c>
      <c r="AQ78" s="311">
        <v>37.618333339999992</v>
      </c>
      <c r="AR78" s="311">
        <v>203.26729961999999</v>
      </c>
      <c r="AS78" s="311">
        <v>61.828327610000002</v>
      </c>
      <c r="AT78" s="311">
        <v>36.484833410000007</v>
      </c>
      <c r="AU78" s="311">
        <v>65.946725080000007</v>
      </c>
      <c r="AV78" s="311">
        <v>0.9087622099999999</v>
      </c>
      <c r="AW78" s="311">
        <v>115.67384634000001</v>
      </c>
      <c r="AX78" s="311">
        <v>721.83981110999991</v>
      </c>
      <c r="AY78" s="311">
        <v>315.35053762999996</v>
      </c>
      <c r="AZ78" s="311">
        <v>96.379865179999982</v>
      </c>
      <c r="BA78" s="311">
        <v>149.85900488999997</v>
      </c>
      <c r="BB78" s="311">
        <v>1212.4277069699997</v>
      </c>
      <c r="BC78" s="311">
        <v>720.28333333</v>
      </c>
      <c r="BD78" s="311">
        <v>407.17756109999982</v>
      </c>
      <c r="BE78" s="311">
        <v>170.2796889</v>
      </c>
      <c r="BF78" s="311">
        <v>455.33888889000002</v>
      </c>
      <c r="BG78" s="311">
        <v>879.26590551999982</v>
      </c>
      <c r="BH78" s="311">
        <v>372.82666436999989</v>
      </c>
      <c r="BI78" s="311">
        <v>481.64188575999998</v>
      </c>
      <c r="BJ78" s="311">
        <v>397.52007057000014</v>
      </c>
      <c r="BK78" s="311">
        <v>370.60505799999999</v>
      </c>
      <c r="BL78" s="311">
        <v>607.39401348000013</v>
      </c>
      <c r="BM78" s="311">
        <v>461.85673747999999</v>
      </c>
      <c r="BN78" s="311">
        <v>182.88355733000003</v>
      </c>
      <c r="BO78" s="311">
        <v>2129.0105130800002</v>
      </c>
      <c r="BP78" s="311">
        <v>7.3</v>
      </c>
      <c r="BQ78" s="311">
        <v>14.547146650000002</v>
      </c>
      <c r="BR78" s="311">
        <v>53.437524269999997</v>
      </c>
      <c r="BS78" s="311">
        <v>29.495584890000003</v>
      </c>
      <c r="BT78" s="311">
        <v>3.7373100300000002</v>
      </c>
      <c r="BU78" s="311">
        <v>0.88591199000000032</v>
      </c>
      <c r="BV78" s="311">
        <v>7.0966558899999939</v>
      </c>
      <c r="BW78" s="311">
        <v>3.3340385399999999</v>
      </c>
      <c r="BX78" s="311">
        <v>9.1085588499999997</v>
      </c>
      <c r="BY78" s="311">
        <v>286.98113474000002</v>
      </c>
      <c r="BZ78" s="311">
        <v>8.9819127499999993</v>
      </c>
      <c r="CA78" s="311">
        <v>83.334181609999973</v>
      </c>
      <c r="CB78" s="311">
        <v>13.09592385</v>
      </c>
      <c r="CC78" s="311">
        <v>27.65903389</v>
      </c>
      <c r="CD78" s="311">
        <v>22.459085000000002</v>
      </c>
      <c r="CE78" s="311">
        <v>11.445391870000002</v>
      </c>
      <c r="CF78" s="311">
        <v>139.25483027000001</v>
      </c>
      <c r="CG78" s="311">
        <v>8.1916361199999983</v>
      </c>
      <c r="CH78" s="311">
        <v>270.54757194000001</v>
      </c>
      <c r="CI78" s="311">
        <v>88.152489680000002</v>
      </c>
      <c r="CJ78" s="311">
        <v>1.45377617</v>
      </c>
      <c r="CK78" s="311">
        <v>122.32487625</v>
      </c>
      <c r="CL78" s="311">
        <v>5.3957767499999996</v>
      </c>
      <c r="CM78" s="311">
        <v>43.998060310000028</v>
      </c>
      <c r="CN78" s="311">
        <v>31.348804010000002</v>
      </c>
      <c r="CO78" s="311">
        <v>4.350677950000005</v>
      </c>
      <c r="CP78" s="311">
        <v>46.532799830000044</v>
      </c>
      <c r="CQ78" s="311">
        <v>246.31727125000003</v>
      </c>
      <c r="CR78" s="311">
        <v>318.36201017000008</v>
      </c>
      <c r="CS78" s="311">
        <v>88.035316240000284</v>
      </c>
      <c r="CT78" s="311">
        <v>157.60974773000001</v>
      </c>
      <c r="CU78" s="311">
        <v>25.544266450000002</v>
      </c>
      <c r="CV78" s="311">
        <v>0</v>
      </c>
      <c r="CW78" s="311">
        <v>165.85150827000004</v>
      </c>
      <c r="CX78" s="311">
        <v>26.786239140000013</v>
      </c>
      <c r="CY78" s="311">
        <v>39.801763590000064</v>
      </c>
      <c r="CZ78" s="311">
        <v>53.924968049999961</v>
      </c>
      <c r="DA78" s="311">
        <v>29.323540500000007</v>
      </c>
      <c r="DB78" s="311">
        <v>25.003649730000021</v>
      </c>
      <c r="DC78" s="311">
        <v>34.589192610000026</v>
      </c>
      <c r="DD78" s="311">
        <v>8.2349138000000153</v>
      </c>
      <c r="DE78" s="311">
        <v>44.829416000000023</v>
      </c>
      <c r="DF78" s="311">
        <v>80.423830109999997</v>
      </c>
      <c r="DG78" s="311">
        <v>355</v>
      </c>
      <c r="DH78" s="311">
        <v>3</v>
      </c>
      <c r="DI78" s="311">
        <v>51</v>
      </c>
      <c r="DJ78" s="311">
        <v>3</v>
      </c>
      <c r="DK78" s="308">
        <v>19</v>
      </c>
      <c r="DL78" s="308">
        <v>25</v>
      </c>
      <c r="DM78" s="308">
        <v>0.4</v>
      </c>
      <c r="DN78" s="308">
        <v>7</v>
      </c>
      <c r="DO78" s="308">
        <v>13</v>
      </c>
      <c r="DP78" s="308">
        <v>360</v>
      </c>
      <c r="DQ78" s="308">
        <v>106</v>
      </c>
      <c r="DR78" s="307">
        <v>74</v>
      </c>
      <c r="DS78" s="307"/>
      <c r="DT78" s="307"/>
      <c r="DU78" s="307"/>
      <c r="DV78" s="307"/>
      <c r="DW78" s="307"/>
      <c r="DX78" s="307"/>
      <c r="DY78" s="307"/>
      <c r="DZ78" s="307"/>
      <c r="EA78" s="307"/>
      <c r="EB78" s="307"/>
      <c r="EC78" s="307"/>
      <c r="ED78" s="307"/>
      <c r="EE78" s="307"/>
      <c r="EF78" s="307"/>
      <c r="EG78" s="303"/>
      <c r="EH78" s="308"/>
      <c r="EI78" s="308"/>
      <c r="EJ78" s="308"/>
      <c r="EK78" s="308"/>
      <c r="EL78" s="308"/>
      <c r="EM78" s="327" t="s">
        <v>501</v>
      </c>
      <c r="EN78" s="305">
        <f>SUM(EN79:EN81)</f>
        <v>1153.8816063400004</v>
      </c>
      <c r="EO78" s="305">
        <f>SUM(EO79:EO81)</f>
        <v>531.05316825000011</v>
      </c>
      <c r="EP78" s="305">
        <v>1016.4</v>
      </c>
      <c r="EQ78" s="305">
        <v>668</v>
      </c>
      <c r="ER78" s="305">
        <v>1062</v>
      </c>
      <c r="ES78" s="305">
        <v>979</v>
      </c>
      <c r="ET78" s="305">
        <v>1728</v>
      </c>
      <c r="EU78" s="305">
        <v>1853</v>
      </c>
      <c r="EV78" s="305">
        <v>624</v>
      </c>
    </row>
    <row r="79" spans="1:152" s="256" customFormat="1" x14ac:dyDescent="0.25">
      <c r="A79" s="332" t="s">
        <v>176</v>
      </c>
      <c r="B79" s="311">
        <v>0</v>
      </c>
      <c r="C79" s="311">
        <v>0</v>
      </c>
      <c r="D79" s="311">
        <v>0</v>
      </c>
      <c r="E79" s="311">
        <v>0</v>
      </c>
      <c r="F79" s="311">
        <v>0</v>
      </c>
      <c r="G79" s="311">
        <v>0</v>
      </c>
      <c r="H79" s="311">
        <v>0</v>
      </c>
      <c r="I79" s="311">
        <v>0.47562234999999997</v>
      </c>
      <c r="J79" s="311">
        <v>0</v>
      </c>
      <c r="K79" s="311">
        <v>0</v>
      </c>
      <c r="L79" s="311">
        <v>0</v>
      </c>
      <c r="M79" s="311">
        <v>0</v>
      </c>
      <c r="N79" s="311">
        <v>0.47562234999999997</v>
      </c>
      <c r="O79" s="311">
        <v>0</v>
      </c>
      <c r="P79" s="311">
        <v>0</v>
      </c>
      <c r="Q79" s="311">
        <v>0</v>
      </c>
      <c r="R79" s="311">
        <v>0</v>
      </c>
      <c r="S79" s="311">
        <v>0</v>
      </c>
      <c r="T79" s="311">
        <v>0.47562234999999997</v>
      </c>
      <c r="U79" s="311">
        <v>0</v>
      </c>
      <c r="V79" s="311">
        <v>0</v>
      </c>
      <c r="W79" s="311">
        <v>0</v>
      </c>
      <c r="X79" s="311">
        <v>0</v>
      </c>
      <c r="Y79" s="311">
        <v>0</v>
      </c>
      <c r="Z79" s="311">
        <v>0.4756223</v>
      </c>
      <c r="AA79" s="311">
        <v>0</v>
      </c>
      <c r="AB79" s="311">
        <v>0</v>
      </c>
      <c r="AC79" s="311">
        <v>0</v>
      </c>
      <c r="AD79" s="311">
        <v>0</v>
      </c>
      <c r="AE79" s="311">
        <v>0</v>
      </c>
      <c r="AF79" s="311">
        <v>0</v>
      </c>
      <c r="AG79" s="311">
        <v>0</v>
      </c>
      <c r="AH79" s="311">
        <v>0</v>
      </c>
      <c r="AI79" s="311">
        <v>0</v>
      </c>
      <c r="AJ79" s="311">
        <v>0</v>
      </c>
      <c r="AK79" s="311">
        <v>0</v>
      </c>
      <c r="AL79" s="311">
        <v>0</v>
      </c>
      <c r="AM79" s="311">
        <v>0</v>
      </c>
      <c r="AN79" s="311">
        <v>500.83333332999996</v>
      </c>
      <c r="AO79" s="311">
        <v>657.07234721999998</v>
      </c>
      <c r="AP79" s="311">
        <v>332.34396027999998</v>
      </c>
      <c r="AQ79" s="311">
        <v>0</v>
      </c>
      <c r="AR79" s="311">
        <v>201.58060906999998</v>
      </c>
      <c r="AS79" s="311">
        <v>0</v>
      </c>
      <c r="AT79" s="311">
        <v>0</v>
      </c>
      <c r="AU79" s="311">
        <v>0</v>
      </c>
      <c r="AV79" s="311">
        <v>0</v>
      </c>
      <c r="AW79" s="311">
        <v>0</v>
      </c>
      <c r="AX79" s="311">
        <v>430.08981111000003</v>
      </c>
      <c r="AY79" s="311">
        <v>300.21253645999997</v>
      </c>
      <c r="AZ79" s="311">
        <v>0</v>
      </c>
      <c r="BA79" s="311">
        <v>0</v>
      </c>
      <c r="BB79" s="311">
        <v>1210.8777069699997</v>
      </c>
      <c r="BC79" s="311">
        <v>0</v>
      </c>
      <c r="BD79" s="311">
        <v>256.84047777000001</v>
      </c>
      <c r="BE79" s="311">
        <v>155.7471889</v>
      </c>
      <c r="BF79" s="311">
        <v>440.30555555999996</v>
      </c>
      <c r="BG79" s="311">
        <v>807.27883465999992</v>
      </c>
      <c r="BH79" s="311">
        <v>0</v>
      </c>
      <c r="BI79" s="311">
        <v>256.52472742999998</v>
      </c>
      <c r="BJ79" s="311">
        <v>138.29569556999999</v>
      </c>
      <c r="BK79" s="311">
        <v>357.11443975999998</v>
      </c>
      <c r="BL79" s="311">
        <v>542.25021348000007</v>
      </c>
      <c r="BM79" s="311">
        <v>100.47834467</v>
      </c>
      <c r="BN79" s="311">
        <v>138.69905802000002</v>
      </c>
      <c r="BO79" s="311">
        <v>2121.7800964100002</v>
      </c>
      <c r="BP79" s="311">
        <v>0</v>
      </c>
      <c r="BQ79" s="311">
        <v>0</v>
      </c>
      <c r="BR79" s="311">
        <v>0</v>
      </c>
      <c r="BS79" s="311">
        <v>14.765856250000001</v>
      </c>
      <c r="BT79" s="311">
        <v>0</v>
      </c>
      <c r="BU79" s="311">
        <v>0</v>
      </c>
      <c r="BV79" s="311">
        <v>0</v>
      </c>
      <c r="BW79" s="311">
        <v>0</v>
      </c>
      <c r="BX79" s="311">
        <v>0</v>
      </c>
      <c r="BY79" s="311">
        <v>0</v>
      </c>
      <c r="BZ79" s="311">
        <v>0</v>
      </c>
      <c r="CA79" s="311">
        <v>0</v>
      </c>
      <c r="CB79" s="311">
        <v>0</v>
      </c>
      <c r="CC79" s="311">
        <v>0</v>
      </c>
      <c r="CD79" s="311">
        <v>0</v>
      </c>
      <c r="CE79" s="311">
        <v>0</v>
      </c>
      <c r="CF79" s="311">
        <v>0</v>
      </c>
      <c r="CG79" s="311">
        <v>0</v>
      </c>
      <c r="CH79" s="311">
        <v>0</v>
      </c>
      <c r="CI79" s="311">
        <v>0</v>
      </c>
      <c r="CJ79" s="311">
        <v>0</v>
      </c>
      <c r="CK79" s="311">
        <v>0</v>
      </c>
      <c r="CL79" s="311">
        <v>0</v>
      </c>
      <c r="CM79" s="311">
        <v>0</v>
      </c>
      <c r="CN79" s="311">
        <v>0</v>
      </c>
      <c r="CO79" s="311">
        <v>0</v>
      </c>
      <c r="CP79" s="311">
        <v>0</v>
      </c>
      <c r="CQ79" s="311">
        <v>0</v>
      </c>
      <c r="CR79" s="311">
        <v>0</v>
      </c>
      <c r="CS79" s="311">
        <v>0</v>
      </c>
      <c r="CT79" s="311">
        <v>0</v>
      </c>
      <c r="CU79" s="311">
        <v>0</v>
      </c>
      <c r="CV79" s="311">
        <v>0</v>
      </c>
      <c r="CW79" s="311">
        <v>0</v>
      </c>
      <c r="CX79" s="311">
        <v>0</v>
      </c>
      <c r="CY79" s="311">
        <v>0</v>
      </c>
      <c r="CZ79" s="311">
        <v>0</v>
      </c>
      <c r="DA79" s="311">
        <v>0</v>
      </c>
      <c r="DB79" s="311">
        <v>0</v>
      </c>
      <c r="DC79" s="311">
        <v>0</v>
      </c>
      <c r="DD79" s="311">
        <v>0</v>
      </c>
      <c r="DE79" s="311">
        <v>0</v>
      </c>
      <c r="DF79" s="311">
        <v>0</v>
      </c>
      <c r="DG79" s="311">
        <v>337</v>
      </c>
      <c r="DH79" s="311" t="s">
        <v>500</v>
      </c>
      <c r="DI79" s="311">
        <v>50</v>
      </c>
      <c r="DJ79" s="311" t="s">
        <v>500</v>
      </c>
      <c r="DK79" s="308" t="s">
        <v>500</v>
      </c>
      <c r="DL79" s="308">
        <v>18</v>
      </c>
      <c r="DM79" s="308">
        <v>0</v>
      </c>
      <c r="DN79" s="308" t="s">
        <v>500</v>
      </c>
      <c r="DO79" s="308">
        <v>10</v>
      </c>
      <c r="DP79" s="308">
        <v>195</v>
      </c>
      <c r="DQ79" s="308">
        <v>75</v>
      </c>
      <c r="DR79" s="307">
        <v>33.5</v>
      </c>
      <c r="DS79" s="307"/>
      <c r="DT79" s="307"/>
      <c r="DU79" s="307"/>
      <c r="DV79" s="307"/>
      <c r="DW79" s="307"/>
      <c r="DX79" s="307"/>
      <c r="DY79" s="307"/>
      <c r="DZ79" s="307"/>
      <c r="EA79" s="307"/>
      <c r="EB79" s="307"/>
      <c r="EC79" s="307"/>
      <c r="ED79" s="307"/>
      <c r="EE79" s="307"/>
      <c r="EF79" s="307"/>
      <c r="EG79" s="303"/>
      <c r="EH79" s="308"/>
      <c r="EI79" s="308"/>
      <c r="EJ79" s="308"/>
      <c r="EK79" s="308"/>
      <c r="EL79" s="308"/>
      <c r="EM79" s="334" t="s">
        <v>176</v>
      </c>
      <c r="EN79" s="308">
        <v>0</v>
      </c>
      <c r="EO79" s="308">
        <v>0</v>
      </c>
      <c r="EP79" s="308">
        <v>376.85376552999998</v>
      </c>
      <c r="EQ79" s="308">
        <v>206</v>
      </c>
      <c r="ER79" s="308">
        <v>819.41693850000001</v>
      </c>
      <c r="ES79" s="308">
        <v>200</v>
      </c>
      <c r="ET79" s="308">
        <v>1175.5539954000001</v>
      </c>
      <c r="EU79" s="308">
        <v>1175.5539954000001</v>
      </c>
      <c r="EV79" s="308">
        <v>0</v>
      </c>
    </row>
    <row r="80" spans="1:152" s="256" customFormat="1" x14ac:dyDescent="0.25">
      <c r="A80" s="332" t="s">
        <v>449</v>
      </c>
      <c r="B80" s="311">
        <v>0</v>
      </c>
      <c r="C80" s="311">
        <v>0</v>
      </c>
      <c r="D80" s="311">
        <v>0</v>
      </c>
      <c r="E80" s="311">
        <v>0</v>
      </c>
      <c r="F80" s="311">
        <v>0</v>
      </c>
      <c r="G80" s="311">
        <v>162.59732667000003</v>
      </c>
      <c r="H80" s="311">
        <v>9.859233849999999</v>
      </c>
      <c r="I80" s="311">
        <v>0</v>
      </c>
      <c r="J80" s="311">
        <v>0</v>
      </c>
      <c r="K80" s="311">
        <v>4</v>
      </c>
      <c r="L80" s="311">
        <v>12.77</v>
      </c>
      <c r="M80" s="311">
        <v>0</v>
      </c>
      <c r="N80" s="311">
        <v>8.5</v>
      </c>
      <c r="O80" s="311">
        <v>30.911356790000003</v>
      </c>
      <c r="P80" s="311">
        <v>0</v>
      </c>
      <c r="Q80" s="311">
        <v>52.186507639999995</v>
      </c>
      <c r="R80" s="311">
        <v>23.539349000000005</v>
      </c>
      <c r="S80" s="311">
        <v>30.055115529999998</v>
      </c>
      <c r="T80" s="311">
        <v>0</v>
      </c>
      <c r="U80" s="311">
        <v>27.304046329999998</v>
      </c>
      <c r="V80" s="311">
        <v>32.279283240000005</v>
      </c>
      <c r="W80" s="311">
        <v>86.007740370000008</v>
      </c>
      <c r="X80" s="311">
        <v>35.618350519999993</v>
      </c>
      <c r="Y80" s="311">
        <v>0</v>
      </c>
      <c r="Z80" s="311">
        <v>80</v>
      </c>
      <c r="AA80" s="311">
        <v>0</v>
      </c>
      <c r="AB80" s="311">
        <v>0</v>
      </c>
      <c r="AC80" s="311">
        <v>0</v>
      </c>
      <c r="AD80" s="311">
        <v>69.169041629999995</v>
      </c>
      <c r="AE80" s="311">
        <v>46.368524579999999</v>
      </c>
      <c r="AF80" s="311">
        <v>310.59133928999995</v>
      </c>
      <c r="AG80" s="311">
        <v>240.97861832999999</v>
      </c>
      <c r="AH80" s="311">
        <v>79.396666659999994</v>
      </c>
      <c r="AI80" s="311">
        <v>0</v>
      </c>
      <c r="AJ80" s="311">
        <v>0</v>
      </c>
      <c r="AK80" s="311">
        <v>35.333333329999995</v>
      </c>
      <c r="AL80" s="311">
        <v>0</v>
      </c>
      <c r="AM80" s="311">
        <v>15.45245134</v>
      </c>
      <c r="AN80" s="311">
        <v>32.82045694</v>
      </c>
      <c r="AO80" s="311">
        <v>25.577565560000004</v>
      </c>
      <c r="AP80" s="311">
        <v>37.582093740000005</v>
      </c>
      <c r="AQ80" s="311">
        <v>35.333333329999995</v>
      </c>
      <c r="AR80" s="311">
        <v>0</v>
      </c>
      <c r="AS80" s="311">
        <v>40.243446670000004</v>
      </c>
      <c r="AT80" s="311">
        <v>22.583333330000002</v>
      </c>
      <c r="AU80" s="311">
        <v>59.383277440000001</v>
      </c>
      <c r="AV80" s="311">
        <v>0</v>
      </c>
      <c r="AW80" s="311">
        <v>115.33333333</v>
      </c>
      <c r="AX80" s="311">
        <v>290</v>
      </c>
      <c r="AY80" s="311">
        <v>12.25</v>
      </c>
      <c r="AZ80" s="311">
        <v>92.733333329999994</v>
      </c>
      <c r="BA80" s="311">
        <v>142.50900488999997</v>
      </c>
      <c r="BB80" s="311">
        <v>0</v>
      </c>
      <c r="BC80" s="311">
        <v>36.083333329999995</v>
      </c>
      <c r="BD80" s="311">
        <v>146.25708332999997</v>
      </c>
      <c r="BE80" s="311">
        <v>3.0625</v>
      </c>
      <c r="BF80" s="311">
        <v>10.33333333</v>
      </c>
      <c r="BG80" s="311">
        <v>71.942070860000001</v>
      </c>
      <c r="BH80" s="311">
        <v>348.05792914</v>
      </c>
      <c r="BI80" s="311">
        <v>220.62908333000001</v>
      </c>
      <c r="BJ80" s="311">
        <v>257.52437500000002</v>
      </c>
      <c r="BK80" s="311">
        <v>3.0625</v>
      </c>
      <c r="BL80" s="311">
        <v>51.663800000000002</v>
      </c>
      <c r="BM80" s="311">
        <v>220</v>
      </c>
      <c r="BN80" s="311">
        <v>41.33046667</v>
      </c>
      <c r="BO80" s="311">
        <v>4.25</v>
      </c>
      <c r="BP80" s="311">
        <v>6.25</v>
      </c>
      <c r="BQ80" s="311">
        <v>3.0625</v>
      </c>
      <c r="BR80" s="311">
        <v>0</v>
      </c>
      <c r="BS80" s="311">
        <v>0</v>
      </c>
      <c r="BT80" s="311">
        <v>0</v>
      </c>
      <c r="BU80" s="311">
        <v>0</v>
      </c>
      <c r="BV80" s="311">
        <v>6.25</v>
      </c>
      <c r="BW80" s="311">
        <v>3.0625</v>
      </c>
      <c r="BX80" s="311">
        <v>0</v>
      </c>
      <c r="BY80" s="311">
        <v>280</v>
      </c>
      <c r="BZ80" s="311">
        <v>0</v>
      </c>
      <c r="CA80" s="311">
        <v>4.25</v>
      </c>
      <c r="CB80" s="311">
        <v>0</v>
      </c>
      <c r="CC80" s="311">
        <v>0</v>
      </c>
      <c r="CD80" s="311">
        <v>0</v>
      </c>
      <c r="CE80" s="311">
        <v>0</v>
      </c>
      <c r="CF80" s="311">
        <v>120</v>
      </c>
      <c r="CG80" s="311">
        <v>0</v>
      </c>
      <c r="CH80" s="311">
        <v>260</v>
      </c>
      <c r="CI80" s="311">
        <v>80</v>
      </c>
      <c r="CJ80" s="311">
        <v>0</v>
      </c>
      <c r="CK80" s="311">
        <v>120</v>
      </c>
      <c r="CL80" s="311">
        <v>0</v>
      </c>
      <c r="CM80" s="311">
        <v>4.25</v>
      </c>
      <c r="CN80" s="311">
        <v>10</v>
      </c>
      <c r="CO80" s="311">
        <v>0</v>
      </c>
      <c r="CP80" s="311">
        <v>0</v>
      </c>
      <c r="CQ80" s="311">
        <v>150</v>
      </c>
      <c r="CR80" s="311">
        <v>210</v>
      </c>
      <c r="CS80" s="311">
        <v>0</v>
      </c>
      <c r="CT80" s="311">
        <v>30</v>
      </c>
      <c r="CU80" s="311">
        <v>0</v>
      </c>
      <c r="CV80" s="311">
        <v>0</v>
      </c>
      <c r="CW80" s="311">
        <v>150</v>
      </c>
      <c r="CX80" s="311">
        <v>0</v>
      </c>
      <c r="CY80" s="311">
        <v>4.25</v>
      </c>
      <c r="CZ80" s="311">
        <v>18</v>
      </c>
      <c r="DA80" s="311">
        <v>0</v>
      </c>
      <c r="DB80" s="311">
        <v>0</v>
      </c>
      <c r="DC80" s="311">
        <v>10</v>
      </c>
      <c r="DD80" s="311">
        <v>0</v>
      </c>
      <c r="DE80" s="311">
        <v>0</v>
      </c>
      <c r="DF80" s="311">
        <v>18</v>
      </c>
      <c r="DG80" s="311">
        <v>0</v>
      </c>
      <c r="DH80" s="311">
        <v>0</v>
      </c>
      <c r="DI80" s="311">
        <v>10</v>
      </c>
      <c r="DJ80" s="311">
        <v>0</v>
      </c>
      <c r="DK80" s="308">
        <v>0</v>
      </c>
      <c r="DL80" s="308">
        <v>18</v>
      </c>
      <c r="DM80" s="308">
        <v>0</v>
      </c>
      <c r="DN80" s="308">
        <v>4.1013574100000003</v>
      </c>
      <c r="DO80" s="308">
        <v>10</v>
      </c>
      <c r="DP80" s="308">
        <v>281.74416666999997</v>
      </c>
      <c r="DQ80" s="308"/>
      <c r="DR80" s="307"/>
      <c r="DS80" s="307"/>
      <c r="DT80" s="307"/>
      <c r="DU80" s="307"/>
      <c r="DV80" s="307"/>
      <c r="DW80" s="307"/>
      <c r="DX80" s="307"/>
      <c r="DY80" s="307"/>
      <c r="DZ80" s="307"/>
      <c r="EA80" s="307"/>
      <c r="EB80" s="307"/>
      <c r="EC80" s="307"/>
      <c r="ED80" s="307"/>
      <c r="EE80" s="307"/>
      <c r="EF80" s="307"/>
      <c r="EG80" s="303"/>
      <c r="EH80" s="308"/>
      <c r="EI80" s="308"/>
      <c r="EJ80" s="308"/>
      <c r="EK80" s="308"/>
      <c r="EL80" s="308"/>
      <c r="EM80" s="334" t="s">
        <v>449</v>
      </c>
      <c r="EN80" s="308">
        <v>604.25</v>
      </c>
      <c r="EO80" s="308">
        <v>200.25</v>
      </c>
      <c r="EP80" s="308">
        <v>357.34552407999996</v>
      </c>
      <c r="EQ80" s="308">
        <v>0</v>
      </c>
      <c r="ER80" s="308">
        <v>56.072727270000001</v>
      </c>
      <c r="ES80" s="308">
        <v>617.547161125</v>
      </c>
      <c r="ET80" s="308">
        <v>280.68734768499991</v>
      </c>
      <c r="EU80" s="308">
        <v>405.73734768499986</v>
      </c>
      <c r="EV80" s="308">
        <v>530.7923476850001</v>
      </c>
    </row>
    <row r="81" spans="1:152" s="256" customFormat="1" x14ac:dyDescent="0.25">
      <c r="A81" s="332" t="s">
        <v>499</v>
      </c>
      <c r="B81" s="311">
        <v>0</v>
      </c>
      <c r="C81" s="311">
        <v>0.19723799999999958</v>
      </c>
      <c r="D81" s="311">
        <v>0</v>
      </c>
      <c r="E81" s="311">
        <v>2.681E-2</v>
      </c>
      <c r="F81" s="311">
        <v>0</v>
      </c>
      <c r="G81" s="311">
        <v>107.84625122</v>
      </c>
      <c r="H81" s="311">
        <v>3.8500000000000867E-2</v>
      </c>
      <c r="I81" s="311">
        <v>0.19723799999999969</v>
      </c>
      <c r="J81" s="311">
        <v>0</v>
      </c>
      <c r="K81" s="311">
        <v>2.6810000000000223E-2</v>
      </c>
      <c r="L81" s="311">
        <v>0</v>
      </c>
      <c r="M81" s="311">
        <v>1.0485</v>
      </c>
      <c r="N81" s="311">
        <v>0</v>
      </c>
      <c r="O81" s="311">
        <v>0.19723799999999869</v>
      </c>
      <c r="P81" s="311">
        <v>0.5</v>
      </c>
      <c r="Q81" s="311">
        <v>2.6809999999997558E-2</v>
      </c>
      <c r="R81" s="311">
        <v>0</v>
      </c>
      <c r="S81" s="311">
        <v>1.161999999999999</v>
      </c>
      <c r="T81" s="311">
        <v>0</v>
      </c>
      <c r="U81" s="311">
        <v>8.1969539999999981</v>
      </c>
      <c r="V81" s="311">
        <v>119.77485824000001</v>
      </c>
      <c r="W81" s="311">
        <v>0.2268100000000004</v>
      </c>
      <c r="X81" s="311">
        <v>88.537511639999977</v>
      </c>
      <c r="Y81" s="311">
        <v>1.0985</v>
      </c>
      <c r="Z81" s="311">
        <v>0.20999999999999375</v>
      </c>
      <c r="AA81" s="311">
        <v>3.69</v>
      </c>
      <c r="AB81" s="311">
        <v>0</v>
      </c>
      <c r="AC81" s="311">
        <v>2.7270859999999999</v>
      </c>
      <c r="AD81" s="311">
        <v>35.146472229999986</v>
      </c>
      <c r="AE81" s="311">
        <v>90.434378740000014</v>
      </c>
      <c r="AF81" s="311">
        <v>113.59212980000001</v>
      </c>
      <c r="AG81" s="311">
        <v>13.787711689999952</v>
      </c>
      <c r="AH81" s="311">
        <v>40.608836260000004</v>
      </c>
      <c r="AI81" s="311">
        <v>27.89695489</v>
      </c>
      <c r="AJ81" s="311">
        <v>23.391999999999999</v>
      </c>
      <c r="AK81" s="311">
        <v>14.792343269999996</v>
      </c>
      <c r="AL81" s="311">
        <v>66.159328090000031</v>
      </c>
      <c r="AM81" s="311">
        <v>26.397000000000002</v>
      </c>
      <c r="AN81" s="311">
        <v>12.687716479999935</v>
      </c>
      <c r="AO81" s="311">
        <v>26.052935630000015</v>
      </c>
      <c r="AP81" s="311">
        <v>2.285000000000025</v>
      </c>
      <c r="AQ81" s="311">
        <v>2.2850000099999974</v>
      </c>
      <c r="AR81" s="311">
        <v>1.6866905500000087</v>
      </c>
      <c r="AS81" s="311">
        <v>21.584880939999998</v>
      </c>
      <c r="AT81" s="311">
        <v>13.901500080000005</v>
      </c>
      <c r="AU81" s="311">
        <v>6.5634476400000068</v>
      </c>
      <c r="AV81" s="311">
        <v>0.9087622099999999</v>
      </c>
      <c r="AW81" s="311">
        <v>0.34051301000000933</v>
      </c>
      <c r="AX81" s="311">
        <v>1.7499999999998863</v>
      </c>
      <c r="AY81" s="311">
        <v>2.8880011699999955</v>
      </c>
      <c r="AZ81" s="311">
        <v>3.6465318499999881</v>
      </c>
      <c r="BA81" s="311">
        <v>7.3499999999999943</v>
      </c>
      <c r="BB81" s="311">
        <v>1.5499999999999545</v>
      </c>
      <c r="BC81" s="311">
        <v>684.2</v>
      </c>
      <c r="BD81" s="311">
        <v>4.079999999999842</v>
      </c>
      <c r="BE81" s="311">
        <v>11.469999999999999</v>
      </c>
      <c r="BF81" s="311">
        <v>4.7000000000000615</v>
      </c>
      <c r="BG81" s="311">
        <v>4.4999999999902229E-2</v>
      </c>
      <c r="BH81" s="311">
        <v>24.768735229999891</v>
      </c>
      <c r="BI81" s="311">
        <v>4.4880749999999807</v>
      </c>
      <c r="BJ81" s="311">
        <v>1.7000000000001023</v>
      </c>
      <c r="BK81" s="311">
        <v>10.428118240000003</v>
      </c>
      <c r="BL81" s="311">
        <v>13.480000000000054</v>
      </c>
      <c r="BM81" s="311">
        <v>141.37839280999998</v>
      </c>
      <c r="BN81" s="311">
        <v>2.8540326400000069</v>
      </c>
      <c r="BO81" s="311">
        <v>2.9804166700000678</v>
      </c>
      <c r="BP81" s="311">
        <v>1.0499999999999998</v>
      </c>
      <c r="BQ81" s="311">
        <v>11.484646650000002</v>
      </c>
      <c r="BR81" s="311">
        <v>53.437524269999997</v>
      </c>
      <c r="BS81" s="311">
        <v>14.729728640000003</v>
      </c>
      <c r="BT81" s="311">
        <v>3.7373100300000002</v>
      </c>
      <c r="BU81" s="311">
        <v>0.88591199000000032</v>
      </c>
      <c r="BV81" s="311">
        <v>0.84665588999999386</v>
      </c>
      <c r="BW81" s="311">
        <v>0.27153853999999988</v>
      </c>
      <c r="BX81" s="311">
        <v>9.1085588499999997</v>
      </c>
      <c r="BY81" s="311">
        <v>6.9811347400000159</v>
      </c>
      <c r="BZ81" s="311">
        <v>8.9819127499999993</v>
      </c>
      <c r="CA81" s="311">
        <v>79.084181609999973</v>
      </c>
      <c r="CB81" s="311">
        <v>13.09592385</v>
      </c>
      <c r="CC81" s="311">
        <v>27.65903389</v>
      </c>
      <c r="CD81" s="311">
        <v>22.459085000000002</v>
      </c>
      <c r="CE81" s="311">
        <v>11.445391870000002</v>
      </c>
      <c r="CF81" s="311">
        <v>19.254830270000014</v>
      </c>
      <c r="CG81" s="311">
        <v>8.1916361199999983</v>
      </c>
      <c r="CH81" s="311">
        <v>10.547571940000012</v>
      </c>
      <c r="CI81" s="311">
        <v>8.1524896800000022</v>
      </c>
      <c r="CJ81" s="311">
        <v>1.45377617</v>
      </c>
      <c r="CK81" s="311">
        <v>2.3248762500000026</v>
      </c>
      <c r="CL81" s="311">
        <v>5.3957767499999996</v>
      </c>
      <c r="CM81" s="311">
        <v>39.748060310000028</v>
      </c>
      <c r="CN81" s="311">
        <v>21.348804010000002</v>
      </c>
      <c r="CO81" s="311">
        <v>4.350677950000005</v>
      </c>
      <c r="CP81" s="311">
        <v>46.532799830000044</v>
      </c>
      <c r="CQ81" s="311">
        <v>96.317271250000033</v>
      </c>
      <c r="CR81" s="311">
        <v>108.36201017000008</v>
      </c>
      <c r="CS81" s="311">
        <v>88.035316240000284</v>
      </c>
      <c r="CT81" s="311">
        <v>127.60974773000001</v>
      </c>
      <c r="CU81" s="311">
        <v>25.544266450000002</v>
      </c>
      <c r="CV81" s="311">
        <v>0</v>
      </c>
      <c r="CW81" s="311">
        <v>15.851508270000039</v>
      </c>
      <c r="CX81" s="311">
        <v>26.786239140000013</v>
      </c>
      <c r="CY81" s="311">
        <v>35.551763590000064</v>
      </c>
      <c r="CZ81" s="311">
        <v>35.924968049999961</v>
      </c>
      <c r="DA81" s="311">
        <v>29.323540500000007</v>
      </c>
      <c r="DB81" s="311">
        <v>25.003649730000021</v>
      </c>
      <c r="DC81" s="311">
        <v>24.589192610000026</v>
      </c>
      <c r="DD81" s="311">
        <v>8.2349138000000153</v>
      </c>
      <c r="DE81" s="311">
        <v>44.829416000000023</v>
      </c>
      <c r="DF81" s="311">
        <v>62.423830109999997</v>
      </c>
      <c r="DG81" s="311">
        <v>18.589132800000016</v>
      </c>
      <c r="DH81" s="311">
        <v>3.0272162500000022</v>
      </c>
      <c r="DI81" s="311">
        <v>1.0091950000000196</v>
      </c>
      <c r="DJ81" s="311">
        <v>2.5199374999999975</v>
      </c>
      <c r="DK81" s="308">
        <v>18.685843330000012</v>
      </c>
      <c r="DL81" s="308">
        <v>6.5941982100000303</v>
      </c>
      <c r="DM81" s="308">
        <v>0.40355999999999881</v>
      </c>
      <c r="DN81" s="308">
        <v>3.0578651500000031</v>
      </c>
      <c r="DO81" s="308">
        <v>3.243638329999996</v>
      </c>
      <c r="DP81" s="308">
        <v>3.1977425000000039</v>
      </c>
      <c r="DQ81" s="308">
        <v>30.511690420000015</v>
      </c>
      <c r="DR81" s="307">
        <v>40.596901919999993</v>
      </c>
      <c r="DS81" s="307"/>
      <c r="DT81" s="307"/>
      <c r="DU81" s="307"/>
      <c r="DV81" s="307"/>
      <c r="DW81" s="307"/>
      <c r="DX81" s="307"/>
      <c r="DY81" s="307"/>
      <c r="DZ81" s="307"/>
      <c r="EA81" s="307"/>
      <c r="EB81" s="307"/>
      <c r="EC81" s="307"/>
      <c r="ED81" s="307"/>
      <c r="EE81" s="307"/>
      <c r="EF81" s="307"/>
      <c r="EG81" s="303"/>
      <c r="EH81" s="308"/>
      <c r="EI81" s="308"/>
      <c r="EJ81" s="308"/>
      <c r="EK81" s="308"/>
      <c r="EL81" s="308"/>
      <c r="EM81" s="334" t="s">
        <v>475</v>
      </c>
      <c r="EN81" s="308">
        <v>549.63160634000042</v>
      </c>
      <c r="EO81" s="308">
        <v>330.80316825000011</v>
      </c>
      <c r="EP81" s="308">
        <v>120.56977139999998</v>
      </c>
      <c r="EQ81" s="308">
        <v>462.45757258000003</v>
      </c>
      <c r="ER81" s="308">
        <v>186.92163366999998</v>
      </c>
      <c r="ES81" s="308">
        <v>161.08181901000006</v>
      </c>
      <c r="ET81" s="308">
        <v>271.80987945999982</v>
      </c>
      <c r="EU81" s="308">
        <v>271.75987945999987</v>
      </c>
      <c r="EV81" s="308">
        <v>92.829316770000005</v>
      </c>
    </row>
    <row r="82" spans="1:152" s="256" customFormat="1" x14ac:dyDescent="0.25">
      <c r="A82" s="333" t="s">
        <v>477</v>
      </c>
      <c r="B82" s="311">
        <v>153.39819161999998</v>
      </c>
      <c r="C82" s="311">
        <v>18.542944019999997</v>
      </c>
      <c r="D82" s="311">
        <v>82.361736539999995</v>
      </c>
      <c r="E82" s="311">
        <v>84.160195369999997</v>
      </c>
      <c r="F82" s="311">
        <v>54.025521650000002</v>
      </c>
      <c r="G82" s="311">
        <v>45.716772249999998</v>
      </c>
      <c r="H82" s="311">
        <v>41.250892480000005</v>
      </c>
      <c r="I82" s="311">
        <v>67.58112676385619</v>
      </c>
      <c r="J82" s="311">
        <v>103.72851310688321</v>
      </c>
      <c r="K82" s="311">
        <v>92.487258731890492</v>
      </c>
      <c r="L82" s="311">
        <v>9.6501263500000007</v>
      </c>
      <c r="M82" s="311">
        <v>11.139983103584424</v>
      </c>
      <c r="N82" s="311">
        <v>52.941505892361235</v>
      </c>
      <c r="O82" s="311">
        <v>13.812631089999996</v>
      </c>
      <c r="P82" s="311">
        <v>43.144376869075401</v>
      </c>
      <c r="Q82" s="311">
        <v>85.22314123000001</v>
      </c>
      <c r="R82" s="311">
        <v>74.183512640000004</v>
      </c>
      <c r="S82" s="311">
        <v>36.992856171570637</v>
      </c>
      <c r="T82" s="311">
        <v>106.06666049000003</v>
      </c>
      <c r="U82" s="311">
        <v>69.519944749999993</v>
      </c>
      <c r="V82" s="311">
        <v>69.637603530000007</v>
      </c>
      <c r="W82" s="311">
        <v>58.567922960000004</v>
      </c>
      <c r="X82" s="311">
        <v>8.2027054999999969</v>
      </c>
      <c r="Y82" s="311">
        <v>68.798063979999995</v>
      </c>
      <c r="Z82" s="311">
        <v>117.32321228000002</v>
      </c>
      <c r="AA82" s="311">
        <v>192.88605316000002</v>
      </c>
      <c r="AB82" s="311">
        <v>255.29341313999998</v>
      </c>
      <c r="AC82" s="311">
        <v>330.76018941000001</v>
      </c>
      <c r="AD82" s="311">
        <v>266.45935399999996</v>
      </c>
      <c r="AE82" s="311">
        <v>224.23426746999999</v>
      </c>
      <c r="AF82" s="311">
        <v>250.39716625</v>
      </c>
      <c r="AG82" s="311">
        <v>228.00037067000002</v>
      </c>
      <c r="AH82" s="311">
        <v>254.34142632999999</v>
      </c>
      <c r="AI82" s="311">
        <v>162.61965305000001</v>
      </c>
      <c r="AJ82" s="311">
        <v>223.36154925</v>
      </c>
      <c r="AK82" s="311">
        <v>325.08071670999999</v>
      </c>
      <c r="AL82" s="311">
        <v>310.30811107</v>
      </c>
      <c r="AM82" s="311">
        <v>94.521384180000013</v>
      </c>
      <c r="AN82" s="311">
        <v>251.80104715999997</v>
      </c>
      <c r="AO82" s="311">
        <v>273.49509920000003</v>
      </c>
      <c r="AP82" s="311">
        <v>463.75363645999994</v>
      </c>
      <c r="AQ82" s="311">
        <v>223.80344511999999</v>
      </c>
      <c r="AR82" s="311">
        <v>750.14592525</v>
      </c>
      <c r="AS82" s="311">
        <v>323.08864933000001</v>
      </c>
      <c r="AT82" s="311">
        <v>162.90704244</v>
      </c>
      <c r="AU82" s="311">
        <v>369.78654688999995</v>
      </c>
      <c r="AV82" s="311">
        <v>189.43922868999999</v>
      </c>
      <c r="AW82" s="311">
        <v>733.56347094</v>
      </c>
      <c r="AX82" s="311">
        <v>797.03549978000001</v>
      </c>
      <c r="AY82" s="311">
        <v>1007.54193729</v>
      </c>
      <c r="AZ82" s="311">
        <v>485.17947107000003</v>
      </c>
      <c r="BA82" s="311">
        <v>442.8846211</v>
      </c>
      <c r="BB82" s="311">
        <v>843.25209179000012</v>
      </c>
      <c r="BC82" s="311">
        <v>511.51531867999995</v>
      </c>
      <c r="BD82" s="311">
        <v>703.00986379000005</v>
      </c>
      <c r="BE82" s="311">
        <v>1988.7932614530002</v>
      </c>
      <c r="BF82" s="311">
        <v>832.6332970599999</v>
      </c>
      <c r="BG82" s="311">
        <v>444.63081700000004</v>
      </c>
      <c r="BH82" s="311">
        <v>1369.7467337200001</v>
      </c>
      <c r="BI82" s="311">
        <v>2007.6772020400003</v>
      </c>
      <c r="BJ82" s="311">
        <v>1480.1896143300003</v>
      </c>
      <c r="BK82" s="311">
        <v>1767.87365978</v>
      </c>
      <c r="BL82" s="311">
        <v>2482.8392095199997</v>
      </c>
      <c r="BM82" s="311">
        <v>1054.1492318999999</v>
      </c>
      <c r="BN82" s="311">
        <v>967.97109981000006</v>
      </c>
      <c r="BO82" s="311">
        <v>751.04548297999997</v>
      </c>
      <c r="BP82" s="311">
        <v>440.55480794699997</v>
      </c>
      <c r="BQ82" s="311">
        <v>530.9914219499999</v>
      </c>
      <c r="BR82" s="311">
        <v>677.83657469000002</v>
      </c>
      <c r="BS82" s="311">
        <v>545.09771654999986</v>
      </c>
      <c r="BT82" s="311">
        <v>336.82238027</v>
      </c>
      <c r="BU82" s="311">
        <v>305.63434722</v>
      </c>
      <c r="BV82" s="311">
        <v>879.55190762000007</v>
      </c>
      <c r="BW82" s="311">
        <v>917.95927509000001</v>
      </c>
      <c r="BX82" s="311">
        <v>744.07807431000003</v>
      </c>
      <c r="BY82" s="311">
        <v>499.31659085000001</v>
      </c>
      <c r="BZ82" s="311">
        <v>366.92910797000002</v>
      </c>
      <c r="CA82" s="311">
        <v>182.92169999999999</v>
      </c>
      <c r="CB82" s="311">
        <v>303.93367403000002</v>
      </c>
      <c r="CC82" s="311">
        <v>599.03771563000009</v>
      </c>
      <c r="CD82" s="311">
        <v>643.13704929999994</v>
      </c>
      <c r="CE82" s="311">
        <v>447.09474986999999</v>
      </c>
      <c r="CF82" s="311">
        <v>372.78315162000001</v>
      </c>
      <c r="CG82" s="311">
        <v>359.42528934999996</v>
      </c>
      <c r="CH82" s="311">
        <v>912.92193417999999</v>
      </c>
      <c r="CI82" s="311">
        <v>403.74133670999993</v>
      </c>
      <c r="CJ82" s="311">
        <v>477.48562731999999</v>
      </c>
      <c r="CK82" s="311">
        <v>463.59783091999998</v>
      </c>
      <c r="CL82" s="311">
        <v>1069.7222499499999</v>
      </c>
      <c r="CM82" s="311">
        <v>287.227532</v>
      </c>
      <c r="CN82" s="311">
        <v>865.30248970000014</v>
      </c>
      <c r="CO82" s="311">
        <v>166.72178500000001</v>
      </c>
      <c r="CP82" s="311">
        <v>378.55845427000003</v>
      </c>
      <c r="CQ82" s="311">
        <v>547.84211832999983</v>
      </c>
      <c r="CR82" s="311">
        <v>590.63832416999992</v>
      </c>
      <c r="CS82" s="311">
        <v>396.61562100000003</v>
      </c>
      <c r="CT82" s="311">
        <v>812.05490129000009</v>
      </c>
      <c r="CU82" s="311">
        <v>644.59147099999996</v>
      </c>
      <c r="CV82" s="311">
        <v>454.50282576999996</v>
      </c>
      <c r="CW82" s="311">
        <v>498.87763083999999</v>
      </c>
      <c r="CX82" s="311">
        <v>503.13762821999995</v>
      </c>
      <c r="CY82" s="311">
        <v>464.1939934400001</v>
      </c>
      <c r="CZ82" s="311">
        <v>592.12384714000018</v>
      </c>
      <c r="DA82" s="311">
        <v>553.28857584000002</v>
      </c>
      <c r="DB82" s="311">
        <v>982.7514699999997</v>
      </c>
      <c r="DC82" s="311">
        <v>499.2861650399999</v>
      </c>
      <c r="DD82" s="311">
        <v>716.92288042000018</v>
      </c>
      <c r="DE82" s="311">
        <v>805.73860535999995</v>
      </c>
      <c r="DF82" s="311">
        <v>1032.36589667</v>
      </c>
      <c r="DG82" s="311">
        <v>728.13426585000002</v>
      </c>
      <c r="DH82" s="311">
        <v>617.88731118999999</v>
      </c>
      <c r="DI82" s="311">
        <v>963.35159499999997</v>
      </c>
      <c r="DJ82" s="311">
        <v>793.80165292000004</v>
      </c>
      <c r="DK82" s="308">
        <v>1226.9102299400001</v>
      </c>
      <c r="DL82" s="308">
        <v>745.98125911000011</v>
      </c>
      <c r="DM82" s="308">
        <v>780.30366795000009</v>
      </c>
      <c r="DN82" s="308">
        <v>777.64889243999994</v>
      </c>
      <c r="DO82" s="308">
        <v>808.61235950000003</v>
      </c>
      <c r="DP82" s="308">
        <v>976.94271628999991</v>
      </c>
      <c r="DQ82" s="308">
        <v>826.93905159999997</v>
      </c>
      <c r="DR82" s="307">
        <v>1259.2339070099999</v>
      </c>
      <c r="DS82" s="307"/>
      <c r="DT82" s="307"/>
      <c r="DU82" s="307"/>
      <c r="DV82" s="307"/>
      <c r="DW82" s="307"/>
      <c r="DX82" s="307"/>
      <c r="DY82" s="307"/>
      <c r="DZ82" s="307"/>
      <c r="EA82" s="307"/>
      <c r="EB82" s="307"/>
      <c r="EC82" s="307"/>
      <c r="ED82" s="307"/>
      <c r="EE82" s="307"/>
      <c r="EF82" s="307"/>
      <c r="EG82" s="303"/>
      <c r="EH82" s="308"/>
      <c r="EI82" s="308"/>
      <c r="EJ82" s="308"/>
      <c r="EK82" s="308"/>
      <c r="EL82" s="308"/>
      <c r="EM82" s="327" t="s">
        <v>476</v>
      </c>
      <c r="EN82" s="305">
        <f>SUM(EN83:EN85)</f>
        <v>1623.978952049998</v>
      </c>
      <c r="EO82" s="305">
        <f>SUM(EO83:EO85)</f>
        <v>1973.8503316899985</v>
      </c>
      <c r="EP82" s="305">
        <v>2320.1092539800002</v>
      </c>
      <c r="EQ82" s="305">
        <v>2418</v>
      </c>
      <c r="ER82" s="305">
        <v>2318</v>
      </c>
      <c r="ES82" s="305">
        <v>2318</v>
      </c>
      <c r="ET82" s="305">
        <v>2318</v>
      </c>
      <c r="EU82" s="305">
        <v>2318</v>
      </c>
      <c r="EV82" s="305">
        <v>2318</v>
      </c>
    </row>
    <row r="83" spans="1:152" s="256" customFormat="1" x14ac:dyDescent="0.25">
      <c r="A83" s="332" t="s">
        <v>176</v>
      </c>
      <c r="B83" s="311">
        <v>0</v>
      </c>
      <c r="C83" s="311">
        <v>0</v>
      </c>
      <c r="D83" s="311">
        <v>0</v>
      </c>
      <c r="E83" s="311">
        <v>0</v>
      </c>
      <c r="F83" s="311">
        <v>0</v>
      </c>
      <c r="G83" s="311">
        <v>0</v>
      </c>
      <c r="H83" s="311">
        <v>0</v>
      </c>
      <c r="I83" s="311">
        <v>0</v>
      </c>
      <c r="J83" s="311">
        <v>0</v>
      </c>
      <c r="K83" s="311">
        <v>0</v>
      </c>
      <c r="L83" s="311">
        <v>0</v>
      </c>
      <c r="M83" s="311">
        <v>0</v>
      </c>
      <c r="N83" s="311">
        <v>0</v>
      </c>
      <c r="O83" s="311">
        <v>0</v>
      </c>
      <c r="P83" s="311">
        <v>0</v>
      </c>
      <c r="Q83" s="311">
        <v>0</v>
      </c>
      <c r="R83" s="311">
        <v>0</v>
      </c>
      <c r="S83" s="311">
        <v>0</v>
      </c>
      <c r="T83" s="311">
        <v>0</v>
      </c>
      <c r="U83" s="311">
        <v>0</v>
      </c>
      <c r="V83" s="311">
        <v>0</v>
      </c>
      <c r="W83" s="311">
        <v>0</v>
      </c>
      <c r="X83" s="311">
        <v>0</v>
      </c>
      <c r="Y83" s="311">
        <v>0</v>
      </c>
      <c r="Z83" s="311">
        <v>0</v>
      </c>
      <c r="AA83" s="311">
        <v>0</v>
      </c>
      <c r="AB83" s="311">
        <v>0</v>
      </c>
      <c r="AC83" s="311">
        <v>0</v>
      </c>
      <c r="AD83" s="311">
        <v>0</v>
      </c>
      <c r="AE83" s="311">
        <v>0</v>
      </c>
      <c r="AF83" s="311">
        <v>0</v>
      </c>
      <c r="AG83" s="311">
        <v>0</v>
      </c>
      <c r="AH83" s="311">
        <v>0</v>
      </c>
      <c r="AI83" s="311">
        <v>0</v>
      </c>
      <c r="AJ83" s="311">
        <v>0</v>
      </c>
      <c r="AK83" s="311">
        <v>0</v>
      </c>
      <c r="AL83" s="311">
        <v>0</v>
      </c>
      <c r="AM83" s="311">
        <v>0</v>
      </c>
      <c r="AN83" s="311">
        <v>0</v>
      </c>
      <c r="AO83" s="311">
        <v>0</v>
      </c>
      <c r="AP83" s="311">
        <v>325</v>
      </c>
      <c r="AQ83" s="311">
        <v>0</v>
      </c>
      <c r="AR83" s="311">
        <v>502.13946928000001</v>
      </c>
      <c r="AS83" s="311">
        <v>201.68141058</v>
      </c>
      <c r="AT83" s="311">
        <v>0</v>
      </c>
      <c r="AU83" s="311">
        <v>101.84805511</v>
      </c>
      <c r="AV83" s="311">
        <v>0</v>
      </c>
      <c r="AW83" s="311">
        <v>402.20946854000005</v>
      </c>
      <c r="AX83" s="311">
        <v>402.37705582000001</v>
      </c>
      <c r="AY83" s="311">
        <v>519.77298084999995</v>
      </c>
      <c r="AZ83" s="311">
        <v>75.131493819999974</v>
      </c>
      <c r="BA83" s="311">
        <v>47.429488259999992</v>
      </c>
      <c r="BB83" s="311">
        <v>626.3369819400001</v>
      </c>
      <c r="BC83" s="311">
        <v>34.946629399999999</v>
      </c>
      <c r="BD83" s="311">
        <v>251.87625550000004</v>
      </c>
      <c r="BE83" s="311">
        <v>1382.6441658130002</v>
      </c>
      <c r="BF83" s="311">
        <v>249.35055738999998</v>
      </c>
      <c r="BG83" s="311">
        <v>0</v>
      </c>
      <c r="BH83" s="311">
        <v>1181.20124345</v>
      </c>
      <c r="BI83" s="311">
        <v>1793.1585548100002</v>
      </c>
      <c r="BJ83" s="311">
        <v>1115.6048205900001</v>
      </c>
      <c r="BK83" s="311">
        <v>1407.4999852999999</v>
      </c>
      <c r="BL83" s="311">
        <v>2079.2662979999996</v>
      </c>
      <c r="BM83" s="311">
        <v>583.25014272999999</v>
      </c>
      <c r="BN83" s="311">
        <v>745.61993897000013</v>
      </c>
      <c r="BO83" s="311">
        <v>528.94317957999999</v>
      </c>
      <c r="BP83" s="311">
        <v>44.219700867000007</v>
      </c>
      <c r="BQ83" s="311">
        <v>54.244751389999983</v>
      </c>
      <c r="BR83" s="311">
        <v>0</v>
      </c>
      <c r="BS83" s="311">
        <v>81.420496810000003</v>
      </c>
      <c r="BT83" s="311">
        <v>3.0703569999999833E-2</v>
      </c>
      <c r="BU83" s="311">
        <v>0</v>
      </c>
      <c r="BV83" s="311">
        <v>70.059964179999994</v>
      </c>
      <c r="BW83" s="311">
        <v>10.227073960000002</v>
      </c>
      <c r="BX83" s="311">
        <v>36.557308929999998</v>
      </c>
      <c r="BY83" s="311">
        <v>0.58134782000000007</v>
      </c>
      <c r="BZ83" s="311">
        <v>3.0871874100000256</v>
      </c>
      <c r="CA83" s="311">
        <v>0</v>
      </c>
      <c r="CB83" s="311">
        <v>0</v>
      </c>
      <c r="CC83" s="311">
        <v>0</v>
      </c>
      <c r="CD83" s="311">
        <v>1.4283010000005364E-2</v>
      </c>
      <c r="CE83" s="311">
        <v>0.34312352000000002</v>
      </c>
      <c r="CF83" s="311">
        <v>48.045326889999991</v>
      </c>
      <c r="CG83" s="311">
        <v>10.980766359999999</v>
      </c>
      <c r="CH83" s="311">
        <v>0</v>
      </c>
      <c r="CI83" s="311">
        <v>0</v>
      </c>
      <c r="CJ83" s="311">
        <v>0</v>
      </c>
      <c r="CK83" s="311">
        <v>0.99320265000000041</v>
      </c>
      <c r="CL83" s="311">
        <v>0</v>
      </c>
      <c r="CM83" s="311">
        <v>0</v>
      </c>
      <c r="CN83" s="311">
        <v>0</v>
      </c>
      <c r="CO83" s="311">
        <v>0</v>
      </c>
      <c r="CP83" s="311">
        <v>0</v>
      </c>
      <c r="CQ83" s="311">
        <v>0</v>
      </c>
      <c r="CR83" s="311">
        <v>0</v>
      </c>
      <c r="CS83" s="311">
        <v>0</v>
      </c>
      <c r="CT83" s="311">
        <v>0</v>
      </c>
      <c r="CU83" s="311">
        <v>0</v>
      </c>
      <c r="CV83" s="311">
        <v>0</v>
      </c>
      <c r="CW83" s="311">
        <v>0</v>
      </c>
      <c r="CX83" s="311">
        <v>0</v>
      </c>
      <c r="CY83" s="311">
        <v>0</v>
      </c>
      <c r="CZ83" s="311">
        <v>0</v>
      </c>
      <c r="DA83" s="311">
        <v>0</v>
      </c>
      <c r="DB83" s="311">
        <v>0</v>
      </c>
      <c r="DC83" s="311">
        <v>0</v>
      </c>
      <c r="DD83" s="311">
        <v>0</v>
      </c>
      <c r="DE83" s="311">
        <v>0</v>
      </c>
      <c r="DF83" s="311">
        <v>0</v>
      </c>
      <c r="DG83" s="311">
        <v>0</v>
      </c>
      <c r="DH83" s="311">
        <v>0</v>
      </c>
      <c r="DI83" s="311">
        <v>0</v>
      </c>
      <c r="DJ83" s="311">
        <v>0</v>
      </c>
      <c r="DK83" s="308">
        <v>0</v>
      </c>
      <c r="DL83" s="308">
        <v>0</v>
      </c>
      <c r="DM83" s="308">
        <v>0</v>
      </c>
      <c r="DN83" s="308">
        <v>0</v>
      </c>
      <c r="DO83" s="308">
        <v>0</v>
      </c>
      <c r="DP83" s="308">
        <v>0</v>
      </c>
      <c r="DQ83" s="308">
        <v>0</v>
      </c>
      <c r="DR83" s="307">
        <v>0</v>
      </c>
      <c r="DS83" s="307"/>
      <c r="DT83" s="307"/>
      <c r="DU83" s="307"/>
      <c r="DV83" s="307"/>
      <c r="DW83" s="307"/>
      <c r="DX83" s="307"/>
      <c r="DY83" s="307"/>
      <c r="DZ83" s="307"/>
      <c r="EA83" s="307"/>
      <c r="EB83" s="307"/>
      <c r="EC83" s="307"/>
      <c r="ED83" s="307"/>
      <c r="EE83" s="307"/>
      <c r="EF83" s="307"/>
      <c r="EG83" s="303"/>
      <c r="EH83" s="308"/>
      <c r="EI83" s="308"/>
      <c r="EJ83" s="308"/>
      <c r="EK83" s="308"/>
      <c r="EL83" s="308"/>
      <c r="EM83" s="334" t="s">
        <v>176</v>
      </c>
      <c r="EN83" s="308">
        <v>0.99320264999913421</v>
      </c>
      <c r="EO83" s="308">
        <v>-8.6612999439239507E-13</v>
      </c>
      <c r="EP83" s="308">
        <v>-8.6612999439239507E-13</v>
      </c>
      <c r="EQ83" s="308">
        <v>0</v>
      </c>
      <c r="ER83" s="308">
        <v>-8.6612999439239507E-13</v>
      </c>
      <c r="ES83" s="308">
        <v>-8.6612999439239507E-13</v>
      </c>
      <c r="ET83" s="308">
        <v>-8.6612999439239507E-13</v>
      </c>
      <c r="EU83" s="308">
        <v>-8.6612999439239507E-13</v>
      </c>
      <c r="EV83" s="308">
        <v>-8.6612999439239507E-13</v>
      </c>
    </row>
    <row r="84" spans="1:152" s="256" customFormat="1" x14ac:dyDescent="0.25">
      <c r="A84" s="332" t="s">
        <v>449</v>
      </c>
      <c r="B84" s="311">
        <v>115.53444174000001</v>
      </c>
      <c r="C84" s="311">
        <v>17.547409599999998</v>
      </c>
      <c r="D84" s="311">
        <v>65.038793769999998</v>
      </c>
      <c r="E84" s="311">
        <v>30.290685539999998</v>
      </c>
      <c r="F84" s="311">
        <v>32.23531217</v>
      </c>
      <c r="G84" s="311">
        <v>7.5567722499999999</v>
      </c>
      <c r="H84" s="311">
        <v>0</v>
      </c>
      <c r="I84" s="311">
        <v>10.080725633856192</v>
      </c>
      <c r="J84" s="311">
        <v>83.158431441945879</v>
      </c>
      <c r="K84" s="311">
        <v>85.31725873189049</v>
      </c>
      <c r="L84" s="311">
        <v>4.60012635</v>
      </c>
      <c r="M84" s="311">
        <v>10.139983103584424</v>
      </c>
      <c r="N84" s="311">
        <v>10.654003622361232</v>
      </c>
      <c r="O84" s="311">
        <v>11.612631090000001</v>
      </c>
      <c r="P84" s="311">
        <v>39.3643768690754</v>
      </c>
      <c r="Q84" s="311">
        <v>64.803141230000008</v>
      </c>
      <c r="R84" s="311">
        <v>74.133512640000006</v>
      </c>
      <c r="S84" s="311">
        <v>18.222143819999999</v>
      </c>
      <c r="T84" s="311">
        <v>69.333627730000003</v>
      </c>
      <c r="U84" s="311">
        <v>47.923944749999997</v>
      </c>
      <c r="V84" s="311">
        <v>39.802603529999999</v>
      </c>
      <c r="W84" s="311">
        <v>1.14792296</v>
      </c>
      <c r="X84" s="311">
        <v>3.1027054999999999</v>
      </c>
      <c r="Y84" s="311">
        <v>16.3887307</v>
      </c>
      <c r="Z84" s="311">
        <v>83.808943249999999</v>
      </c>
      <c r="AA84" s="311">
        <v>127.70958416000001</v>
      </c>
      <c r="AB84" s="311">
        <v>200.93041313999998</v>
      </c>
      <c r="AC84" s="311">
        <v>253.40518940999999</v>
      </c>
      <c r="AD84" s="311">
        <v>161.31935399999998</v>
      </c>
      <c r="AE84" s="311">
        <v>123.64104347</v>
      </c>
      <c r="AF84" s="311">
        <v>193.13716624999998</v>
      </c>
      <c r="AG84" s="311">
        <v>159.28037067000002</v>
      </c>
      <c r="AH84" s="311">
        <v>142.30142632999997</v>
      </c>
      <c r="AI84" s="311">
        <v>90.781652780000002</v>
      </c>
      <c r="AJ84" s="311">
        <v>84.333305249999995</v>
      </c>
      <c r="AK84" s="311">
        <v>37.568347539999998</v>
      </c>
      <c r="AL84" s="311">
        <v>116.10411106999999</v>
      </c>
      <c r="AM84" s="311">
        <v>33.533384179999999</v>
      </c>
      <c r="AN84" s="311">
        <v>116.78604716</v>
      </c>
      <c r="AO84" s="311">
        <v>25.048099199999999</v>
      </c>
      <c r="AP84" s="311">
        <v>53.341136459999994</v>
      </c>
      <c r="AQ84" s="311">
        <v>59.051445119999997</v>
      </c>
      <c r="AR84" s="311">
        <v>56.1107893</v>
      </c>
      <c r="AS84" s="311">
        <v>29.13623875</v>
      </c>
      <c r="AT84" s="311">
        <v>45.632042439999999</v>
      </c>
      <c r="AU84" s="311">
        <v>89.878875119999989</v>
      </c>
      <c r="AV84" s="311">
        <v>94.244978689999996</v>
      </c>
      <c r="AW84" s="311">
        <v>155.98681907</v>
      </c>
      <c r="AX84" s="311">
        <v>206.34843759</v>
      </c>
      <c r="AY84" s="311">
        <v>323.01293700000002</v>
      </c>
      <c r="AZ84" s="311">
        <v>234.58881058000003</v>
      </c>
      <c r="BA84" s="311">
        <v>233.01032451</v>
      </c>
      <c r="BB84" s="311">
        <v>80.688426520000007</v>
      </c>
      <c r="BC84" s="311">
        <v>302.65806427999996</v>
      </c>
      <c r="BD84" s="311">
        <v>262.63498051000005</v>
      </c>
      <c r="BE84" s="311">
        <v>423.18876231000002</v>
      </c>
      <c r="BF84" s="311">
        <v>379.07492300000001</v>
      </c>
      <c r="BG84" s="311">
        <v>143.39410894</v>
      </c>
      <c r="BH84" s="311">
        <v>56.09465694</v>
      </c>
      <c r="BI84" s="311">
        <v>45.119906950000001</v>
      </c>
      <c r="BJ84" s="311">
        <v>70.175008329999997</v>
      </c>
      <c r="BK84" s="311">
        <v>252.38689951000001</v>
      </c>
      <c r="BL84" s="311">
        <v>281.24091683</v>
      </c>
      <c r="BM84" s="311">
        <v>134.38810305000001</v>
      </c>
      <c r="BN84" s="311">
        <v>86.387244170000002</v>
      </c>
      <c r="BO84" s="311">
        <v>15.021125</v>
      </c>
      <c r="BP84" s="311">
        <v>78.121552500000007</v>
      </c>
      <c r="BQ84" s="311">
        <v>365.61219833999996</v>
      </c>
      <c r="BR84" s="311">
        <v>529.29145872000004</v>
      </c>
      <c r="BS84" s="311">
        <v>154.45113250999998</v>
      </c>
      <c r="BT84" s="311">
        <v>185.80875589000001</v>
      </c>
      <c r="BU84" s="311">
        <v>175.63427221999999</v>
      </c>
      <c r="BV84" s="311">
        <v>512.92490588999999</v>
      </c>
      <c r="BW84" s="311">
        <v>561.24797701</v>
      </c>
      <c r="BX84" s="311">
        <v>522.96018963000006</v>
      </c>
      <c r="BY84" s="311">
        <v>229.21641251</v>
      </c>
      <c r="BZ84" s="311">
        <v>271.66842056000002</v>
      </c>
      <c r="CA84" s="311">
        <v>50.167124999999999</v>
      </c>
      <c r="CB84" s="311">
        <v>40.617049219999998</v>
      </c>
      <c r="CC84" s="311">
        <v>458.36350001</v>
      </c>
      <c r="CD84" s="311">
        <v>424.24967516999999</v>
      </c>
      <c r="CE84" s="311">
        <v>46.196963069999995</v>
      </c>
      <c r="CF84" s="311">
        <v>41.212981670000005</v>
      </c>
      <c r="CG84" s="311">
        <v>141.09540476999999</v>
      </c>
      <c r="CH84" s="311">
        <v>427.23990717000004</v>
      </c>
      <c r="CI84" s="311">
        <v>0</v>
      </c>
      <c r="CJ84" s="311">
        <v>239.81362731999999</v>
      </c>
      <c r="CK84" s="311">
        <v>60.373363069999996</v>
      </c>
      <c r="CL84" s="311">
        <v>105.59971495000001</v>
      </c>
      <c r="CM84" s="311">
        <v>0</v>
      </c>
      <c r="CN84" s="311">
        <v>432.33082670000005</v>
      </c>
      <c r="CO84" s="311">
        <v>0</v>
      </c>
      <c r="CP84" s="311">
        <v>242.68699426999999</v>
      </c>
      <c r="CQ84" s="311">
        <v>191.97755582999997</v>
      </c>
      <c r="CR84" s="311">
        <v>335.02572416999999</v>
      </c>
      <c r="CS84" s="311">
        <v>160.19900000000001</v>
      </c>
      <c r="CT84" s="311">
        <v>363.15590129000003</v>
      </c>
      <c r="CU84" s="311">
        <v>50</v>
      </c>
      <c r="CV84" s="311">
        <v>273.55904777000001</v>
      </c>
      <c r="CW84" s="311">
        <v>140.87245984</v>
      </c>
      <c r="CX84" s="311">
        <v>202.14408222</v>
      </c>
      <c r="CY84" s="311">
        <v>191.03626249999999</v>
      </c>
      <c r="CZ84" s="311">
        <v>292.01634714000005</v>
      </c>
      <c r="DA84" s="311">
        <v>175.51927083999999</v>
      </c>
      <c r="DB84" s="311">
        <v>600.71570332999988</v>
      </c>
      <c r="DC84" s="311">
        <v>310.03225567999999</v>
      </c>
      <c r="DD84" s="311">
        <v>245.14691480000002</v>
      </c>
      <c r="DE84" s="311">
        <v>483.98760535999998</v>
      </c>
      <c r="DF84" s="311">
        <v>628.82786489</v>
      </c>
      <c r="DG84" s="311">
        <v>275.37437595999995</v>
      </c>
      <c r="DH84" s="311">
        <v>260.96044265</v>
      </c>
      <c r="DI84" s="311">
        <v>137.52031499999998</v>
      </c>
      <c r="DJ84" s="311">
        <v>200.81996292000002</v>
      </c>
      <c r="DK84" s="308">
        <v>728.75538885000003</v>
      </c>
      <c r="DL84" s="308">
        <v>313.29091801999999</v>
      </c>
      <c r="DM84" s="308">
        <v>70.386925000000005</v>
      </c>
      <c r="DN84" s="308">
        <v>185.54081262</v>
      </c>
      <c r="DO84" s="308">
        <v>119.16223051</v>
      </c>
      <c r="DP84" s="308">
        <v>134.04612929999999</v>
      </c>
      <c r="DQ84" s="308">
        <v>275.07324873000005</v>
      </c>
      <c r="DR84" s="307">
        <v>268.32688234000005</v>
      </c>
      <c r="DS84" s="307"/>
      <c r="DT84" s="307"/>
      <c r="DU84" s="307"/>
      <c r="DV84" s="307"/>
      <c r="DW84" s="307"/>
      <c r="DX84" s="307"/>
      <c r="DY84" s="307"/>
      <c r="DZ84" s="307"/>
      <c r="EA84" s="307"/>
      <c r="EB84" s="307"/>
      <c r="EC84" s="307"/>
      <c r="ED84" s="307"/>
      <c r="EE84" s="307"/>
      <c r="EF84" s="307"/>
      <c r="EG84" s="303"/>
      <c r="EH84" s="308"/>
      <c r="EI84" s="308"/>
      <c r="EJ84" s="308"/>
      <c r="EK84" s="308"/>
      <c r="EL84" s="308"/>
      <c r="EM84" s="334" t="s">
        <v>449</v>
      </c>
      <c r="EN84" s="308">
        <v>824.83972648999838</v>
      </c>
      <c r="EO84" s="308">
        <v>717.2055616899986</v>
      </c>
      <c r="EP84" s="308">
        <v>1200.1951189800004</v>
      </c>
      <c r="EQ84" s="308">
        <v>1078.3532143200005</v>
      </c>
      <c r="ER84" s="308">
        <v>1000</v>
      </c>
      <c r="ES84" s="308">
        <v>1000</v>
      </c>
      <c r="ET84" s="308">
        <v>1000</v>
      </c>
      <c r="EU84" s="308">
        <v>1000</v>
      </c>
      <c r="EV84" s="308">
        <v>1000</v>
      </c>
    </row>
    <row r="85" spans="1:152" s="256" customFormat="1" x14ac:dyDescent="0.25">
      <c r="A85" s="332" t="s">
        <v>499</v>
      </c>
      <c r="B85" s="311">
        <v>37.863749879999972</v>
      </c>
      <c r="C85" s="311">
        <v>0.99553441999999848</v>
      </c>
      <c r="D85" s="311">
        <v>17.322942769999997</v>
      </c>
      <c r="E85" s="311">
        <v>53.869509829999998</v>
      </c>
      <c r="F85" s="311">
        <v>21.790209480000001</v>
      </c>
      <c r="G85" s="311">
        <v>38.159999999999997</v>
      </c>
      <c r="H85" s="311">
        <v>41.250892480000005</v>
      </c>
      <c r="I85" s="311">
        <v>57.50040113</v>
      </c>
      <c r="J85" s="311">
        <v>20.570081664937334</v>
      </c>
      <c r="K85" s="311">
        <v>7.1700000000000017</v>
      </c>
      <c r="L85" s="311">
        <v>5.0500000000000007</v>
      </c>
      <c r="M85" s="311">
        <v>1</v>
      </c>
      <c r="N85" s="311">
        <v>42.287502270000005</v>
      </c>
      <c r="O85" s="311">
        <v>2.1999999999999957</v>
      </c>
      <c r="P85" s="311">
        <v>3.7800000000000011</v>
      </c>
      <c r="Q85" s="311">
        <v>20.420000000000002</v>
      </c>
      <c r="R85" s="311">
        <v>4.9999999999997158E-2</v>
      </c>
      <c r="S85" s="311">
        <v>18.770712351570637</v>
      </c>
      <c r="T85" s="311">
        <v>36.733032760000029</v>
      </c>
      <c r="U85" s="311">
        <v>21.595999999999997</v>
      </c>
      <c r="V85" s="311">
        <v>29.835000000000008</v>
      </c>
      <c r="W85" s="311">
        <v>57.42</v>
      </c>
      <c r="X85" s="311">
        <v>5.099999999999997</v>
      </c>
      <c r="Y85" s="311">
        <v>52.409333279999998</v>
      </c>
      <c r="Z85" s="311">
        <v>33.514269030000023</v>
      </c>
      <c r="AA85" s="311">
        <v>65.176469000000012</v>
      </c>
      <c r="AB85" s="311">
        <v>54.363</v>
      </c>
      <c r="AC85" s="311">
        <v>77.355000000000018</v>
      </c>
      <c r="AD85" s="311">
        <v>105.13999999999999</v>
      </c>
      <c r="AE85" s="311">
        <v>100.59322399999999</v>
      </c>
      <c r="AF85" s="311">
        <v>57.260000000000019</v>
      </c>
      <c r="AG85" s="311">
        <v>68.72</v>
      </c>
      <c r="AH85" s="311">
        <v>112.04000000000002</v>
      </c>
      <c r="AI85" s="311">
        <v>71.838000270000009</v>
      </c>
      <c r="AJ85" s="311">
        <v>139.028244</v>
      </c>
      <c r="AK85" s="311">
        <v>287.51236917</v>
      </c>
      <c r="AL85" s="311">
        <v>194.20400000000001</v>
      </c>
      <c r="AM85" s="311">
        <v>60.988000000000014</v>
      </c>
      <c r="AN85" s="311">
        <v>135.01499999999999</v>
      </c>
      <c r="AO85" s="311">
        <v>248.44700000000003</v>
      </c>
      <c r="AP85" s="311">
        <v>85.412499999999937</v>
      </c>
      <c r="AQ85" s="311">
        <v>164.75200000000001</v>
      </c>
      <c r="AR85" s="311">
        <v>191.89566667</v>
      </c>
      <c r="AS85" s="311">
        <v>92.271000000000001</v>
      </c>
      <c r="AT85" s="311">
        <v>117.27500000000001</v>
      </c>
      <c r="AU85" s="311">
        <v>178.05961665999996</v>
      </c>
      <c r="AV85" s="311">
        <v>95.194249999999997</v>
      </c>
      <c r="AW85" s="311">
        <v>175.36718332999996</v>
      </c>
      <c r="AX85" s="311">
        <v>188.31000637</v>
      </c>
      <c r="AY85" s="311">
        <v>164.75601943999999</v>
      </c>
      <c r="AZ85" s="311">
        <v>175.45916667</v>
      </c>
      <c r="BA85" s="311">
        <v>162.44480833000003</v>
      </c>
      <c r="BB85" s="311">
        <v>136.22668333000001</v>
      </c>
      <c r="BC85" s="311">
        <v>173.91062499999998</v>
      </c>
      <c r="BD85" s="311">
        <v>188.49862777999994</v>
      </c>
      <c r="BE85" s="311">
        <v>182.96033333000003</v>
      </c>
      <c r="BF85" s="311">
        <v>204.20781666999994</v>
      </c>
      <c r="BG85" s="311">
        <v>301.23670806000007</v>
      </c>
      <c r="BH85" s="311">
        <v>132.45083333000008</v>
      </c>
      <c r="BI85" s="311">
        <v>169.39874028000017</v>
      </c>
      <c r="BJ85" s="311">
        <v>294.40978541000015</v>
      </c>
      <c r="BK85" s="311">
        <v>107.98677497000008</v>
      </c>
      <c r="BL85" s="311">
        <v>122.33199469000016</v>
      </c>
      <c r="BM85" s="311">
        <v>336.51098611999987</v>
      </c>
      <c r="BN85" s="311">
        <v>135.96391666999992</v>
      </c>
      <c r="BO85" s="311">
        <v>207.08117839999997</v>
      </c>
      <c r="BP85" s="311">
        <v>318.21355457999994</v>
      </c>
      <c r="BQ85" s="311">
        <v>111.13447221999996</v>
      </c>
      <c r="BR85" s="311">
        <v>148.54511596999998</v>
      </c>
      <c r="BS85" s="311">
        <v>309.22608722999985</v>
      </c>
      <c r="BT85" s="311">
        <v>150.98292080999997</v>
      </c>
      <c r="BU85" s="311">
        <v>130.00007500000001</v>
      </c>
      <c r="BV85" s="311">
        <v>296.56703755000012</v>
      </c>
      <c r="BW85" s="311">
        <v>346.48422412000002</v>
      </c>
      <c r="BX85" s="311">
        <v>184.56057575</v>
      </c>
      <c r="BY85" s="311">
        <v>269.51883051999999</v>
      </c>
      <c r="BZ85" s="311">
        <v>92.17349999999999</v>
      </c>
      <c r="CA85" s="311">
        <v>132.75457499999999</v>
      </c>
      <c r="CB85" s="311">
        <v>263.31662481000001</v>
      </c>
      <c r="CC85" s="311">
        <v>140.6742156200001</v>
      </c>
      <c r="CD85" s="311">
        <v>218.87309111999997</v>
      </c>
      <c r="CE85" s="311">
        <v>400.55466328</v>
      </c>
      <c r="CF85" s="311">
        <v>283.52484305999997</v>
      </c>
      <c r="CG85" s="311">
        <v>207.34911821999995</v>
      </c>
      <c r="CH85" s="311">
        <v>485.68202700999996</v>
      </c>
      <c r="CI85" s="311">
        <v>403.74133670999993</v>
      </c>
      <c r="CJ85" s="311">
        <v>237.672</v>
      </c>
      <c r="CK85" s="311">
        <v>402.2312652</v>
      </c>
      <c r="CL85" s="311">
        <v>964.12253499999986</v>
      </c>
      <c r="CM85" s="311">
        <v>287.227532</v>
      </c>
      <c r="CN85" s="311">
        <v>432.97166300000009</v>
      </c>
      <c r="CO85" s="311">
        <v>166.72178500000001</v>
      </c>
      <c r="CP85" s="311">
        <v>135.87146000000004</v>
      </c>
      <c r="CQ85" s="311">
        <v>355.86456249999986</v>
      </c>
      <c r="CR85" s="311">
        <v>255.61259999999993</v>
      </c>
      <c r="CS85" s="311">
        <v>236.41662100000002</v>
      </c>
      <c r="CT85" s="311">
        <v>448.89900000000006</v>
      </c>
      <c r="CU85" s="311">
        <v>594.59147099999996</v>
      </c>
      <c r="CV85" s="311">
        <v>180.94377799999995</v>
      </c>
      <c r="CW85" s="311">
        <v>358.00517100000002</v>
      </c>
      <c r="CX85" s="311">
        <v>300.99354599999992</v>
      </c>
      <c r="CY85" s="311">
        <v>273.15773094000008</v>
      </c>
      <c r="CZ85" s="311">
        <v>300.10750000000013</v>
      </c>
      <c r="DA85" s="311">
        <v>377.76930500000003</v>
      </c>
      <c r="DB85" s="311">
        <v>382.03576666999982</v>
      </c>
      <c r="DC85" s="311">
        <v>189.25390935999991</v>
      </c>
      <c r="DD85" s="311">
        <v>471.77596562000019</v>
      </c>
      <c r="DE85" s="311">
        <v>321.75099999999998</v>
      </c>
      <c r="DF85" s="311">
        <v>403.53803177999998</v>
      </c>
      <c r="DG85" s="311">
        <v>452.75988989000007</v>
      </c>
      <c r="DH85" s="311">
        <v>356.92686853999999</v>
      </c>
      <c r="DI85" s="311">
        <v>825.83127999999999</v>
      </c>
      <c r="DJ85" s="311">
        <v>592.98169000000007</v>
      </c>
      <c r="DK85" s="308">
        <v>498.1548410900001</v>
      </c>
      <c r="DL85" s="308">
        <v>432.69034109000012</v>
      </c>
      <c r="DM85" s="308">
        <v>709.91674295000007</v>
      </c>
      <c r="DN85" s="308">
        <v>592.10807981999994</v>
      </c>
      <c r="DO85" s="308">
        <v>689.45012899000005</v>
      </c>
      <c r="DP85" s="308">
        <v>842.89658698999995</v>
      </c>
      <c r="DQ85" s="308">
        <v>551.86580286999992</v>
      </c>
      <c r="DR85" s="307">
        <v>990.90702466999983</v>
      </c>
      <c r="DS85" s="307"/>
      <c r="DT85" s="307"/>
      <c r="DU85" s="307"/>
      <c r="DV85" s="307"/>
      <c r="DW85" s="307"/>
      <c r="DX85" s="307"/>
      <c r="DY85" s="307"/>
      <c r="DZ85" s="307"/>
      <c r="EA85" s="307"/>
      <c r="EB85" s="307"/>
      <c r="EC85" s="307"/>
      <c r="ED85" s="307"/>
      <c r="EE85" s="307"/>
      <c r="EF85" s="307"/>
      <c r="EG85" s="303"/>
      <c r="EH85" s="308"/>
      <c r="EI85" s="308"/>
      <c r="EJ85" s="308"/>
      <c r="EK85" s="308"/>
      <c r="EL85" s="308"/>
      <c r="EM85" s="334" t="s">
        <v>475</v>
      </c>
      <c r="EN85" s="308">
        <v>798.14602291000051</v>
      </c>
      <c r="EO85" s="308">
        <v>1256.6447700000008</v>
      </c>
      <c r="EP85" s="308">
        <v>1119.9141350000004</v>
      </c>
      <c r="EQ85" s="308">
        <v>1339.4242234799999</v>
      </c>
      <c r="ER85" s="308">
        <v>1317.8</v>
      </c>
      <c r="ES85" s="308">
        <v>1317.8</v>
      </c>
      <c r="ET85" s="308">
        <v>1317.8</v>
      </c>
      <c r="EU85" s="308">
        <v>1317.8</v>
      </c>
      <c r="EV85" s="308">
        <v>1317.8</v>
      </c>
    </row>
    <row r="86" spans="1:152" s="256" customFormat="1" x14ac:dyDescent="0.25">
      <c r="A86" s="333" t="s">
        <v>498</v>
      </c>
      <c r="B86" s="311"/>
      <c r="C86" s="311"/>
      <c r="D86" s="311"/>
      <c r="E86" s="311"/>
      <c r="F86" s="311"/>
      <c r="G86" s="311"/>
      <c r="H86" s="311"/>
      <c r="I86" s="311"/>
      <c r="J86" s="311"/>
      <c r="K86" s="311"/>
      <c r="L86" s="311"/>
      <c r="M86" s="311"/>
      <c r="N86" s="311"/>
      <c r="O86" s="311"/>
      <c r="P86" s="311"/>
      <c r="Q86" s="311"/>
      <c r="R86" s="311"/>
      <c r="S86" s="311"/>
      <c r="T86" s="311"/>
      <c r="U86" s="311"/>
      <c r="V86" s="311"/>
      <c r="W86" s="311"/>
      <c r="X86" s="311"/>
      <c r="Y86" s="311"/>
      <c r="Z86" s="311"/>
      <c r="AA86" s="311"/>
      <c r="AB86" s="311"/>
      <c r="AC86" s="311"/>
      <c r="AD86" s="311"/>
      <c r="AE86" s="311"/>
      <c r="AF86" s="311"/>
      <c r="AG86" s="311"/>
      <c r="AH86" s="311"/>
      <c r="AI86" s="311"/>
      <c r="AJ86" s="311"/>
      <c r="AK86" s="311"/>
      <c r="AL86" s="311"/>
      <c r="AM86" s="311"/>
      <c r="AN86" s="311"/>
      <c r="AO86" s="311"/>
      <c r="AP86" s="311"/>
      <c r="AQ86" s="311"/>
      <c r="AR86" s="311"/>
      <c r="AS86" s="311"/>
      <c r="AT86" s="311"/>
      <c r="AU86" s="311"/>
      <c r="AV86" s="311"/>
      <c r="AW86" s="311"/>
      <c r="AX86" s="311"/>
      <c r="AY86" s="311"/>
      <c r="AZ86" s="311"/>
      <c r="BA86" s="311"/>
      <c r="BB86" s="311"/>
      <c r="BC86" s="311"/>
      <c r="BD86" s="311"/>
      <c r="BE86" s="311"/>
      <c r="BF86" s="311"/>
      <c r="BG86" s="311"/>
      <c r="BH86" s="311"/>
      <c r="BI86" s="311"/>
      <c r="BJ86" s="311"/>
      <c r="BK86" s="311"/>
      <c r="BL86" s="311"/>
      <c r="BM86" s="311"/>
      <c r="BN86" s="311"/>
      <c r="BO86" s="311"/>
      <c r="BP86" s="311"/>
      <c r="BQ86" s="311"/>
      <c r="BR86" s="311"/>
      <c r="BS86" s="311"/>
      <c r="BT86" s="311"/>
      <c r="BU86" s="311"/>
      <c r="BV86" s="311"/>
      <c r="BW86" s="311"/>
      <c r="BX86" s="311"/>
      <c r="BY86" s="311"/>
      <c r="BZ86" s="311"/>
      <c r="CA86" s="311"/>
      <c r="CB86" s="311"/>
      <c r="CC86" s="311"/>
      <c r="CD86" s="311"/>
      <c r="CE86" s="311"/>
      <c r="CF86" s="311"/>
      <c r="CG86" s="311"/>
      <c r="CH86" s="311"/>
      <c r="CI86" s="311"/>
      <c r="CJ86" s="311"/>
      <c r="CK86" s="311"/>
      <c r="CL86" s="311"/>
      <c r="CM86" s="311"/>
      <c r="CN86" s="311"/>
      <c r="CO86" s="311"/>
      <c r="CP86" s="311"/>
      <c r="CQ86" s="311"/>
      <c r="CR86" s="311"/>
      <c r="CS86" s="311"/>
      <c r="CT86" s="311"/>
      <c r="CU86" s="311"/>
      <c r="CV86" s="311"/>
      <c r="CW86" s="311"/>
      <c r="CX86" s="311"/>
      <c r="CY86" s="311"/>
      <c r="CZ86" s="311"/>
      <c r="DA86" s="311"/>
      <c r="DB86" s="311"/>
      <c r="DC86" s="311"/>
      <c r="DD86" s="311"/>
      <c r="DE86" s="311"/>
      <c r="DF86" s="311"/>
      <c r="DG86" s="311"/>
      <c r="DH86" s="311"/>
      <c r="DI86" s="311"/>
      <c r="DJ86" s="311"/>
      <c r="DK86" s="308"/>
      <c r="DL86" s="308"/>
      <c r="DM86" s="308"/>
      <c r="DN86" s="308"/>
      <c r="DO86" s="308"/>
      <c r="DP86" s="308"/>
      <c r="DQ86" s="308"/>
      <c r="DR86" s="307"/>
      <c r="DS86" s="307"/>
      <c r="DT86" s="307"/>
      <c r="DU86" s="307"/>
      <c r="DV86" s="307"/>
      <c r="DW86" s="307"/>
      <c r="DX86" s="307"/>
      <c r="DY86" s="307"/>
      <c r="DZ86" s="307"/>
      <c r="EA86" s="307"/>
      <c r="EB86" s="307"/>
      <c r="EC86" s="307"/>
      <c r="ED86" s="307"/>
      <c r="EE86" s="307"/>
      <c r="EF86" s="307"/>
      <c r="EG86" s="303"/>
      <c r="EH86" s="308"/>
      <c r="EI86" s="308"/>
      <c r="EJ86" s="308"/>
      <c r="EK86" s="308"/>
      <c r="EL86" s="308"/>
      <c r="EM86" s="327" t="s">
        <v>498</v>
      </c>
      <c r="EN86" s="305">
        <f t="shared" ref="EN86:EV86" si="107">EN87+EN88</f>
        <v>876.06072642875699</v>
      </c>
      <c r="EO86" s="305">
        <f t="shared" si="107"/>
        <v>533.94594131999963</v>
      </c>
      <c r="EP86" s="305">
        <f t="shared" si="107"/>
        <v>506.36843405636114</v>
      </c>
      <c r="EQ86" s="527">
        <f t="shared" si="107"/>
        <v>875</v>
      </c>
      <c r="ER86" s="527">
        <f t="shared" si="107"/>
        <v>200</v>
      </c>
      <c r="ES86" s="527">
        <f t="shared" si="107"/>
        <v>200</v>
      </c>
      <c r="ET86" s="527">
        <f t="shared" si="107"/>
        <v>0</v>
      </c>
      <c r="EU86" s="527">
        <f t="shared" si="107"/>
        <v>0</v>
      </c>
      <c r="EV86" s="527">
        <f t="shared" si="107"/>
        <v>0</v>
      </c>
    </row>
    <row r="87" spans="1:152" s="256" customFormat="1" x14ac:dyDescent="0.25">
      <c r="A87" s="354" t="s">
        <v>28</v>
      </c>
      <c r="B87" s="311"/>
      <c r="C87" s="311"/>
      <c r="D87" s="311"/>
      <c r="E87" s="311"/>
      <c r="F87" s="311"/>
      <c r="G87" s="311"/>
      <c r="H87" s="311"/>
      <c r="I87" s="311"/>
      <c r="J87" s="311"/>
      <c r="K87" s="311"/>
      <c r="L87" s="311"/>
      <c r="M87" s="311"/>
      <c r="N87" s="311"/>
      <c r="O87" s="311"/>
      <c r="P87" s="311"/>
      <c r="Q87" s="311"/>
      <c r="R87" s="311"/>
      <c r="S87" s="311"/>
      <c r="T87" s="311"/>
      <c r="U87" s="311"/>
      <c r="V87" s="311"/>
      <c r="W87" s="311"/>
      <c r="X87" s="311"/>
      <c r="Y87" s="311"/>
      <c r="Z87" s="311"/>
      <c r="AA87" s="311"/>
      <c r="AB87" s="311"/>
      <c r="AC87" s="311"/>
      <c r="AD87" s="311"/>
      <c r="AE87" s="311"/>
      <c r="AF87" s="311"/>
      <c r="AG87" s="311"/>
      <c r="AH87" s="311"/>
      <c r="AI87" s="311"/>
      <c r="AJ87" s="311"/>
      <c r="AK87" s="311"/>
      <c r="AL87" s="311"/>
      <c r="AM87" s="311"/>
      <c r="AN87" s="311"/>
      <c r="AO87" s="311"/>
      <c r="AP87" s="311"/>
      <c r="AQ87" s="311"/>
      <c r="AR87" s="311"/>
      <c r="AS87" s="311"/>
      <c r="AT87" s="311"/>
      <c r="AU87" s="311"/>
      <c r="AV87" s="311"/>
      <c r="AW87" s="311"/>
      <c r="AX87" s="311"/>
      <c r="AY87" s="311"/>
      <c r="AZ87" s="311"/>
      <c r="BA87" s="311"/>
      <c r="BB87" s="311"/>
      <c r="BC87" s="311"/>
      <c r="BD87" s="311"/>
      <c r="BE87" s="311"/>
      <c r="BF87" s="311"/>
      <c r="BG87" s="311"/>
      <c r="BH87" s="311"/>
      <c r="BI87" s="311"/>
      <c r="BJ87" s="311"/>
      <c r="BK87" s="311"/>
      <c r="BL87" s="311"/>
      <c r="BM87" s="311"/>
      <c r="BN87" s="311"/>
      <c r="BO87" s="311"/>
      <c r="BP87" s="311"/>
      <c r="BQ87" s="311"/>
      <c r="BR87" s="311"/>
      <c r="BS87" s="311"/>
      <c r="BT87" s="311"/>
      <c r="BU87" s="311"/>
      <c r="BV87" s="311"/>
      <c r="BW87" s="311"/>
      <c r="BX87" s="311"/>
      <c r="BY87" s="311"/>
      <c r="BZ87" s="311"/>
      <c r="CA87" s="311"/>
      <c r="CB87" s="311"/>
      <c r="CC87" s="311"/>
      <c r="CD87" s="311"/>
      <c r="CE87" s="311"/>
      <c r="CF87" s="311"/>
      <c r="CG87" s="311"/>
      <c r="CH87" s="311"/>
      <c r="CI87" s="311"/>
      <c r="CJ87" s="311"/>
      <c r="CK87" s="311"/>
      <c r="CL87" s="311"/>
      <c r="CM87" s="311"/>
      <c r="CN87" s="311"/>
      <c r="CO87" s="311"/>
      <c r="CP87" s="311"/>
      <c r="CQ87" s="311"/>
      <c r="CR87" s="311"/>
      <c r="CS87" s="311"/>
      <c r="CT87" s="311"/>
      <c r="CU87" s="311"/>
      <c r="CV87" s="311"/>
      <c r="CW87" s="311"/>
      <c r="CX87" s="311"/>
      <c r="CY87" s="311"/>
      <c r="CZ87" s="311"/>
      <c r="DA87" s="311"/>
      <c r="DB87" s="311"/>
      <c r="DC87" s="311"/>
      <c r="DD87" s="311"/>
      <c r="DE87" s="311"/>
      <c r="DF87" s="311"/>
      <c r="DG87" s="311"/>
      <c r="DH87" s="311"/>
      <c r="DI87" s="311"/>
      <c r="DJ87" s="311"/>
      <c r="DK87" s="308"/>
      <c r="DL87" s="308"/>
      <c r="DM87" s="308"/>
      <c r="DN87" s="308"/>
      <c r="DO87" s="308"/>
      <c r="DP87" s="308"/>
      <c r="DQ87" s="308"/>
      <c r="DR87" s="307"/>
      <c r="DS87" s="307"/>
      <c r="DT87" s="307"/>
      <c r="DU87" s="307"/>
      <c r="DV87" s="307"/>
      <c r="DW87" s="307"/>
      <c r="DX87" s="307"/>
      <c r="DY87" s="307"/>
      <c r="DZ87" s="307"/>
      <c r="EA87" s="307"/>
      <c r="EB87" s="307"/>
      <c r="EC87" s="307"/>
      <c r="ED87" s="307"/>
      <c r="EE87" s="307"/>
      <c r="EF87" s="307"/>
      <c r="EG87" s="303"/>
      <c r="EH87" s="308"/>
      <c r="EI87" s="308"/>
      <c r="EJ87" s="308"/>
      <c r="EK87" s="308"/>
      <c r="EL87" s="308"/>
      <c r="EM87" s="353" t="s">
        <v>28</v>
      </c>
      <c r="EN87" s="308">
        <v>0</v>
      </c>
      <c r="EO87" s="308">
        <v>0</v>
      </c>
      <c r="EP87" s="308">
        <v>0</v>
      </c>
      <c r="EQ87" s="308">
        <v>375</v>
      </c>
      <c r="ER87" s="308">
        <v>0</v>
      </c>
      <c r="ES87" s="308">
        <v>0</v>
      </c>
      <c r="ET87" s="308">
        <v>0</v>
      </c>
      <c r="EU87" s="308">
        <v>0</v>
      </c>
      <c r="EV87" s="308">
        <v>0</v>
      </c>
    </row>
    <row r="88" spans="1:152" s="256" customFormat="1" x14ac:dyDescent="0.25">
      <c r="A88" s="354" t="s">
        <v>30</v>
      </c>
      <c r="B88" s="311"/>
      <c r="C88" s="311"/>
      <c r="D88" s="311"/>
      <c r="E88" s="311"/>
      <c r="F88" s="311"/>
      <c r="G88" s="311"/>
      <c r="H88" s="311"/>
      <c r="I88" s="311"/>
      <c r="J88" s="311"/>
      <c r="K88" s="311"/>
      <c r="L88" s="311"/>
      <c r="M88" s="311"/>
      <c r="N88" s="311"/>
      <c r="O88" s="311"/>
      <c r="P88" s="311"/>
      <c r="Q88" s="311"/>
      <c r="R88" s="311"/>
      <c r="S88" s="311"/>
      <c r="T88" s="311"/>
      <c r="U88" s="311"/>
      <c r="V88" s="311"/>
      <c r="W88" s="311"/>
      <c r="X88" s="311"/>
      <c r="Y88" s="311"/>
      <c r="Z88" s="311"/>
      <c r="AA88" s="311"/>
      <c r="AB88" s="311"/>
      <c r="AC88" s="311"/>
      <c r="AD88" s="311"/>
      <c r="AE88" s="311"/>
      <c r="AF88" s="311"/>
      <c r="AG88" s="311"/>
      <c r="AH88" s="311"/>
      <c r="AI88" s="311"/>
      <c r="AJ88" s="311"/>
      <c r="AK88" s="311"/>
      <c r="AL88" s="311"/>
      <c r="AM88" s="311"/>
      <c r="AN88" s="311"/>
      <c r="AO88" s="311"/>
      <c r="AP88" s="311"/>
      <c r="AQ88" s="311"/>
      <c r="AR88" s="311"/>
      <c r="AS88" s="311"/>
      <c r="AT88" s="311"/>
      <c r="AU88" s="311"/>
      <c r="AV88" s="311"/>
      <c r="AW88" s="311"/>
      <c r="AX88" s="311"/>
      <c r="AY88" s="311"/>
      <c r="AZ88" s="311"/>
      <c r="BA88" s="311"/>
      <c r="BB88" s="311"/>
      <c r="BC88" s="311"/>
      <c r="BD88" s="311"/>
      <c r="BE88" s="311"/>
      <c r="BF88" s="311"/>
      <c r="BG88" s="311"/>
      <c r="BH88" s="311"/>
      <c r="BI88" s="311"/>
      <c r="BJ88" s="311"/>
      <c r="BK88" s="311"/>
      <c r="BL88" s="311"/>
      <c r="BM88" s="311"/>
      <c r="BN88" s="311"/>
      <c r="BO88" s="311"/>
      <c r="BP88" s="311"/>
      <c r="BQ88" s="311"/>
      <c r="BR88" s="311"/>
      <c r="BS88" s="311"/>
      <c r="BT88" s="311"/>
      <c r="BU88" s="311"/>
      <c r="BV88" s="311"/>
      <c r="BW88" s="311"/>
      <c r="BX88" s="311"/>
      <c r="BY88" s="311"/>
      <c r="BZ88" s="311"/>
      <c r="CA88" s="311"/>
      <c r="CB88" s="311"/>
      <c r="CC88" s="311"/>
      <c r="CD88" s="311"/>
      <c r="CE88" s="311"/>
      <c r="CF88" s="311"/>
      <c r="CG88" s="311"/>
      <c r="CH88" s="311"/>
      <c r="CI88" s="311"/>
      <c r="CJ88" s="311"/>
      <c r="CK88" s="311"/>
      <c r="CL88" s="311"/>
      <c r="CM88" s="311"/>
      <c r="CN88" s="311"/>
      <c r="CO88" s="311"/>
      <c r="CP88" s="311"/>
      <c r="CQ88" s="311"/>
      <c r="CR88" s="311"/>
      <c r="CS88" s="311"/>
      <c r="CT88" s="311"/>
      <c r="CU88" s="311"/>
      <c r="CV88" s="311"/>
      <c r="CW88" s="311"/>
      <c r="CX88" s="311"/>
      <c r="CY88" s="311"/>
      <c r="CZ88" s="311"/>
      <c r="DA88" s="311"/>
      <c r="DB88" s="311"/>
      <c r="DC88" s="311"/>
      <c r="DD88" s="311"/>
      <c r="DE88" s="311"/>
      <c r="DF88" s="311"/>
      <c r="DG88" s="311"/>
      <c r="DH88" s="311"/>
      <c r="DI88" s="311"/>
      <c r="DJ88" s="311"/>
      <c r="DK88" s="308"/>
      <c r="DL88" s="308"/>
      <c r="DM88" s="308"/>
      <c r="DN88" s="308"/>
      <c r="DO88" s="308"/>
      <c r="DP88" s="308"/>
      <c r="DQ88" s="308"/>
      <c r="DR88" s="307"/>
      <c r="DS88" s="307"/>
      <c r="DT88" s="307"/>
      <c r="DU88" s="307"/>
      <c r="DV88" s="307"/>
      <c r="DW88" s="307"/>
      <c r="DX88" s="307"/>
      <c r="DY88" s="307"/>
      <c r="DZ88" s="307"/>
      <c r="EA88" s="307"/>
      <c r="EB88" s="307"/>
      <c r="EC88" s="307"/>
      <c r="ED88" s="307"/>
      <c r="EE88" s="307"/>
      <c r="EF88" s="307"/>
      <c r="EG88" s="303"/>
      <c r="EH88" s="308"/>
      <c r="EI88" s="308"/>
      <c r="EJ88" s="308"/>
      <c r="EK88" s="308"/>
      <c r="EL88" s="308"/>
      <c r="EM88" s="353" t="s">
        <v>30</v>
      </c>
      <c r="EN88" s="308">
        <v>876.06072642875699</v>
      </c>
      <c r="EO88" s="308">
        <v>533.94594131999963</v>
      </c>
      <c r="EP88" s="308">
        <v>506.36843405636114</v>
      </c>
      <c r="EQ88" s="308">
        <v>500</v>
      </c>
      <c r="ER88" s="308">
        <v>200</v>
      </c>
      <c r="ES88" s="308">
        <v>200</v>
      </c>
      <c r="ET88" s="308">
        <v>0</v>
      </c>
      <c r="EU88" s="308">
        <v>0</v>
      </c>
      <c r="EV88" s="308">
        <v>0</v>
      </c>
    </row>
    <row r="89" spans="1:152" s="256" customFormat="1" x14ac:dyDescent="0.25">
      <c r="A89" s="352"/>
      <c r="B89" s="311"/>
      <c r="C89" s="311"/>
      <c r="D89" s="311"/>
      <c r="E89" s="311"/>
      <c r="F89" s="311"/>
      <c r="G89" s="311"/>
      <c r="H89" s="311"/>
      <c r="I89" s="311"/>
      <c r="J89" s="311"/>
      <c r="K89" s="311"/>
      <c r="L89" s="311"/>
      <c r="M89" s="311"/>
      <c r="N89" s="311"/>
      <c r="O89" s="311"/>
      <c r="P89" s="311"/>
      <c r="Q89" s="311"/>
      <c r="R89" s="311"/>
      <c r="S89" s="311"/>
      <c r="T89" s="311"/>
      <c r="U89" s="311"/>
      <c r="V89" s="311"/>
      <c r="W89" s="311"/>
      <c r="X89" s="311"/>
      <c r="Y89" s="311"/>
      <c r="Z89" s="311"/>
      <c r="AA89" s="311"/>
      <c r="AB89" s="311"/>
      <c r="AC89" s="311"/>
      <c r="AD89" s="311"/>
      <c r="AE89" s="311"/>
      <c r="AF89" s="311"/>
      <c r="AG89" s="311"/>
      <c r="AH89" s="311"/>
      <c r="AI89" s="311"/>
      <c r="AJ89" s="311"/>
      <c r="AK89" s="311"/>
      <c r="AL89" s="311"/>
      <c r="AM89" s="311"/>
      <c r="AN89" s="311"/>
      <c r="AO89" s="311"/>
      <c r="AP89" s="311"/>
      <c r="AQ89" s="311"/>
      <c r="AR89" s="311"/>
      <c r="AS89" s="311"/>
      <c r="AT89" s="311"/>
      <c r="AU89" s="311"/>
      <c r="AV89" s="311"/>
      <c r="AW89" s="311"/>
      <c r="AX89" s="311"/>
      <c r="AY89" s="311"/>
      <c r="AZ89" s="311"/>
      <c r="BA89" s="311"/>
      <c r="BB89" s="311"/>
      <c r="BC89" s="311"/>
      <c r="BD89" s="311"/>
      <c r="BE89" s="311"/>
      <c r="BF89" s="311"/>
      <c r="BG89" s="311"/>
      <c r="BH89" s="311"/>
      <c r="BI89" s="311"/>
      <c r="BJ89" s="311"/>
      <c r="BK89" s="311"/>
      <c r="BL89" s="311"/>
      <c r="BM89" s="311"/>
      <c r="BN89" s="311"/>
      <c r="BO89" s="311"/>
      <c r="BP89" s="311"/>
      <c r="BQ89" s="311"/>
      <c r="BR89" s="311"/>
      <c r="BS89" s="311"/>
      <c r="BT89" s="311"/>
      <c r="BU89" s="311"/>
      <c r="BV89" s="311"/>
      <c r="BW89" s="311"/>
      <c r="BX89" s="311"/>
      <c r="BY89" s="311"/>
      <c r="BZ89" s="311"/>
      <c r="CA89" s="311"/>
      <c r="CB89" s="311"/>
      <c r="CC89" s="311"/>
      <c r="CD89" s="311"/>
      <c r="CE89" s="311"/>
      <c r="CF89" s="311"/>
      <c r="CG89" s="311"/>
      <c r="CH89" s="311"/>
      <c r="CI89" s="311"/>
      <c r="CJ89" s="311"/>
      <c r="CK89" s="311"/>
      <c r="CL89" s="311"/>
      <c r="CM89" s="311"/>
      <c r="CN89" s="311"/>
      <c r="CO89" s="311"/>
      <c r="CP89" s="311"/>
      <c r="CQ89" s="311"/>
      <c r="CR89" s="311"/>
      <c r="CS89" s="311"/>
      <c r="CT89" s="311"/>
      <c r="CU89" s="311"/>
      <c r="CV89" s="311"/>
      <c r="CW89" s="311"/>
      <c r="CX89" s="311"/>
      <c r="CY89" s="311"/>
      <c r="CZ89" s="311"/>
      <c r="DA89" s="311"/>
      <c r="DB89" s="311"/>
      <c r="DC89" s="311"/>
      <c r="DD89" s="311"/>
      <c r="DE89" s="311"/>
      <c r="DF89" s="311"/>
      <c r="DG89" s="311"/>
      <c r="DH89" s="311"/>
      <c r="DI89" s="311"/>
      <c r="DJ89" s="311"/>
      <c r="DK89" s="308"/>
      <c r="DL89" s="308"/>
      <c r="DM89" s="308"/>
      <c r="DN89" s="308"/>
      <c r="DO89" s="308"/>
      <c r="DP89" s="308"/>
      <c r="DQ89" s="308"/>
      <c r="DR89" s="307"/>
      <c r="DS89" s="307"/>
      <c r="DT89" s="307"/>
      <c r="DU89" s="307"/>
      <c r="DV89" s="307"/>
      <c r="DW89" s="307"/>
      <c r="DX89" s="307"/>
      <c r="DY89" s="307"/>
      <c r="DZ89" s="307"/>
      <c r="EA89" s="307"/>
      <c r="EB89" s="307"/>
      <c r="EC89" s="307"/>
      <c r="ED89" s="307"/>
      <c r="EE89" s="307"/>
      <c r="EF89" s="307"/>
      <c r="EG89" s="303"/>
      <c r="EH89" s="308"/>
      <c r="EI89" s="308"/>
      <c r="EJ89" s="308"/>
      <c r="EK89" s="308"/>
      <c r="EL89" s="308"/>
      <c r="EM89" s="351"/>
      <c r="EN89" s="308"/>
      <c r="EO89" s="308"/>
      <c r="EP89" s="308"/>
      <c r="EQ89" s="308"/>
      <c r="ER89" s="308"/>
      <c r="ES89" s="308"/>
      <c r="ET89" s="308"/>
      <c r="EU89" s="308"/>
      <c r="EV89" s="308"/>
    </row>
    <row r="90" spans="1:152" s="256" customFormat="1" x14ac:dyDescent="0.25">
      <c r="A90" s="352"/>
      <c r="B90" s="311"/>
      <c r="C90" s="311"/>
      <c r="D90" s="311"/>
      <c r="E90" s="311"/>
      <c r="F90" s="311"/>
      <c r="G90" s="311"/>
      <c r="H90" s="311"/>
      <c r="I90" s="311"/>
      <c r="J90" s="311"/>
      <c r="K90" s="311"/>
      <c r="L90" s="311"/>
      <c r="M90" s="311"/>
      <c r="N90" s="311"/>
      <c r="O90" s="311"/>
      <c r="P90" s="311"/>
      <c r="Q90" s="311"/>
      <c r="R90" s="311"/>
      <c r="S90" s="311"/>
      <c r="T90" s="311"/>
      <c r="U90" s="311"/>
      <c r="V90" s="311"/>
      <c r="W90" s="311"/>
      <c r="X90" s="311"/>
      <c r="Y90" s="311"/>
      <c r="Z90" s="311"/>
      <c r="AA90" s="311"/>
      <c r="AB90" s="311"/>
      <c r="AC90" s="311"/>
      <c r="AD90" s="311"/>
      <c r="AE90" s="311"/>
      <c r="AF90" s="311"/>
      <c r="AG90" s="311"/>
      <c r="AH90" s="311"/>
      <c r="AI90" s="311"/>
      <c r="AJ90" s="311"/>
      <c r="AK90" s="311"/>
      <c r="AL90" s="311"/>
      <c r="AM90" s="311"/>
      <c r="AN90" s="311"/>
      <c r="AO90" s="311"/>
      <c r="AP90" s="311"/>
      <c r="AQ90" s="311"/>
      <c r="AR90" s="311"/>
      <c r="AS90" s="311"/>
      <c r="AT90" s="311"/>
      <c r="AU90" s="311"/>
      <c r="AV90" s="311"/>
      <c r="AW90" s="311"/>
      <c r="AX90" s="311"/>
      <c r="AY90" s="311"/>
      <c r="AZ90" s="311"/>
      <c r="BA90" s="311"/>
      <c r="BB90" s="311"/>
      <c r="BC90" s="311"/>
      <c r="BD90" s="311"/>
      <c r="BE90" s="311"/>
      <c r="BF90" s="311"/>
      <c r="BG90" s="311"/>
      <c r="BH90" s="311"/>
      <c r="BI90" s="311"/>
      <c r="BJ90" s="311"/>
      <c r="BK90" s="311"/>
      <c r="BL90" s="311"/>
      <c r="BM90" s="311"/>
      <c r="BN90" s="311"/>
      <c r="BO90" s="311"/>
      <c r="BP90" s="311"/>
      <c r="BQ90" s="311"/>
      <c r="BR90" s="311"/>
      <c r="BS90" s="311"/>
      <c r="BT90" s="311"/>
      <c r="BU90" s="311"/>
      <c r="BV90" s="311"/>
      <c r="BW90" s="311"/>
      <c r="BX90" s="311"/>
      <c r="BY90" s="311"/>
      <c r="BZ90" s="311"/>
      <c r="CA90" s="311"/>
      <c r="CB90" s="311"/>
      <c r="CC90" s="311"/>
      <c r="CD90" s="311"/>
      <c r="CE90" s="311"/>
      <c r="CF90" s="311"/>
      <c r="CG90" s="311"/>
      <c r="CH90" s="311"/>
      <c r="CI90" s="311"/>
      <c r="CJ90" s="311"/>
      <c r="CK90" s="311"/>
      <c r="CL90" s="311"/>
      <c r="CM90" s="311"/>
      <c r="CN90" s="311"/>
      <c r="CO90" s="311"/>
      <c r="CP90" s="311"/>
      <c r="CQ90" s="311"/>
      <c r="CR90" s="311"/>
      <c r="CS90" s="311"/>
      <c r="CT90" s="311"/>
      <c r="CU90" s="311"/>
      <c r="CV90" s="311"/>
      <c r="CW90" s="311"/>
      <c r="CX90" s="311"/>
      <c r="CY90" s="311"/>
      <c r="CZ90" s="311"/>
      <c r="DA90" s="311"/>
      <c r="DB90" s="311"/>
      <c r="DC90" s="311"/>
      <c r="DD90" s="311"/>
      <c r="DE90" s="311"/>
      <c r="DF90" s="311"/>
      <c r="DG90" s="311"/>
      <c r="DH90" s="311"/>
      <c r="DI90" s="311"/>
      <c r="DJ90" s="311"/>
      <c r="DK90" s="308"/>
      <c r="DL90" s="308"/>
      <c r="DM90" s="308"/>
      <c r="DN90" s="308"/>
      <c r="DO90" s="308"/>
      <c r="DP90" s="308"/>
      <c r="DQ90" s="308"/>
      <c r="DR90" s="307"/>
      <c r="DS90" s="307"/>
      <c r="DT90" s="307"/>
      <c r="DU90" s="307"/>
      <c r="DV90" s="307"/>
      <c r="DW90" s="307"/>
      <c r="DX90" s="307"/>
      <c r="DY90" s="307"/>
      <c r="DZ90" s="307"/>
      <c r="EA90" s="307"/>
      <c r="EB90" s="307"/>
      <c r="EC90" s="307"/>
      <c r="ED90" s="307"/>
      <c r="EE90" s="307"/>
      <c r="EF90" s="307"/>
      <c r="EG90" s="303"/>
      <c r="EH90" s="308"/>
      <c r="EI90" s="308"/>
      <c r="EJ90" s="305"/>
      <c r="EK90" s="305"/>
      <c r="EL90" s="305"/>
      <c r="EM90" s="351"/>
      <c r="EN90" s="305">
        <v>11398.958020685335</v>
      </c>
      <c r="EO90" s="305">
        <v>13558.553502171297</v>
      </c>
      <c r="EP90" s="305">
        <v>7263.4500247979668</v>
      </c>
      <c r="EQ90" s="305">
        <v>5430.6327568628431</v>
      </c>
      <c r="ER90" s="305">
        <v>4134.0648817316105</v>
      </c>
      <c r="ES90" s="305">
        <v>4105.4360280316669</v>
      </c>
      <c r="ET90" s="305">
        <v>5686.5725120402212</v>
      </c>
      <c r="EU90" s="305">
        <v>5686.5725120402212</v>
      </c>
      <c r="EV90" s="305">
        <v>5686.5725120402212</v>
      </c>
    </row>
    <row r="91" spans="1:152" s="256" customFormat="1" x14ac:dyDescent="0.25">
      <c r="A91" s="350" t="s">
        <v>497</v>
      </c>
      <c r="B91" s="309">
        <v>3615.8485879788459</v>
      </c>
      <c r="C91" s="309">
        <v>-130.73341588401018</v>
      </c>
      <c r="D91" s="309">
        <v>-287.07670810982751</v>
      </c>
      <c r="E91" s="309">
        <v>-347.08656257860258</v>
      </c>
      <c r="F91" s="309">
        <v>1134.751231664229</v>
      </c>
      <c r="G91" s="309">
        <v>330.96859669169231</v>
      </c>
      <c r="H91" s="309">
        <v>81.030806675694222</v>
      </c>
      <c r="I91" s="309">
        <v>8.9671583834648629</v>
      </c>
      <c r="J91" s="309">
        <v>614.9548327828561</v>
      </c>
      <c r="K91" s="309">
        <v>-81.686642690254303</v>
      </c>
      <c r="L91" s="309">
        <v>825.75659199996426</v>
      </c>
      <c r="M91" s="309">
        <v>650.32979097389079</v>
      </c>
      <c r="N91" s="309">
        <v>2281.0752400600891</v>
      </c>
      <c r="O91" s="309">
        <v>339.36996996654693</v>
      </c>
      <c r="P91" s="309">
        <v>407.5706556718817</v>
      </c>
      <c r="Q91" s="309">
        <v>70.675519099254473</v>
      </c>
      <c r="R91" s="309">
        <v>-268.87373569418639</v>
      </c>
      <c r="S91" s="309">
        <v>85.012751651653943</v>
      </c>
      <c r="T91" s="309">
        <v>1169.7462823974372</v>
      </c>
      <c r="U91" s="309">
        <v>116.79008871811082</v>
      </c>
      <c r="V91" s="309">
        <v>278.39378116495413</v>
      </c>
      <c r="W91" s="309">
        <v>1019.1178308639817</v>
      </c>
      <c r="X91" s="309">
        <v>719.44753982480245</v>
      </c>
      <c r="Y91" s="309">
        <v>1039.5263993221981</v>
      </c>
      <c r="Z91" s="309">
        <v>3681.5108556922173</v>
      </c>
      <c r="AA91" s="309">
        <v>-169.76183117208654</v>
      </c>
      <c r="AB91" s="309">
        <v>1350.4456271975391</v>
      </c>
      <c r="AC91" s="309">
        <v>1226.2160508616971</v>
      </c>
      <c r="AD91" s="309">
        <v>593.95267969458109</v>
      </c>
      <c r="AE91" s="309">
        <v>523.85961468955747</v>
      </c>
      <c r="AF91" s="309">
        <v>1775.0575216088303</v>
      </c>
      <c r="AG91" s="309">
        <v>795.01620777356084</v>
      </c>
      <c r="AH91" s="309">
        <v>844.72827728872846</v>
      </c>
      <c r="AI91" s="309">
        <v>1083.2471906375176</v>
      </c>
      <c r="AJ91" s="309">
        <v>997.09434868757887</v>
      </c>
      <c r="AK91" s="309">
        <v>1104.164870008429</v>
      </c>
      <c r="AL91" s="309">
        <v>4909.2505719423443</v>
      </c>
      <c r="AM91" s="309">
        <v>63.068767781276804</v>
      </c>
      <c r="AN91" s="309">
        <v>2063.5882899571534</v>
      </c>
      <c r="AO91" s="309">
        <v>2370.0617823388361</v>
      </c>
      <c r="AP91" s="309">
        <v>524.19684462985754</v>
      </c>
      <c r="AQ91" s="309">
        <v>737.94838623972942</v>
      </c>
      <c r="AR91" s="309">
        <v>1851.905985646081</v>
      </c>
      <c r="AS91" s="309">
        <v>677.26136413631798</v>
      </c>
      <c r="AT91" s="309">
        <v>1089.3503701845798</v>
      </c>
      <c r="AU91" s="309">
        <v>1757.3616049680941</v>
      </c>
      <c r="AV91" s="309">
        <v>868.33991120939811</v>
      </c>
      <c r="AW91" s="309">
        <v>901.24690323617006</v>
      </c>
      <c r="AX91" s="309">
        <v>4376.847881649589</v>
      </c>
      <c r="AY91" s="309">
        <v>1812.3506463229655</v>
      </c>
      <c r="AZ91" s="309">
        <v>1945.9567322965586</v>
      </c>
      <c r="BA91" s="309">
        <v>1296.6132118429998</v>
      </c>
      <c r="BB91" s="309">
        <v>2265.149622319957</v>
      </c>
      <c r="BC91" s="309">
        <v>2181.9576784744472</v>
      </c>
      <c r="BD91" s="309">
        <v>1648.6995095701909</v>
      </c>
      <c r="BE91" s="309">
        <v>2321.2085399498419</v>
      </c>
      <c r="BF91" s="309">
        <v>1929.4496714082738</v>
      </c>
      <c r="BG91" s="309">
        <v>3130.3209823659931</v>
      </c>
      <c r="BH91" s="309">
        <v>2717.3951953987139</v>
      </c>
      <c r="BI91" s="309">
        <v>3224.1578335399877</v>
      </c>
      <c r="BJ91" s="309">
        <v>5601.2695785099986</v>
      </c>
      <c r="BK91" s="309">
        <v>1172.6701993553345</v>
      </c>
      <c r="BL91" s="309">
        <v>4469.5316856169393</v>
      </c>
      <c r="BM91" s="309">
        <v>2566.3989899653275</v>
      </c>
      <c r="BN91" s="309">
        <v>1147.094505141031</v>
      </c>
      <c r="BO91" s="309">
        <v>4111.1468597079365</v>
      </c>
      <c r="BP91" s="309">
        <v>399.63758503717668</v>
      </c>
      <c r="BQ91" s="309">
        <v>784.27058378834522</v>
      </c>
      <c r="BR91" s="309">
        <v>1685.450738539522</v>
      </c>
      <c r="BS91" s="309">
        <v>1546.7978593886764</v>
      </c>
      <c r="BT91" s="309">
        <v>840.20636434552125</v>
      </c>
      <c r="BU91" s="309">
        <v>1091.3293883251467</v>
      </c>
      <c r="BV91" s="309">
        <v>5462.3029461241103</v>
      </c>
      <c r="BW91" s="309">
        <v>184.74025478030126</v>
      </c>
      <c r="BX91" s="309">
        <v>1205.3024087931626</v>
      </c>
      <c r="BY91" s="309">
        <v>1338.6067344630517</v>
      </c>
      <c r="BZ91" s="309">
        <v>539.64152440740622</v>
      </c>
      <c r="CA91" s="309">
        <v>-294.57051221918766</v>
      </c>
      <c r="CB91" s="309">
        <v>1372.34834970061</v>
      </c>
      <c r="CC91" s="309">
        <v>932.86837480980671</v>
      </c>
      <c r="CD91" s="309">
        <v>1102.4372258130093</v>
      </c>
      <c r="CE91" s="309">
        <v>1929.6144626964074</v>
      </c>
      <c r="CF91" s="309">
        <v>672.15145254421077</v>
      </c>
      <c r="CG91" s="309">
        <v>1244.7771460100123</v>
      </c>
      <c r="CH91" s="309">
        <v>2861.5524664551194</v>
      </c>
      <c r="CI91" s="309">
        <v>338.64299560576205</v>
      </c>
      <c r="CJ91" s="309">
        <v>1210.8366110620152</v>
      </c>
      <c r="CK91" s="309">
        <v>1098.4067198948958</v>
      </c>
      <c r="CL91" s="309">
        <v>1219.1842589923172</v>
      </c>
      <c r="CM91" s="309">
        <v>71.743432774556936</v>
      </c>
      <c r="CN91" s="309">
        <v>2848.1034852046578</v>
      </c>
      <c r="CO91" s="309">
        <v>894.04450579701438</v>
      </c>
      <c r="CP91" s="309">
        <v>840.13747943111321</v>
      </c>
      <c r="CQ91" s="309">
        <v>1853.536823299906</v>
      </c>
      <c r="CR91" s="309">
        <v>984.88096004107251</v>
      </c>
      <c r="CS91" s="309">
        <v>580.13474297750133</v>
      </c>
      <c r="CT91" s="309">
        <v>4436.2386340481517</v>
      </c>
      <c r="CU91" s="309">
        <v>274.99238851074841</v>
      </c>
      <c r="CV91" s="309">
        <v>772.0006491651759</v>
      </c>
      <c r="CW91" s="309">
        <v>1499.9732914610815</v>
      </c>
      <c r="CX91" s="309">
        <v>1875.0220374585565</v>
      </c>
      <c r="CY91" s="309">
        <v>1274.917223281675</v>
      </c>
      <c r="CZ91" s="309">
        <v>2532.9310087636368</v>
      </c>
      <c r="DA91" s="309">
        <v>1340.107174743637</v>
      </c>
      <c r="DB91" s="309">
        <v>2597.9696877943361</v>
      </c>
      <c r="DC91" s="309">
        <v>502.72270191212033</v>
      </c>
      <c r="DD91" s="309">
        <v>1395.7312397547726</v>
      </c>
      <c r="DE91" s="309">
        <v>1429.1812952979803</v>
      </c>
      <c r="DF91" s="309">
        <v>3393.0233362847366</v>
      </c>
      <c r="DG91" s="309">
        <v>1062.8538786992356</v>
      </c>
      <c r="DH91" s="309">
        <v>1058.9894655763674</v>
      </c>
      <c r="DI91" s="309">
        <v>1342.7002357685942</v>
      </c>
      <c r="DJ91" s="309">
        <v>655.34575936986289</v>
      </c>
      <c r="DK91" s="305">
        <v>1599.2322544855967</v>
      </c>
      <c r="DL91" s="305">
        <v>932.12496557561303</v>
      </c>
      <c r="DM91" s="305">
        <v>1278.4242442293678</v>
      </c>
      <c r="DN91" s="305">
        <v>474.65582525369018</v>
      </c>
      <c r="DO91" s="305">
        <v>-239.4114090653824</v>
      </c>
      <c r="DP91" s="305">
        <v>1331.2503985004066</v>
      </c>
      <c r="DQ91" s="305">
        <v>1082.3560267612793</v>
      </c>
      <c r="DR91" s="304">
        <v>2777.7368457596094</v>
      </c>
      <c r="DS91" s="304"/>
      <c r="DT91" s="304"/>
      <c r="DU91" s="304"/>
      <c r="DV91" s="304"/>
      <c r="DW91" s="304"/>
      <c r="DX91" s="304"/>
      <c r="DY91" s="304"/>
      <c r="DZ91" s="304"/>
      <c r="EA91" s="304"/>
      <c r="EB91" s="304"/>
      <c r="EC91" s="304"/>
      <c r="ED91" s="304"/>
      <c r="EE91" s="304"/>
      <c r="EF91" s="304"/>
      <c r="EG91" s="303"/>
      <c r="EH91" s="305"/>
      <c r="EI91" s="305"/>
      <c r="EJ91" s="308"/>
      <c r="EK91" s="308"/>
      <c r="EL91" s="308"/>
      <c r="EM91" s="349" t="s">
        <v>497</v>
      </c>
      <c r="EN91" s="305">
        <f t="shared" ref="EN91:EV91" si="108">EN92+EN116+EN132</f>
        <v>12502.464300391757</v>
      </c>
      <c r="EO91" s="305">
        <f t="shared" si="108"/>
        <v>13755.239115731736</v>
      </c>
      <c r="EP91" s="305">
        <f t="shared" si="108"/>
        <v>6913.2371642025264</v>
      </c>
      <c r="EQ91" s="305">
        <f t="shared" si="108"/>
        <v>5679.1006106517998</v>
      </c>
      <c r="ER91" s="305">
        <f t="shared" si="108"/>
        <v>4249.1151089729883</v>
      </c>
      <c r="ES91" s="305">
        <f t="shared" si="108"/>
        <v>4082.6110560120069</v>
      </c>
      <c r="ET91" s="305">
        <f t="shared" si="108"/>
        <v>5473.6430859504644</v>
      </c>
      <c r="EU91" s="305">
        <f t="shared" si="108"/>
        <v>6184.4489313667837</v>
      </c>
      <c r="EV91" s="305">
        <f t="shared" si="108"/>
        <v>5687.2577652658856</v>
      </c>
    </row>
    <row r="92" spans="1:152" s="256" customFormat="1" x14ac:dyDescent="0.25">
      <c r="A92" s="348" t="s">
        <v>496</v>
      </c>
      <c r="B92" s="311">
        <v>250.60780513999998</v>
      </c>
      <c r="C92" s="311">
        <v>95.770335349999996</v>
      </c>
      <c r="D92" s="311">
        <v>135.07112132399999</v>
      </c>
      <c r="E92" s="311">
        <v>160.02768705900002</v>
      </c>
      <c r="F92" s="311">
        <v>24.678566020000002</v>
      </c>
      <c r="G92" s="311">
        <v>94.731773423999982</v>
      </c>
      <c r="H92" s="311">
        <v>17.381737090000001</v>
      </c>
      <c r="I92" s="311">
        <v>104.67563834000001</v>
      </c>
      <c r="J92" s="311">
        <v>85.630817609999994</v>
      </c>
      <c r="K92" s="311">
        <v>678.01139788</v>
      </c>
      <c r="L92" s="311">
        <v>139.94839561999999</v>
      </c>
      <c r="M92" s="311">
        <v>147.23287940999998</v>
      </c>
      <c r="N92" s="311">
        <v>242.95186671499999</v>
      </c>
      <c r="O92" s="311">
        <v>86.690505540000004</v>
      </c>
      <c r="P92" s="311">
        <v>1498.6761437299999</v>
      </c>
      <c r="Q92" s="311">
        <v>99.435340289999999</v>
      </c>
      <c r="R92" s="311">
        <v>169.256380815</v>
      </c>
      <c r="S92" s="311">
        <v>122.00944995100001</v>
      </c>
      <c r="T92" s="311">
        <v>229.97054772400003</v>
      </c>
      <c r="U92" s="311">
        <v>112.12013992</v>
      </c>
      <c r="V92" s="311">
        <v>1217.9823755499999</v>
      </c>
      <c r="W92" s="311">
        <v>137.72860876999999</v>
      </c>
      <c r="X92" s="311">
        <v>152.32306108</v>
      </c>
      <c r="Y92" s="311">
        <v>351.07553214000001</v>
      </c>
      <c r="Z92" s="311">
        <v>995.65904151300003</v>
      </c>
      <c r="AA92" s="311">
        <v>87.306182870000001</v>
      </c>
      <c r="AB92" s="311">
        <v>179.11742658900002</v>
      </c>
      <c r="AC92" s="311">
        <v>54.122756495000004</v>
      </c>
      <c r="AD92" s="311">
        <v>129.34707700600001</v>
      </c>
      <c r="AE92" s="311">
        <v>471.68446797000001</v>
      </c>
      <c r="AF92" s="311">
        <v>2488.429687496</v>
      </c>
      <c r="AG92" s="311">
        <v>126.261363499</v>
      </c>
      <c r="AH92" s="311">
        <v>962.94700609200004</v>
      </c>
      <c r="AI92" s="311">
        <v>1826.5109799100001</v>
      </c>
      <c r="AJ92" s="311">
        <v>120.80707672599999</v>
      </c>
      <c r="AK92" s="311">
        <v>201.59715362</v>
      </c>
      <c r="AL92" s="311">
        <v>1363.4850653499998</v>
      </c>
      <c r="AM92" s="311">
        <v>115.65430674</v>
      </c>
      <c r="AN92" s="311">
        <v>892.16898763000006</v>
      </c>
      <c r="AO92" s="311">
        <v>795.16606606999994</v>
      </c>
      <c r="AP92" s="311">
        <v>260.81650514</v>
      </c>
      <c r="AQ92" s="311">
        <v>1214.68541095</v>
      </c>
      <c r="AR92" s="311">
        <v>1199.99139296</v>
      </c>
      <c r="AS92" s="311">
        <v>354.87394800999999</v>
      </c>
      <c r="AT92" s="311">
        <v>36.822740869999997</v>
      </c>
      <c r="AU92" s="311">
        <v>181.34543425000001</v>
      </c>
      <c r="AV92" s="311">
        <v>69.611190359999995</v>
      </c>
      <c r="AW92" s="311">
        <v>313.81473266</v>
      </c>
      <c r="AX92" s="311">
        <v>1077.0900680299999</v>
      </c>
      <c r="AY92" s="311">
        <v>178.57369375000002</v>
      </c>
      <c r="AZ92" s="311">
        <v>918.50235901999997</v>
      </c>
      <c r="BA92" s="311">
        <v>107.82504283999999</v>
      </c>
      <c r="BB92" s="311">
        <v>245.26763076</v>
      </c>
      <c r="BC92" s="311">
        <v>103.20848966</v>
      </c>
      <c r="BD92" s="311">
        <v>2066.9845131699999</v>
      </c>
      <c r="BE92" s="311">
        <v>1099.7920213099999</v>
      </c>
      <c r="BF92" s="311">
        <v>60.014034254999999</v>
      </c>
      <c r="BG92" s="311">
        <v>1252.1745055260001</v>
      </c>
      <c r="BH92" s="311">
        <v>435.36876677999999</v>
      </c>
      <c r="BI92" s="311">
        <v>284.94841774999998</v>
      </c>
      <c r="BJ92" s="311">
        <v>2181.5622479799999</v>
      </c>
      <c r="BK92" s="311">
        <v>1119.73740976</v>
      </c>
      <c r="BL92" s="311">
        <v>840.3949157699999</v>
      </c>
      <c r="BM92" s="311">
        <v>160.82771379000002</v>
      </c>
      <c r="BN92" s="311">
        <v>195.46559350000001</v>
      </c>
      <c r="BO92" s="311">
        <v>1064.06732556</v>
      </c>
      <c r="BP92" s="311">
        <v>1483.79878609</v>
      </c>
      <c r="BQ92" s="311">
        <v>94.781524669999996</v>
      </c>
      <c r="BR92" s="311">
        <v>109.89108289000001</v>
      </c>
      <c r="BS92" s="311">
        <v>52.620330879999997</v>
      </c>
      <c r="BT92" s="311">
        <v>3277.0219331350004</v>
      </c>
      <c r="BU92" s="311">
        <v>529.17033313999991</v>
      </c>
      <c r="BV92" s="311">
        <v>525.19988825999997</v>
      </c>
      <c r="BW92" s="311">
        <v>3721.10108868</v>
      </c>
      <c r="BX92" s="311">
        <v>168.99659431000001</v>
      </c>
      <c r="BY92" s="311">
        <v>16.296565719</v>
      </c>
      <c r="BZ92" s="311">
        <v>61.309704535000002</v>
      </c>
      <c r="CA92" s="311">
        <v>56.056936989999997</v>
      </c>
      <c r="CB92" s="311">
        <v>72.568126820000003</v>
      </c>
      <c r="CC92" s="311">
        <v>681.13851192000004</v>
      </c>
      <c r="CD92" s="311">
        <v>610.60703291000004</v>
      </c>
      <c r="CE92" s="311">
        <v>982.83424666999997</v>
      </c>
      <c r="CF92" s="311">
        <v>543.86677924200001</v>
      </c>
      <c r="CG92" s="311">
        <v>28.98562802</v>
      </c>
      <c r="CH92" s="311">
        <v>956.08359242300003</v>
      </c>
      <c r="CI92" s="311">
        <v>1348.9937051070001</v>
      </c>
      <c r="CJ92" s="311">
        <v>52.708982279999994</v>
      </c>
      <c r="CK92" s="311">
        <v>857.01158298999997</v>
      </c>
      <c r="CL92" s="311">
        <v>19.230030470000003</v>
      </c>
      <c r="CM92" s="311">
        <v>752.4733306820001</v>
      </c>
      <c r="CN92" s="311">
        <v>1635.40075819</v>
      </c>
      <c r="CO92" s="311">
        <v>506.63145764000001</v>
      </c>
      <c r="CP92" s="311">
        <v>22.425067469999998</v>
      </c>
      <c r="CQ92" s="311">
        <v>2143.6199371500002</v>
      </c>
      <c r="CR92" s="311">
        <v>179.755528513</v>
      </c>
      <c r="CS92" s="311">
        <v>171.03598900999998</v>
      </c>
      <c r="CT92" s="311">
        <v>951.20864551099999</v>
      </c>
      <c r="CU92" s="311">
        <v>559.18858477000003</v>
      </c>
      <c r="CV92" s="311">
        <v>13.581999999999999</v>
      </c>
      <c r="CW92" s="311">
        <v>199.24190947999998</v>
      </c>
      <c r="CX92" s="311">
        <v>239.46798665000009</v>
      </c>
      <c r="CY92" s="311">
        <v>1445.3619015209999</v>
      </c>
      <c r="CZ92" s="311">
        <v>577.62309075999997</v>
      </c>
      <c r="DA92" s="311">
        <v>470.67419163</v>
      </c>
      <c r="DB92" s="311">
        <v>1155.2386018100001</v>
      </c>
      <c r="DC92" s="311">
        <v>5.7508796900000005</v>
      </c>
      <c r="DD92" s="311">
        <v>2022.2425504899998</v>
      </c>
      <c r="DE92" s="311">
        <v>105.15620497</v>
      </c>
      <c r="DF92" s="311">
        <v>3193.3647376000004</v>
      </c>
      <c r="DG92" s="311">
        <v>0</v>
      </c>
      <c r="DH92" s="311">
        <v>242.94186013000001</v>
      </c>
      <c r="DI92" s="311">
        <v>272.03584499999999</v>
      </c>
      <c r="DJ92" s="311">
        <v>209.84861017000003</v>
      </c>
      <c r="DK92" s="308">
        <v>74.472355019999995</v>
      </c>
      <c r="DL92" s="308">
        <v>41.435408469999999</v>
      </c>
      <c r="DM92" s="308">
        <v>78.727919449999987</v>
      </c>
      <c r="DN92" s="308">
        <v>79.997134239999994</v>
      </c>
      <c r="DO92" s="308">
        <v>144.59387298999999</v>
      </c>
      <c r="DP92" s="308">
        <v>1287.9694119000003</v>
      </c>
      <c r="DQ92" s="308">
        <v>42.645874038000002</v>
      </c>
      <c r="DR92" s="307">
        <v>1194.025587866</v>
      </c>
      <c r="DS92" s="307"/>
      <c r="DT92" s="307"/>
      <c r="DU92" s="307"/>
      <c r="DV92" s="307"/>
      <c r="DW92" s="307"/>
      <c r="DX92" s="307"/>
      <c r="DY92" s="307"/>
      <c r="DZ92" s="307"/>
      <c r="EA92" s="307"/>
      <c r="EB92" s="307"/>
      <c r="EC92" s="307"/>
      <c r="ED92" s="307"/>
      <c r="EE92" s="307"/>
      <c r="EF92" s="307"/>
      <c r="EG92" s="303"/>
      <c r="EH92" s="308"/>
      <c r="EI92" s="308"/>
      <c r="EJ92" s="308"/>
      <c r="EK92" s="308"/>
      <c r="EL92" s="308"/>
      <c r="EM92" s="347" t="s">
        <v>496</v>
      </c>
      <c r="EN92" s="305">
        <f t="shared" ref="EN92:EV92" si="109">SUM(EN93,EN101,EN102,EN104,EN107,EN108,EN109,EN112)</f>
        <v>8640.4950150130007</v>
      </c>
      <c r="EO92" s="305">
        <f t="shared" si="109"/>
        <v>9180.257023741</v>
      </c>
      <c r="EP92" s="305">
        <f t="shared" si="109"/>
        <v>4251.4188632900004</v>
      </c>
      <c r="EQ92" s="305">
        <f t="shared" si="109"/>
        <v>5689.96</v>
      </c>
      <c r="ER92" s="305">
        <f t="shared" si="109"/>
        <v>3250.96</v>
      </c>
      <c r="ES92" s="305">
        <f t="shared" si="109"/>
        <v>3841</v>
      </c>
      <c r="ET92" s="305">
        <f t="shared" si="109"/>
        <v>3341</v>
      </c>
      <c r="EU92" s="305">
        <f t="shared" si="109"/>
        <v>3341</v>
      </c>
      <c r="EV92" s="305">
        <f t="shared" si="109"/>
        <v>3341</v>
      </c>
    </row>
    <row r="93" spans="1:152" s="256" customFormat="1" x14ac:dyDescent="0.25">
      <c r="A93" s="340" t="s">
        <v>495</v>
      </c>
      <c r="B93" s="311">
        <v>212.14909815999997</v>
      </c>
      <c r="C93" s="311">
        <v>0.62833534999999996</v>
      </c>
      <c r="D93" s="311">
        <v>1.4968759999999999</v>
      </c>
      <c r="E93" s="311">
        <v>44.803767120000003</v>
      </c>
      <c r="F93" s="311">
        <v>6.694228830000001</v>
      </c>
      <c r="G93" s="311">
        <v>30.590277329999999</v>
      </c>
      <c r="H93" s="311">
        <v>17.0979536</v>
      </c>
      <c r="I93" s="311">
        <v>61.319804449999999</v>
      </c>
      <c r="J93" s="311">
        <v>51.469469779999997</v>
      </c>
      <c r="K93" s="311">
        <v>659.55483265999999</v>
      </c>
      <c r="L93" s="311">
        <v>51.018620649999995</v>
      </c>
      <c r="M93" s="311">
        <v>113.59622430999997</v>
      </c>
      <c r="N93" s="311">
        <v>126.120467695</v>
      </c>
      <c r="O93" s="311">
        <v>15.200893370000001</v>
      </c>
      <c r="P93" s="311">
        <v>8.48777516</v>
      </c>
      <c r="Q93" s="311">
        <v>60.66443168</v>
      </c>
      <c r="R93" s="311">
        <v>59.846803649999998</v>
      </c>
      <c r="S93" s="311">
        <v>14.834462740000001</v>
      </c>
      <c r="T93" s="311">
        <v>114.44532502000001</v>
      </c>
      <c r="U93" s="311">
        <v>-0.40757406999999996</v>
      </c>
      <c r="V93" s="311">
        <v>10.500375549999999</v>
      </c>
      <c r="W93" s="311">
        <v>27.728629960000003</v>
      </c>
      <c r="X93" s="311">
        <v>25.411289149999995</v>
      </c>
      <c r="Y93" s="311">
        <v>145.91753839000003</v>
      </c>
      <c r="Z93" s="311">
        <v>243.21681839000001</v>
      </c>
      <c r="AA93" s="311">
        <v>0.30618287</v>
      </c>
      <c r="AB93" s="311">
        <v>4.6106983699999997</v>
      </c>
      <c r="AC93" s="311">
        <v>28.555080920000002</v>
      </c>
      <c r="AD93" s="311">
        <v>74.30536687</v>
      </c>
      <c r="AE93" s="311">
        <v>-4.6205053100000004</v>
      </c>
      <c r="AF93" s="311">
        <v>50.720504490000003</v>
      </c>
      <c r="AG93" s="311">
        <v>75.548701860000008</v>
      </c>
      <c r="AH93" s="311">
        <v>167.21571839000003</v>
      </c>
      <c r="AI93" s="311">
        <v>736.65199858999995</v>
      </c>
      <c r="AJ93" s="311">
        <v>9.4074476300000001</v>
      </c>
      <c r="AK93" s="311">
        <v>38.991704050000003</v>
      </c>
      <c r="AL93" s="311">
        <v>312.90534207999997</v>
      </c>
      <c r="AM93" s="311">
        <v>6.2171943000000001</v>
      </c>
      <c r="AN93" s="311">
        <v>804.94582783999999</v>
      </c>
      <c r="AO93" s="311">
        <v>1.365</v>
      </c>
      <c r="AP93" s="311">
        <v>51.3</v>
      </c>
      <c r="AQ93" s="311">
        <v>6.9482637199999999</v>
      </c>
      <c r="AR93" s="311">
        <v>83.410437729999998</v>
      </c>
      <c r="AS93" s="311">
        <v>311.89735645000002</v>
      </c>
      <c r="AT93" s="311">
        <v>5.4878832900000001</v>
      </c>
      <c r="AU93" s="311">
        <v>116.48043333000001</v>
      </c>
      <c r="AV93" s="311">
        <v>65.16903868</v>
      </c>
      <c r="AW93" s="311">
        <v>129.10744773000002</v>
      </c>
      <c r="AX93" s="311">
        <v>348.55402187999999</v>
      </c>
      <c r="AY93" s="311">
        <v>150.64907199999999</v>
      </c>
      <c r="AZ93" s="311">
        <v>14.807373150000002</v>
      </c>
      <c r="BA93" s="311">
        <v>30</v>
      </c>
      <c r="BB93" s="311">
        <v>202.38580202</v>
      </c>
      <c r="BC93" s="311">
        <v>23.25341456</v>
      </c>
      <c r="BD93" s="311">
        <v>15.62184345</v>
      </c>
      <c r="BE93" s="311">
        <v>72.46526215999998</v>
      </c>
      <c r="BF93" s="311">
        <v>27.427588799999999</v>
      </c>
      <c r="BG93" s="311">
        <v>114.03151216000001</v>
      </c>
      <c r="BH93" s="311">
        <v>44.523136489999999</v>
      </c>
      <c r="BI93" s="311">
        <v>96.663152999999994</v>
      </c>
      <c r="BJ93" s="311">
        <v>299.97205127000001</v>
      </c>
      <c r="BK93" s="311">
        <v>6.6348232199999995</v>
      </c>
      <c r="BL93" s="311">
        <v>71.426471410000005</v>
      </c>
      <c r="BM93" s="311">
        <v>87.393854340000004</v>
      </c>
      <c r="BN93" s="311">
        <v>86.755455380000001</v>
      </c>
      <c r="BO93" s="311">
        <v>50.882234969999999</v>
      </c>
      <c r="BP93" s="311">
        <v>58.672638390000003</v>
      </c>
      <c r="BQ93" s="311">
        <v>71.161632429999997</v>
      </c>
      <c r="BR93" s="311">
        <v>99.401531700000007</v>
      </c>
      <c r="BS93" s="311">
        <v>41.152257239999997</v>
      </c>
      <c r="BT93" s="311">
        <v>252.43583319500001</v>
      </c>
      <c r="BU93" s="311">
        <v>128.22266368999999</v>
      </c>
      <c r="BV93" s="311">
        <v>150.06717116999997</v>
      </c>
      <c r="BW93" s="311">
        <v>13.067433709999998</v>
      </c>
      <c r="BX93" s="311">
        <v>42.450947620000001</v>
      </c>
      <c r="BY93" s="311">
        <v>10.62312339</v>
      </c>
      <c r="BZ93" s="311">
        <v>61.11439876</v>
      </c>
      <c r="CA93" s="311">
        <v>0.52694288</v>
      </c>
      <c r="CB93" s="311">
        <v>23.316126819999997</v>
      </c>
      <c r="CC93" s="311">
        <v>397.28493854999999</v>
      </c>
      <c r="CD93" s="311">
        <v>15.999149690000001</v>
      </c>
      <c r="CE93" s="311">
        <v>574.85110996000003</v>
      </c>
      <c r="CF93" s="311">
        <v>32.230502180000002</v>
      </c>
      <c r="CG93" s="311">
        <v>25.44783176</v>
      </c>
      <c r="CH93" s="311">
        <v>447.31370122999999</v>
      </c>
      <c r="CI93" s="311">
        <v>88.818778600000002</v>
      </c>
      <c r="CJ93" s="311">
        <v>23.704373299999997</v>
      </c>
      <c r="CK93" s="311">
        <v>657.01158298999997</v>
      </c>
      <c r="CL93" s="311">
        <v>4.0068172999999998</v>
      </c>
      <c r="CM93" s="311">
        <v>710.67338241000004</v>
      </c>
      <c r="CN93" s="311">
        <v>503.20804160999995</v>
      </c>
      <c r="CO93" s="311">
        <v>276.76373516000001</v>
      </c>
      <c r="CP93" s="311">
        <v>14.943067469999999</v>
      </c>
      <c r="CQ93" s="311">
        <v>77.619937149999998</v>
      </c>
      <c r="CR93" s="311">
        <v>106.59905265999998</v>
      </c>
      <c r="CS93" s="311">
        <v>140.25919909999999</v>
      </c>
      <c r="CT93" s="311">
        <v>705.9557315909999</v>
      </c>
      <c r="CU93" s="311">
        <v>56.245640359999996</v>
      </c>
      <c r="CV93" s="311">
        <v>6.1</v>
      </c>
      <c r="CW93" s="311">
        <v>1.0526377</v>
      </c>
      <c r="CX93" s="311">
        <v>129.67734214999999</v>
      </c>
      <c r="CY93" s="311">
        <v>1444.32803289</v>
      </c>
      <c r="CZ93" s="311">
        <v>288.08777544000003</v>
      </c>
      <c r="DA93" s="311">
        <v>228.59322578000001</v>
      </c>
      <c r="DB93" s="311">
        <v>105.84452228000001</v>
      </c>
      <c r="DC93" s="311">
        <v>5.7508796900000005</v>
      </c>
      <c r="DD93" s="311">
        <v>2021.5982850599999</v>
      </c>
      <c r="DE93" s="311">
        <v>99.227709940000011</v>
      </c>
      <c r="DF93" s="311">
        <v>3115.7337837300001</v>
      </c>
      <c r="DG93" s="311">
        <v>0</v>
      </c>
      <c r="DH93" s="311">
        <v>28.61854202</v>
      </c>
      <c r="DI93" s="311">
        <v>206.51946303</v>
      </c>
      <c r="DJ93" s="311">
        <v>174.84861017000003</v>
      </c>
      <c r="DK93" s="308">
        <v>58.708595119999998</v>
      </c>
      <c r="DL93" s="308">
        <v>41.435408469999999</v>
      </c>
      <c r="DM93" s="308">
        <v>78.727919449999987</v>
      </c>
      <c r="DN93" s="308">
        <v>65.935531489999988</v>
      </c>
      <c r="DO93" s="308">
        <v>144.59387298999999</v>
      </c>
      <c r="DP93" s="308">
        <v>1287.0065838700002</v>
      </c>
      <c r="DQ93" s="308">
        <v>42.167386239999999</v>
      </c>
      <c r="DR93" s="307">
        <v>1129.49973565</v>
      </c>
      <c r="DS93" s="307"/>
      <c r="DT93" s="307"/>
      <c r="DU93" s="307"/>
      <c r="DV93" s="307"/>
      <c r="DW93" s="307"/>
      <c r="DX93" s="307"/>
      <c r="DY93" s="307"/>
      <c r="DZ93" s="307"/>
      <c r="EA93" s="307"/>
      <c r="EB93" s="307"/>
      <c r="EC93" s="307"/>
      <c r="ED93" s="307"/>
      <c r="EE93" s="307"/>
      <c r="EF93" s="307"/>
      <c r="EG93" s="303"/>
      <c r="EH93" s="308"/>
      <c r="EI93" s="308"/>
      <c r="EJ93" s="308"/>
      <c r="EK93" s="308"/>
      <c r="EL93" s="308"/>
      <c r="EM93" s="339" t="s">
        <v>495</v>
      </c>
      <c r="EN93" s="305">
        <f t="shared" ref="EN93:EV93" si="110">SUM(EN94:EN100)</f>
        <v>3309.5636993409998</v>
      </c>
      <c r="EO93" s="305">
        <f t="shared" si="110"/>
        <v>7502.2398350200001</v>
      </c>
      <c r="EP93" s="305">
        <f t="shared" si="110"/>
        <v>3256.64886329</v>
      </c>
      <c r="EQ93" s="305">
        <f t="shared" si="110"/>
        <v>4673.96</v>
      </c>
      <c r="ER93" s="305">
        <f t="shared" si="110"/>
        <v>1750.96</v>
      </c>
      <c r="ES93" s="305">
        <f t="shared" si="110"/>
        <v>1841</v>
      </c>
      <c r="ET93" s="305">
        <f t="shared" si="110"/>
        <v>1341</v>
      </c>
      <c r="EU93" s="305">
        <f t="shared" si="110"/>
        <v>1341</v>
      </c>
      <c r="EV93" s="305">
        <f t="shared" si="110"/>
        <v>1341</v>
      </c>
    </row>
    <row r="94" spans="1:152" s="256" customFormat="1" x14ac:dyDescent="0.25">
      <c r="A94" s="344" t="s">
        <v>32</v>
      </c>
      <c r="B94" s="311">
        <v>1.23482878</v>
      </c>
      <c r="C94" s="311">
        <v>0.62833534999999996</v>
      </c>
      <c r="D94" s="311">
        <v>0</v>
      </c>
      <c r="E94" s="311">
        <v>0.29839960999999998</v>
      </c>
      <c r="F94" s="311">
        <v>0</v>
      </c>
      <c r="G94" s="311">
        <v>0.49597605</v>
      </c>
      <c r="H94" s="311">
        <v>0</v>
      </c>
      <c r="I94" s="311">
        <v>0.47166692999999998</v>
      </c>
      <c r="J94" s="311">
        <v>0</v>
      </c>
      <c r="K94" s="311">
        <v>0</v>
      </c>
      <c r="L94" s="311">
        <v>0</v>
      </c>
      <c r="M94" s="311">
        <v>0</v>
      </c>
      <c r="N94" s="311">
        <v>0.65614665000000005</v>
      </c>
      <c r="O94" s="311">
        <v>0</v>
      </c>
      <c r="P94" s="311">
        <v>0</v>
      </c>
      <c r="Q94" s="311">
        <v>0</v>
      </c>
      <c r="R94" s="311">
        <v>0</v>
      </c>
      <c r="S94" s="311">
        <v>0</v>
      </c>
      <c r="T94" s="311">
        <v>0</v>
      </c>
      <c r="U94" s="311">
        <v>0</v>
      </c>
      <c r="V94" s="311">
        <v>0.90212471999999999</v>
      </c>
      <c r="W94" s="311">
        <v>0</v>
      </c>
      <c r="X94" s="311">
        <v>0</v>
      </c>
      <c r="Y94" s="311">
        <v>0.57618636000000001</v>
      </c>
      <c r="Z94" s="311">
        <v>0.63273206999999987</v>
      </c>
      <c r="AA94" s="311">
        <v>0</v>
      </c>
      <c r="AB94" s="311">
        <v>0</v>
      </c>
      <c r="AC94" s="311">
        <v>1.3363532299999998</v>
      </c>
      <c r="AD94" s="311">
        <v>0</v>
      </c>
      <c r="AE94" s="311">
        <v>0</v>
      </c>
      <c r="AF94" s="311">
        <v>0.50366173999999997</v>
      </c>
      <c r="AG94" s="311">
        <v>0.39191871999999994</v>
      </c>
      <c r="AH94" s="311">
        <v>0.12778276999999999</v>
      </c>
      <c r="AI94" s="311">
        <v>0</v>
      </c>
      <c r="AJ94" s="311">
        <v>0</v>
      </c>
      <c r="AK94" s="311">
        <v>5</v>
      </c>
      <c r="AL94" s="311">
        <v>4.9382699999999998E-3</v>
      </c>
      <c r="AM94" s="311">
        <v>0</v>
      </c>
      <c r="AN94" s="311">
        <v>0</v>
      </c>
      <c r="AO94" s="311">
        <v>0</v>
      </c>
      <c r="AP94" s="311">
        <v>0</v>
      </c>
      <c r="AQ94" s="311">
        <v>0</v>
      </c>
      <c r="AR94" s="311">
        <v>0</v>
      </c>
      <c r="AS94" s="311">
        <v>0</v>
      </c>
      <c r="AT94" s="311">
        <v>0</v>
      </c>
      <c r="AU94" s="311">
        <v>0</v>
      </c>
      <c r="AV94" s="311">
        <v>0</v>
      </c>
      <c r="AW94" s="311">
        <v>113.875561</v>
      </c>
      <c r="AX94" s="311">
        <v>1</v>
      </c>
      <c r="AY94" s="311">
        <v>0</v>
      </c>
      <c r="AZ94" s="311">
        <v>0</v>
      </c>
      <c r="BA94" s="311">
        <v>0</v>
      </c>
      <c r="BB94" s="311">
        <v>0</v>
      </c>
      <c r="BC94" s="311">
        <v>0</v>
      </c>
      <c r="BD94" s="311">
        <v>4.79786</v>
      </c>
      <c r="BE94" s="311">
        <v>1.6528239300000001</v>
      </c>
      <c r="BF94" s="311">
        <v>2.9000000000000001E-2</v>
      </c>
      <c r="BG94" s="311">
        <v>10.076212</v>
      </c>
      <c r="BH94" s="311">
        <v>0</v>
      </c>
      <c r="BI94" s="311">
        <v>0</v>
      </c>
      <c r="BJ94" s="311">
        <v>1.4743101000000001</v>
      </c>
      <c r="BK94" s="311">
        <v>6.6348232199999995</v>
      </c>
      <c r="BL94" s="311">
        <v>0</v>
      </c>
      <c r="BM94" s="311">
        <v>1.9360596000000001</v>
      </c>
      <c r="BN94" s="311">
        <v>18.476385030000003</v>
      </c>
      <c r="BO94" s="311">
        <v>0.568407</v>
      </c>
      <c r="BP94" s="311">
        <v>52.025382030000003</v>
      </c>
      <c r="BQ94" s="311">
        <v>1.1616324299999998</v>
      </c>
      <c r="BR94" s="311">
        <v>3.7763673099999999</v>
      </c>
      <c r="BS94" s="311">
        <v>0</v>
      </c>
      <c r="BT94" s="311">
        <v>64.314047680000002</v>
      </c>
      <c r="BU94" s="311">
        <v>0.96859560999999994</v>
      </c>
      <c r="BV94" s="311">
        <v>25.451762460000001</v>
      </c>
      <c r="BW94" s="311">
        <v>2.4307968300000002</v>
      </c>
      <c r="BX94" s="311">
        <v>0.50637399999999999</v>
      </c>
      <c r="BY94" s="311">
        <v>8.5654760799999998</v>
      </c>
      <c r="BZ94" s="311">
        <v>2.2246747600000001</v>
      </c>
      <c r="CA94" s="311">
        <v>0.32644287999999999</v>
      </c>
      <c r="CB94" s="311">
        <v>23.316126819999997</v>
      </c>
      <c r="CC94" s="311">
        <v>17.563715330000001</v>
      </c>
      <c r="CD94" s="311">
        <v>0.60172808</v>
      </c>
      <c r="CE94" s="311">
        <v>1.4547116</v>
      </c>
      <c r="CF94" s="311">
        <v>23.84767854</v>
      </c>
      <c r="CG94" s="311">
        <v>18.821708299999997</v>
      </c>
      <c r="CH94" s="311">
        <v>136.12451535</v>
      </c>
      <c r="CI94" s="311">
        <v>0</v>
      </c>
      <c r="CJ94" s="311">
        <v>20.602501349999997</v>
      </c>
      <c r="CK94" s="311">
        <v>0.55463192000000006</v>
      </c>
      <c r="CL94" s="311">
        <v>1.8118183600000002</v>
      </c>
      <c r="CM94" s="311">
        <v>8.6845571600000007</v>
      </c>
      <c r="CN94" s="311">
        <v>501.12427422999997</v>
      </c>
      <c r="CO94" s="311">
        <v>7.0999999999999994E-2</v>
      </c>
      <c r="CP94" s="311">
        <v>6.71335937</v>
      </c>
      <c r="CQ94" s="311">
        <v>27.2953318</v>
      </c>
      <c r="CR94" s="311">
        <v>83.305333989999994</v>
      </c>
      <c r="CS94" s="311">
        <v>0.93796391000000001</v>
      </c>
      <c r="CT94" s="311">
        <v>2.2236789899999998</v>
      </c>
      <c r="CU94" s="311">
        <v>2.6673434900000004</v>
      </c>
      <c r="CV94" s="311">
        <v>6.1</v>
      </c>
      <c r="CW94" s="311">
        <v>1.0026377</v>
      </c>
      <c r="CX94" s="311">
        <v>78.35868773</v>
      </c>
      <c r="CY94" s="311">
        <v>501.13135499000003</v>
      </c>
      <c r="CZ94" s="311">
        <v>2.1873531800000001</v>
      </c>
      <c r="DA94" s="311">
        <v>11.41252493</v>
      </c>
      <c r="DB94" s="311">
        <v>95.844522280000007</v>
      </c>
      <c r="DC94" s="311">
        <v>2.9766151600000001</v>
      </c>
      <c r="DD94" s="311">
        <v>17.405536380000001</v>
      </c>
      <c r="DE94" s="311">
        <v>0.3</v>
      </c>
      <c r="DF94" s="311">
        <v>522.66555996</v>
      </c>
      <c r="DG94" s="311">
        <v>0</v>
      </c>
      <c r="DH94" s="311">
        <v>0.18098848000000001</v>
      </c>
      <c r="DI94" s="311">
        <v>3.3318232499999993</v>
      </c>
      <c r="DJ94" s="311">
        <v>22.747087479999998</v>
      </c>
      <c r="DK94" s="308">
        <v>51.03041649</v>
      </c>
      <c r="DL94" s="308">
        <v>27.837373080000003</v>
      </c>
      <c r="DM94" s="308">
        <v>81.52524523999999</v>
      </c>
      <c r="DN94" s="308">
        <v>29.394984570000002</v>
      </c>
      <c r="DO94" s="308">
        <v>43.175716080000001</v>
      </c>
      <c r="DP94" s="308">
        <v>0</v>
      </c>
      <c r="DQ94" s="308">
        <v>6.5288350700000004</v>
      </c>
      <c r="DR94" s="307">
        <v>50.83404221</v>
      </c>
      <c r="DS94" s="307"/>
      <c r="DT94" s="307"/>
      <c r="DU94" s="307"/>
      <c r="DV94" s="307"/>
      <c r="DW94" s="307"/>
      <c r="DX94" s="307"/>
      <c r="DY94" s="307"/>
      <c r="DZ94" s="307"/>
      <c r="EA94" s="307"/>
      <c r="EB94" s="307"/>
      <c r="EC94" s="307"/>
      <c r="ED94" s="307"/>
      <c r="EE94" s="307"/>
      <c r="EF94" s="307"/>
      <c r="EG94" s="303"/>
      <c r="EH94" s="308"/>
      <c r="EI94" s="308"/>
      <c r="EJ94" s="308"/>
      <c r="EK94" s="308"/>
      <c r="EL94" s="308"/>
      <c r="EM94" s="343" t="s">
        <v>32</v>
      </c>
      <c r="EN94" s="308">
        <v>653.32445108000013</v>
      </c>
      <c r="EO94" s="308">
        <v>1242.0521358000001</v>
      </c>
      <c r="EP94" s="308">
        <v>317.80933878999997</v>
      </c>
      <c r="EQ94" s="308">
        <v>973.96</v>
      </c>
      <c r="ER94" s="308">
        <v>250.96</v>
      </c>
      <c r="ES94" s="308">
        <v>341</v>
      </c>
      <c r="ET94" s="308">
        <v>341</v>
      </c>
      <c r="EU94" s="308">
        <v>341</v>
      </c>
      <c r="EV94" s="308">
        <v>341</v>
      </c>
    </row>
    <row r="95" spans="1:152" s="256" customFormat="1" x14ac:dyDescent="0.25">
      <c r="A95" s="344" t="s">
        <v>33</v>
      </c>
      <c r="B95" s="311">
        <v>195.83374691999998</v>
      </c>
      <c r="C95" s="311">
        <v>0</v>
      </c>
      <c r="D95" s="311">
        <v>1.4968759999999999</v>
      </c>
      <c r="E95" s="311">
        <v>29.28030321</v>
      </c>
      <c r="F95" s="311">
        <v>-2.4770660000000021E-2</v>
      </c>
      <c r="G95" s="311">
        <v>30.09430128</v>
      </c>
      <c r="H95" s="311">
        <v>16.31206852</v>
      </c>
      <c r="I95" s="311">
        <v>42.765989040000001</v>
      </c>
      <c r="J95" s="311">
        <v>37.226259419999998</v>
      </c>
      <c r="K95" s="311">
        <v>51.122558869999999</v>
      </c>
      <c r="L95" s="311">
        <v>23.384672289999997</v>
      </c>
      <c r="M95" s="311">
        <v>76.024274659999975</v>
      </c>
      <c r="N95" s="311">
        <v>16.71979202</v>
      </c>
      <c r="O95" s="311">
        <v>3.2153747599999996</v>
      </c>
      <c r="P95" s="311">
        <v>8</v>
      </c>
      <c r="Q95" s="311">
        <v>39.830985699999999</v>
      </c>
      <c r="R95" s="311">
        <v>30</v>
      </c>
      <c r="S95" s="311">
        <v>-0.30279467999999998</v>
      </c>
      <c r="T95" s="311">
        <v>70.629490610000005</v>
      </c>
      <c r="U95" s="311">
        <v>-0.65966243999999996</v>
      </c>
      <c r="V95" s="311">
        <v>0.38666591</v>
      </c>
      <c r="W95" s="311">
        <v>25</v>
      </c>
      <c r="X95" s="311">
        <v>18.312890479999997</v>
      </c>
      <c r="Y95" s="311">
        <v>7</v>
      </c>
      <c r="Z95" s="311">
        <v>165.28874760000002</v>
      </c>
      <c r="AA95" s="311">
        <v>0.14811473999999999</v>
      </c>
      <c r="AB95" s="311">
        <v>1.8943629399999999</v>
      </c>
      <c r="AC95" s="311">
        <v>26.91638403</v>
      </c>
      <c r="AD95" s="311">
        <v>59.792914000000003</v>
      </c>
      <c r="AE95" s="311">
        <v>-1.1300000000000001E-2</v>
      </c>
      <c r="AF95" s="311">
        <v>1.4327122699999999</v>
      </c>
      <c r="AG95" s="311">
        <v>74.116535850000005</v>
      </c>
      <c r="AH95" s="311">
        <v>157.06126904000001</v>
      </c>
      <c r="AI95" s="311">
        <v>99</v>
      </c>
      <c r="AJ95" s="311">
        <v>5.5</v>
      </c>
      <c r="AK95" s="311">
        <v>15.310386000000001</v>
      </c>
      <c r="AL95" s="311">
        <v>63.924976179999994</v>
      </c>
      <c r="AM95" s="311">
        <v>0</v>
      </c>
      <c r="AN95" s="311">
        <v>800</v>
      </c>
      <c r="AO95" s="311">
        <v>1.365</v>
      </c>
      <c r="AP95" s="311">
        <v>26.3</v>
      </c>
      <c r="AQ95" s="311">
        <v>0.2</v>
      </c>
      <c r="AR95" s="311">
        <v>70.410437729999998</v>
      </c>
      <c r="AS95" s="311">
        <v>103.1617518</v>
      </c>
      <c r="AT95" s="311">
        <v>1.0349999999999999</v>
      </c>
      <c r="AU95" s="311">
        <v>34.325928700000006</v>
      </c>
      <c r="AV95" s="311">
        <v>65.16903868</v>
      </c>
      <c r="AW95" s="311">
        <v>0</v>
      </c>
      <c r="AX95" s="311">
        <v>216.40501205000001</v>
      </c>
      <c r="AY95" s="311">
        <v>0.51200000000000001</v>
      </c>
      <c r="AZ95" s="311">
        <v>0</v>
      </c>
      <c r="BA95" s="311">
        <v>0</v>
      </c>
      <c r="BB95" s="311">
        <v>162.38580202</v>
      </c>
      <c r="BC95" s="311">
        <v>4.7399190400000002</v>
      </c>
      <c r="BD95" s="311">
        <v>0.32398345000000001</v>
      </c>
      <c r="BE95" s="311">
        <v>45.679845829999998</v>
      </c>
      <c r="BF95" s="311">
        <v>0.45</v>
      </c>
      <c r="BG95" s="311">
        <v>23.6</v>
      </c>
      <c r="BH95" s="311">
        <v>7</v>
      </c>
      <c r="BI95" s="311">
        <v>96.663152999999994</v>
      </c>
      <c r="BJ95" s="311">
        <v>262.66272909999998</v>
      </c>
      <c r="BK95" s="311">
        <v>0</v>
      </c>
      <c r="BL95" s="311">
        <v>26.426471409999998</v>
      </c>
      <c r="BM95" s="311">
        <v>20.457794740000001</v>
      </c>
      <c r="BN95" s="311">
        <v>9.132321880000001</v>
      </c>
      <c r="BO95" s="311">
        <v>-0.68617203000000004</v>
      </c>
      <c r="BP95" s="311">
        <v>-0.25812853000000002</v>
      </c>
      <c r="BQ95" s="311">
        <v>0</v>
      </c>
      <c r="BR95" s="311">
        <v>95.125164390000009</v>
      </c>
      <c r="BS95" s="311">
        <v>18.467959999999998</v>
      </c>
      <c r="BT95" s="311">
        <v>164.89037501500002</v>
      </c>
      <c r="BU95" s="311">
        <v>73.460226380000009</v>
      </c>
      <c r="BV95" s="311">
        <v>95.752137109999993</v>
      </c>
      <c r="BW95" s="311">
        <v>-19.5</v>
      </c>
      <c r="BX95" s="311">
        <v>4.9405637400000009</v>
      </c>
      <c r="BY95" s="311">
        <v>1.30019</v>
      </c>
      <c r="BZ95" s="311">
        <v>0</v>
      </c>
      <c r="CA95" s="311">
        <v>0</v>
      </c>
      <c r="CB95" s="311">
        <v>0</v>
      </c>
      <c r="CC95" s="311">
        <v>10.092966300000001</v>
      </c>
      <c r="CD95" s="311">
        <v>9</v>
      </c>
      <c r="CE95" s="311">
        <v>391.05335836</v>
      </c>
      <c r="CF95" s="311">
        <v>7.8106448300000002</v>
      </c>
      <c r="CG95" s="311">
        <v>2.4366720900000001</v>
      </c>
      <c r="CH95" s="311">
        <v>89.389185879999985</v>
      </c>
      <c r="CI95" s="311">
        <v>0</v>
      </c>
      <c r="CJ95" s="311">
        <v>0.92132331999999995</v>
      </c>
      <c r="CK95" s="311">
        <v>-0.22532435000000001</v>
      </c>
      <c r="CL95" s="311">
        <v>0.19499894000000001</v>
      </c>
      <c r="CM95" s="311">
        <v>551.98882524999999</v>
      </c>
      <c r="CN95" s="311">
        <v>0</v>
      </c>
      <c r="CO95" s="311">
        <v>16.217257669999999</v>
      </c>
      <c r="CP95" s="311">
        <v>4.2831574899999998</v>
      </c>
      <c r="CQ95" s="311">
        <v>48.286811</v>
      </c>
      <c r="CR95" s="311">
        <v>22.293718669999997</v>
      </c>
      <c r="CS95" s="311">
        <v>58.321235189999989</v>
      </c>
      <c r="CT95" s="311">
        <v>30.290038459999995</v>
      </c>
      <c r="CU95" s="311">
        <v>1.7121200000000003E-2</v>
      </c>
      <c r="CV95" s="311">
        <v>0</v>
      </c>
      <c r="CW95" s="311">
        <v>0.05</v>
      </c>
      <c r="CX95" s="311">
        <v>25.27033286</v>
      </c>
      <c r="CY95" s="311">
        <v>6.9089149999999988E-2</v>
      </c>
      <c r="CZ95" s="311">
        <v>283.8</v>
      </c>
      <c r="DA95" s="311">
        <v>83.857029659999995</v>
      </c>
      <c r="DB95" s="311">
        <v>0</v>
      </c>
      <c r="DC95" s="311">
        <v>0</v>
      </c>
      <c r="DD95" s="311">
        <v>5.4169999999999998</v>
      </c>
      <c r="DE95" s="311">
        <v>42.627428130000006</v>
      </c>
      <c r="DF95" s="311">
        <v>268.02467380000002</v>
      </c>
      <c r="DG95" s="311">
        <v>0</v>
      </c>
      <c r="DH95" s="311">
        <v>28.43755354</v>
      </c>
      <c r="DI95" s="311">
        <v>200.68057041</v>
      </c>
      <c r="DJ95" s="311">
        <v>152.10152269000002</v>
      </c>
      <c r="DK95" s="308">
        <v>7.6781786300000006</v>
      </c>
      <c r="DL95" s="308">
        <v>3.7980353899999999</v>
      </c>
      <c r="DM95" s="308">
        <v>-2.7973257900000008</v>
      </c>
      <c r="DN95" s="308">
        <v>36.54054691999999</v>
      </c>
      <c r="DO95" s="308">
        <v>1.4181569100000002</v>
      </c>
      <c r="DP95" s="308">
        <v>177.00020980000002</v>
      </c>
      <c r="DQ95" s="308">
        <v>25.838551169999999</v>
      </c>
      <c r="DR95" s="307">
        <v>717.66569344000004</v>
      </c>
      <c r="DS95" s="307"/>
      <c r="DT95" s="307"/>
      <c r="DU95" s="307"/>
      <c r="DV95" s="307"/>
      <c r="DW95" s="307"/>
      <c r="DX95" s="307"/>
      <c r="DY95" s="307"/>
      <c r="DZ95" s="307"/>
      <c r="EA95" s="307"/>
      <c r="EB95" s="307"/>
      <c r="EC95" s="307"/>
      <c r="ED95" s="307"/>
      <c r="EE95" s="307"/>
      <c r="EF95" s="307"/>
      <c r="EG95" s="303"/>
      <c r="EH95" s="308"/>
      <c r="EI95" s="308"/>
      <c r="EJ95" s="308"/>
      <c r="EK95" s="308"/>
      <c r="EL95" s="308"/>
      <c r="EM95" s="343" t="s">
        <v>33</v>
      </c>
      <c r="EN95" s="308">
        <v>732.57204163999995</v>
      </c>
      <c r="EO95" s="308">
        <v>709.13267480000002</v>
      </c>
      <c r="EP95" s="308">
        <v>1348.36169311</v>
      </c>
      <c r="EQ95" s="308">
        <v>500</v>
      </c>
      <c r="ER95" s="308">
        <v>400</v>
      </c>
      <c r="ES95" s="308">
        <v>400</v>
      </c>
      <c r="ET95" s="308">
        <v>400</v>
      </c>
      <c r="EU95" s="308">
        <v>400</v>
      </c>
      <c r="EV95" s="308">
        <v>400</v>
      </c>
    </row>
    <row r="96" spans="1:152" s="256" customFormat="1" x14ac:dyDescent="0.25">
      <c r="A96" s="344" t="s">
        <v>34</v>
      </c>
      <c r="B96" s="311">
        <v>14.577373</v>
      </c>
      <c r="C96" s="311">
        <v>0</v>
      </c>
      <c r="D96" s="311">
        <v>0</v>
      </c>
      <c r="E96" s="311">
        <v>15.2250643</v>
      </c>
      <c r="F96" s="311">
        <v>5.5189994900000006</v>
      </c>
      <c r="G96" s="311">
        <v>0</v>
      </c>
      <c r="H96" s="311">
        <v>0</v>
      </c>
      <c r="I96" s="311">
        <v>18.082148480000001</v>
      </c>
      <c r="J96" s="311">
        <v>14.243210359999999</v>
      </c>
      <c r="K96" s="311">
        <v>92.984785770000002</v>
      </c>
      <c r="L96" s="311">
        <v>27.633948359999998</v>
      </c>
      <c r="M96" s="311">
        <v>37.571949650000001</v>
      </c>
      <c r="N96" s="311">
        <v>105.90070959000001</v>
      </c>
      <c r="O96" s="311">
        <v>11.985518610000002</v>
      </c>
      <c r="P96" s="311">
        <v>0.48777516000000004</v>
      </c>
      <c r="Q96" s="311">
        <v>20.83344598</v>
      </c>
      <c r="R96" s="311">
        <v>27.966326240000001</v>
      </c>
      <c r="S96" s="311">
        <v>14.910877510000001</v>
      </c>
      <c r="T96" s="311">
        <v>42.999164300000004</v>
      </c>
      <c r="U96" s="311">
        <v>0</v>
      </c>
      <c r="V96" s="311">
        <v>7.7535238900000003</v>
      </c>
      <c r="W96" s="311">
        <v>2.5738179799999998</v>
      </c>
      <c r="X96" s="311">
        <v>5.2943489500000007</v>
      </c>
      <c r="Y96" s="311">
        <v>138.20500398000001</v>
      </c>
      <c r="Z96" s="311">
        <v>77.295338720000004</v>
      </c>
      <c r="AA96" s="311">
        <v>0</v>
      </c>
      <c r="AB96" s="311">
        <v>0.37175223000000002</v>
      </c>
      <c r="AC96" s="311">
        <v>0</v>
      </c>
      <c r="AD96" s="311">
        <v>14.28403919</v>
      </c>
      <c r="AE96" s="311">
        <v>-5.8853597099999995</v>
      </c>
      <c r="AF96" s="311">
        <v>48.784130480000002</v>
      </c>
      <c r="AG96" s="311">
        <v>0</v>
      </c>
      <c r="AH96" s="311">
        <v>9.6819586400000013</v>
      </c>
      <c r="AI96" s="311">
        <v>18.961298899999999</v>
      </c>
      <c r="AJ96" s="311">
        <v>3.9074476300000001</v>
      </c>
      <c r="AK96" s="311">
        <v>16.494741309999998</v>
      </c>
      <c r="AL96" s="311">
        <v>248.69060202</v>
      </c>
      <c r="AM96" s="311">
        <v>6.2171943000000001</v>
      </c>
      <c r="AN96" s="311">
        <v>0</v>
      </c>
      <c r="AO96" s="311">
        <v>0</v>
      </c>
      <c r="AP96" s="311">
        <v>25</v>
      </c>
      <c r="AQ96" s="311">
        <v>6.7482637199999997</v>
      </c>
      <c r="AR96" s="311">
        <v>13</v>
      </c>
      <c r="AS96" s="311">
        <v>203.38519886999998</v>
      </c>
      <c r="AT96" s="311">
        <v>4.4528832899999999</v>
      </c>
      <c r="AU96" s="311">
        <v>82.154504630000005</v>
      </c>
      <c r="AV96" s="311">
        <v>0</v>
      </c>
      <c r="AW96" s="311">
        <v>14.283541560000002</v>
      </c>
      <c r="AX96" s="311">
        <v>129.75841409</v>
      </c>
      <c r="AY96" s="311">
        <v>150.13707199999999</v>
      </c>
      <c r="AZ96" s="311">
        <v>14.807373150000002</v>
      </c>
      <c r="BA96" s="311">
        <v>30</v>
      </c>
      <c r="BB96" s="311">
        <v>40</v>
      </c>
      <c r="BC96" s="311">
        <v>18.513495519999999</v>
      </c>
      <c r="BD96" s="311">
        <v>10.5</v>
      </c>
      <c r="BE96" s="311">
        <v>25</v>
      </c>
      <c r="BF96" s="311">
        <v>25</v>
      </c>
      <c r="BG96" s="311">
        <v>80.355300159999999</v>
      </c>
      <c r="BH96" s="311">
        <v>35.299999999999997</v>
      </c>
      <c r="BI96" s="311">
        <v>0</v>
      </c>
      <c r="BJ96" s="311">
        <v>35.248399339999999</v>
      </c>
      <c r="BK96" s="311">
        <v>0</v>
      </c>
      <c r="BL96" s="311">
        <v>45</v>
      </c>
      <c r="BM96" s="311">
        <v>65</v>
      </c>
      <c r="BN96" s="311">
        <v>59.146748469999999</v>
      </c>
      <c r="BO96" s="311">
        <v>51</v>
      </c>
      <c r="BP96" s="311">
        <v>5.8743298900000003</v>
      </c>
      <c r="BQ96" s="311">
        <v>70</v>
      </c>
      <c r="BR96" s="311">
        <v>0.5</v>
      </c>
      <c r="BS96" s="311">
        <v>22.21396524</v>
      </c>
      <c r="BT96" s="311">
        <v>22.74698673</v>
      </c>
      <c r="BU96" s="311">
        <v>53.0326491</v>
      </c>
      <c r="BV96" s="311">
        <v>27.685320939999997</v>
      </c>
      <c r="BW96" s="311">
        <v>30</v>
      </c>
      <c r="BX96" s="311">
        <v>36.302545019999997</v>
      </c>
      <c r="BY96" s="311">
        <v>0.75745731000000005</v>
      </c>
      <c r="BZ96" s="311">
        <v>58.889724000000001</v>
      </c>
      <c r="CA96" s="311">
        <v>0.20050000000000001</v>
      </c>
      <c r="CB96" s="311">
        <v>0</v>
      </c>
      <c r="CC96" s="311">
        <v>0.82825692000000006</v>
      </c>
      <c r="CD96" s="311">
        <v>6.3974216100000003</v>
      </c>
      <c r="CE96" s="311">
        <v>182.34304</v>
      </c>
      <c r="CF96" s="311">
        <v>0.57217881000000015</v>
      </c>
      <c r="CG96" s="311">
        <v>4.1894513699999996</v>
      </c>
      <c r="CH96" s="311">
        <v>221.8</v>
      </c>
      <c r="CI96" s="311">
        <v>88.818778600000002</v>
      </c>
      <c r="CJ96" s="311">
        <v>2.1805486300000001</v>
      </c>
      <c r="CK96" s="311">
        <v>5</v>
      </c>
      <c r="CL96" s="311">
        <v>0</v>
      </c>
      <c r="CM96" s="311">
        <v>150</v>
      </c>
      <c r="CN96" s="311">
        <v>2.0837673799999998</v>
      </c>
      <c r="CO96" s="311">
        <v>9.333766279999999</v>
      </c>
      <c r="CP96" s="311">
        <v>3.9465506100000001</v>
      </c>
      <c r="CQ96" s="311">
        <v>2.03779435</v>
      </c>
      <c r="CR96" s="311">
        <v>0</v>
      </c>
      <c r="CS96" s="311">
        <v>78.5</v>
      </c>
      <c r="CT96" s="311">
        <v>175.07243996099999</v>
      </c>
      <c r="CU96" s="311">
        <v>53.561175669999997</v>
      </c>
      <c r="CV96" s="311">
        <v>0</v>
      </c>
      <c r="CW96" s="311">
        <v>0</v>
      </c>
      <c r="CX96" s="311">
        <v>26.048321560000002</v>
      </c>
      <c r="CY96" s="311">
        <v>300</v>
      </c>
      <c r="CZ96" s="311">
        <v>2.1004222599999998</v>
      </c>
      <c r="DA96" s="311">
        <v>133.32367119</v>
      </c>
      <c r="DB96" s="311">
        <v>10</v>
      </c>
      <c r="DC96" s="311">
        <v>2.7742645300000004</v>
      </c>
      <c r="DD96" s="311">
        <v>0</v>
      </c>
      <c r="DE96" s="311">
        <v>56.300281810000001</v>
      </c>
      <c r="DF96" s="311">
        <v>284.00234247000003</v>
      </c>
      <c r="DG96" s="311">
        <v>0</v>
      </c>
      <c r="DH96" s="311">
        <v>0</v>
      </c>
      <c r="DI96" s="311">
        <v>2.50706937</v>
      </c>
      <c r="DJ96" s="311">
        <v>0</v>
      </c>
      <c r="DK96" s="308">
        <v>0</v>
      </c>
      <c r="DL96" s="308">
        <v>9.8000000000000007</v>
      </c>
      <c r="DM96" s="308">
        <v>0</v>
      </c>
      <c r="DN96" s="308">
        <v>0</v>
      </c>
      <c r="DO96" s="308">
        <v>100</v>
      </c>
      <c r="DP96" s="308">
        <v>0</v>
      </c>
      <c r="DQ96" s="308">
        <v>9.8000000000000007</v>
      </c>
      <c r="DR96" s="307">
        <v>361</v>
      </c>
      <c r="DS96" s="307"/>
      <c r="DT96" s="307"/>
      <c r="DU96" s="307"/>
      <c r="DV96" s="307"/>
      <c r="DW96" s="307"/>
      <c r="DX96" s="307"/>
      <c r="DY96" s="307"/>
      <c r="DZ96" s="307"/>
      <c r="EA96" s="307"/>
      <c r="EB96" s="307"/>
      <c r="EC96" s="307"/>
      <c r="ED96" s="307"/>
      <c r="EE96" s="307"/>
      <c r="EF96" s="307"/>
      <c r="EG96" s="303"/>
      <c r="EH96" s="308"/>
      <c r="EI96" s="308"/>
      <c r="EJ96" s="308"/>
      <c r="EK96" s="308"/>
      <c r="EL96" s="308"/>
      <c r="EM96" s="343" t="s">
        <v>34</v>
      </c>
      <c r="EN96" s="308">
        <v>516.97364581099998</v>
      </c>
      <c r="EO96" s="308">
        <v>868.11047948999999</v>
      </c>
      <c r="EP96" s="308">
        <v>480.47145731999996</v>
      </c>
      <c r="EQ96" s="308">
        <v>650</v>
      </c>
      <c r="ER96" s="308">
        <v>600</v>
      </c>
      <c r="ES96" s="308">
        <v>600</v>
      </c>
      <c r="ET96" s="308">
        <v>600</v>
      </c>
      <c r="EU96" s="308">
        <v>600</v>
      </c>
      <c r="EV96" s="308">
        <v>600</v>
      </c>
    </row>
    <row r="97" spans="1:152" s="256" customFormat="1" x14ac:dyDescent="0.25">
      <c r="A97" s="344" t="s">
        <v>35</v>
      </c>
      <c r="B97" s="311">
        <v>0.50314946000000005</v>
      </c>
      <c r="C97" s="311">
        <v>0</v>
      </c>
      <c r="D97" s="311">
        <v>0</v>
      </c>
      <c r="E97" s="311">
        <v>0</v>
      </c>
      <c r="F97" s="311">
        <v>1.2</v>
      </c>
      <c r="G97" s="311">
        <v>0</v>
      </c>
      <c r="H97" s="311">
        <v>0.7858850799999999</v>
      </c>
      <c r="I97" s="311">
        <v>0</v>
      </c>
      <c r="J97" s="311">
        <v>0</v>
      </c>
      <c r="K97" s="311">
        <v>0.80748801999999997</v>
      </c>
      <c r="L97" s="311">
        <v>0</v>
      </c>
      <c r="M97" s="311">
        <v>0</v>
      </c>
      <c r="N97" s="311">
        <v>2.8438194350000003</v>
      </c>
      <c r="O97" s="311">
        <v>0</v>
      </c>
      <c r="P97" s="311">
        <v>0</v>
      </c>
      <c r="Q97" s="311">
        <v>0</v>
      </c>
      <c r="R97" s="311">
        <v>1.8804774099999999</v>
      </c>
      <c r="S97" s="311">
        <v>0.22637990999999999</v>
      </c>
      <c r="T97" s="311">
        <v>0.81667011</v>
      </c>
      <c r="U97" s="311">
        <v>0.25208837000000001</v>
      </c>
      <c r="V97" s="311">
        <v>1.4580610300000001</v>
      </c>
      <c r="W97" s="311">
        <v>0.15481198000000002</v>
      </c>
      <c r="X97" s="311">
        <v>1.8040497200000001</v>
      </c>
      <c r="Y97" s="311">
        <v>0.13634805</v>
      </c>
      <c r="Z97" s="311">
        <v>0</v>
      </c>
      <c r="AA97" s="311">
        <v>0.15806813</v>
      </c>
      <c r="AB97" s="311">
        <v>2.3445832000000002</v>
      </c>
      <c r="AC97" s="311">
        <v>0.30234366000000001</v>
      </c>
      <c r="AD97" s="311">
        <v>0.22841368000000001</v>
      </c>
      <c r="AE97" s="311">
        <v>1.2761543999999998</v>
      </c>
      <c r="AF97" s="311">
        <v>0</v>
      </c>
      <c r="AG97" s="311">
        <v>1.0402472899999999</v>
      </c>
      <c r="AH97" s="311">
        <v>0.34470793999999999</v>
      </c>
      <c r="AI97" s="311">
        <v>1.1120376900000002</v>
      </c>
      <c r="AJ97" s="311">
        <v>0</v>
      </c>
      <c r="AK97" s="311">
        <v>2.18657674</v>
      </c>
      <c r="AL97" s="311">
        <v>0.28482561000000001</v>
      </c>
      <c r="AM97" s="311">
        <v>0</v>
      </c>
      <c r="AN97" s="311">
        <v>4.9458278399999998</v>
      </c>
      <c r="AO97" s="311">
        <v>0</v>
      </c>
      <c r="AP97" s="311">
        <v>0</v>
      </c>
      <c r="AQ97" s="311">
        <v>0</v>
      </c>
      <c r="AR97" s="311">
        <v>0</v>
      </c>
      <c r="AS97" s="311">
        <v>5.3504057799999991</v>
      </c>
      <c r="AT97" s="311">
        <v>0</v>
      </c>
      <c r="AU97" s="311">
        <v>0</v>
      </c>
      <c r="AV97" s="311">
        <v>0</v>
      </c>
      <c r="AW97" s="311">
        <v>0.94834517000000007</v>
      </c>
      <c r="AX97" s="311">
        <v>1.39059574</v>
      </c>
      <c r="AY97" s="311">
        <v>0</v>
      </c>
      <c r="AZ97" s="311">
        <v>0</v>
      </c>
      <c r="BA97" s="311">
        <v>0</v>
      </c>
      <c r="BB97" s="311">
        <v>0</v>
      </c>
      <c r="BC97" s="311">
        <v>0</v>
      </c>
      <c r="BD97" s="311">
        <v>0</v>
      </c>
      <c r="BE97" s="311">
        <v>0.1325924</v>
      </c>
      <c r="BF97" s="311">
        <v>1.9485888</v>
      </c>
      <c r="BG97" s="311">
        <v>0</v>
      </c>
      <c r="BH97" s="311">
        <v>2.2231364899999999</v>
      </c>
      <c r="BI97" s="311">
        <v>0</v>
      </c>
      <c r="BJ97" s="311">
        <v>0.58661273000000003</v>
      </c>
      <c r="BK97" s="311">
        <v>0</v>
      </c>
      <c r="BL97" s="311">
        <v>0</v>
      </c>
      <c r="BM97" s="311">
        <v>0</v>
      </c>
      <c r="BN97" s="311">
        <v>0</v>
      </c>
      <c r="BO97" s="311">
        <v>0</v>
      </c>
      <c r="BP97" s="311">
        <v>1.0310550000000001</v>
      </c>
      <c r="BQ97" s="311">
        <v>0</v>
      </c>
      <c r="BR97" s="311">
        <v>0</v>
      </c>
      <c r="BS97" s="311">
        <v>0.47033199999999997</v>
      </c>
      <c r="BT97" s="311">
        <v>0.48442376999999998</v>
      </c>
      <c r="BU97" s="311">
        <v>0.7611926</v>
      </c>
      <c r="BV97" s="311">
        <v>1.17795066</v>
      </c>
      <c r="BW97" s="311">
        <v>0.13663687999999999</v>
      </c>
      <c r="BX97" s="311">
        <v>0.70146486000000008</v>
      </c>
      <c r="BY97" s="311">
        <v>0</v>
      </c>
      <c r="BZ97" s="311">
        <v>0</v>
      </c>
      <c r="CA97" s="311">
        <v>0</v>
      </c>
      <c r="CB97" s="311">
        <v>0</v>
      </c>
      <c r="CC97" s="311">
        <v>0</v>
      </c>
      <c r="CD97" s="311">
        <v>0</v>
      </c>
      <c r="CE97" s="311">
        <v>0</v>
      </c>
      <c r="CF97" s="311">
        <v>0</v>
      </c>
      <c r="CG97" s="311">
        <v>0</v>
      </c>
      <c r="CH97" s="311">
        <v>0</v>
      </c>
      <c r="CI97" s="311">
        <v>0</v>
      </c>
      <c r="CJ97" s="311">
        <v>0</v>
      </c>
      <c r="CK97" s="311">
        <v>0</v>
      </c>
      <c r="CL97" s="311">
        <v>2</v>
      </c>
      <c r="CM97" s="311">
        <v>0</v>
      </c>
      <c r="CN97" s="311">
        <v>0</v>
      </c>
      <c r="CO97" s="311">
        <v>0</v>
      </c>
      <c r="CP97" s="311">
        <v>0</v>
      </c>
      <c r="CQ97" s="311">
        <v>0</v>
      </c>
      <c r="CR97" s="311">
        <v>1</v>
      </c>
      <c r="CS97" s="311">
        <v>2.5</v>
      </c>
      <c r="CT97" s="311">
        <v>0</v>
      </c>
      <c r="CU97" s="311">
        <v>0</v>
      </c>
      <c r="CV97" s="311">
        <v>0</v>
      </c>
      <c r="CW97" s="311">
        <v>0</v>
      </c>
      <c r="CX97" s="311">
        <v>0</v>
      </c>
      <c r="CY97" s="311">
        <v>0</v>
      </c>
      <c r="CZ97" s="311">
        <v>0</v>
      </c>
      <c r="DA97" s="311">
        <v>0</v>
      </c>
      <c r="DB97" s="311">
        <v>0</v>
      </c>
      <c r="DC97" s="311">
        <v>0</v>
      </c>
      <c r="DD97" s="311">
        <v>0</v>
      </c>
      <c r="DE97" s="311">
        <v>0</v>
      </c>
      <c r="DF97" s="311">
        <v>0</v>
      </c>
      <c r="DG97" s="311">
        <v>0</v>
      </c>
      <c r="DH97" s="311">
        <v>0</v>
      </c>
      <c r="DI97" s="311">
        <v>0</v>
      </c>
      <c r="DJ97" s="311">
        <v>0</v>
      </c>
      <c r="DK97" s="308">
        <v>0</v>
      </c>
      <c r="DL97" s="308">
        <v>0</v>
      </c>
      <c r="DM97" s="308">
        <v>0</v>
      </c>
      <c r="DN97" s="308">
        <v>0</v>
      </c>
      <c r="DO97" s="308">
        <v>0</v>
      </c>
      <c r="DP97" s="308">
        <v>0</v>
      </c>
      <c r="DQ97" s="308">
        <v>0</v>
      </c>
      <c r="DR97" s="307">
        <v>0</v>
      </c>
      <c r="DS97" s="307"/>
      <c r="DT97" s="307"/>
      <c r="DU97" s="307"/>
      <c r="DV97" s="307"/>
      <c r="DW97" s="307"/>
      <c r="DX97" s="307"/>
      <c r="DY97" s="307"/>
      <c r="DZ97" s="307"/>
      <c r="EA97" s="307"/>
      <c r="EB97" s="307"/>
      <c r="EC97" s="307"/>
      <c r="ED97" s="307"/>
      <c r="EE97" s="307"/>
      <c r="EF97" s="307"/>
      <c r="EG97" s="303"/>
      <c r="EH97" s="308"/>
      <c r="EI97" s="308"/>
      <c r="EJ97" s="308"/>
      <c r="EK97" s="308"/>
      <c r="EL97" s="308"/>
      <c r="EM97" s="343" t="s">
        <v>35</v>
      </c>
      <c r="EN97" s="308">
        <v>5.5</v>
      </c>
      <c r="EO97" s="308">
        <v>0</v>
      </c>
      <c r="EP97" s="308">
        <v>0</v>
      </c>
      <c r="EQ97" s="308">
        <v>0</v>
      </c>
      <c r="ER97" s="308">
        <v>0</v>
      </c>
      <c r="ES97" s="308">
        <v>0</v>
      </c>
      <c r="ET97" s="308">
        <v>0</v>
      </c>
      <c r="EU97" s="308">
        <v>0</v>
      </c>
      <c r="EV97" s="308">
        <v>0</v>
      </c>
    </row>
    <row r="98" spans="1:152" s="256" customFormat="1" x14ac:dyDescent="0.25">
      <c r="A98" s="344" t="s">
        <v>494</v>
      </c>
      <c r="B98" s="311">
        <v>0</v>
      </c>
      <c r="C98" s="311">
        <v>0</v>
      </c>
      <c r="D98" s="311">
        <v>0</v>
      </c>
      <c r="E98" s="311">
        <v>0</v>
      </c>
      <c r="F98" s="311">
        <v>0</v>
      </c>
      <c r="G98" s="311">
        <v>0</v>
      </c>
      <c r="H98" s="311">
        <v>0</v>
      </c>
      <c r="I98" s="311">
        <v>0</v>
      </c>
      <c r="J98" s="311">
        <v>0</v>
      </c>
      <c r="K98" s="311">
        <v>0</v>
      </c>
      <c r="L98" s="311">
        <v>0</v>
      </c>
      <c r="M98" s="311">
        <v>0</v>
      </c>
      <c r="N98" s="311">
        <v>0</v>
      </c>
      <c r="O98" s="311">
        <v>0</v>
      </c>
      <c r="P98" s="311">
        <v>0</v>
      </c>
      <c r="Q98" s="311">
        <v>0</v>
      </c>
      <c r="R98" s="311">
        <v>0</v>
      </c>
      <c r="S98" s="311">
        <v>0</v>
      </c>
      <c r="T98" s="311">
        <v>0</v>
      </c>
      <c r="U98" s="311">
        <v>0</v>
      </c>
      <c r="V98" s="311">
        <v>0</v>
      </c>
      <c r="W98" s="311">
        <v>0</v>
      </c>
      <c r="X98" s="311">
        <v>0</v>
      </c>
      <c r="Y98" s="311">
        <v>0</v>
      </c>
      <c r="Z98" s="311">
        <v>0</v>
      </c>
      <c r="AA98" s="311">
        <v>0</v>
      </c>
      <c r="AB98" s="311">
        <v>0</v>
      </c>
      <c r="AC98" s="311">
        <v>0</v>
      </c>
      <c r="AD98" s="311">
        <v>0</v>
      </c>
      <c r="AE98" s="311">
        <v>0</v>
      </c>
      <c r="AF98" s="311">
        <v>0</v>
      </c>
      <c r="AG98" s="311">
        <v>0</v>
      </c>
      <c r="AH98" s="311">
        <v>0</v>
      </c>
      <c r="AI98" s="311">
        <v>0</v>
      </c>
      <c r="AJ98" s="311">
        <v>0</v>
      </c>
      <c r="AK98" s="311">
        <v>0</v>
      </c>
      <c r="AL98" s="311">
        <v>0</v>
      </c>
      <c r="AM98" s="311">
        <v>0</v>
      </c>
      <c r="AN98" s="311">
        <v>0</v>
      </c>
      <c r="AO98" s="311">
        <v>0</v>
      </c>
      <c r="AP98" s="311">
        <v>0</v>
      </c>
      <c r="AQ98" s="311">
        <v>0</v>
      </c>
      <c r="AR98" s="311">
        <v>0</v>
      </c>
      <c r="AS98" s="311">
        <v>0</v>
      </c>
      <c r="AT98" s="311">
        <v>0</v>
      </c>
      <c r="AU98" s="311">
        <v>0</v>
      </c>
      <c r="AV98" s="311">
        <v>0</v>
      </c>
      <c r="AW98" s="311">
        <v>0</v>
      </c>
      <c r="AX98" s="311">
        <v>0</v>
      </c>
      <c r="AY98" s="311">
        <v>0</v>
      </c>
      <c r="AZ98" s="311">
        <v>0</v>
      </c>
      <c r="BA98" s="311">
        <v>0</v>
      </c>
      <c r="BB98" s="311">
        <v>0</v>
      </c>
      <c r="BC98" s="311">
        <v>0</v>
      </c>
      <c r="BD98" s="311">
        <v>0</v>
      </c>
      <c r="BE98" s="311">
        <v>0</v>
      </c>
      <c r="BF98" s="311">
        <v>0</v>
      </c>
      <c r="BG98" s="311">
        <v>0</v>
      </c>
      <c r="BH98" s="311">
        <v>0</v>
      </c>
      <c r="BI98" s="311">
        <v>0</v>
      </c>
      <c r="BJ98" s="311">
        <v>0</v>
      </c>
      <c r="BK98" s="311">
        <v>0</v>
      </c>
      <c r="BL98" s="311">
        <v>0</v>
      </c>
      <c r="BM98" s="311">
        <v>0</v>
      </c>
      <c r="BN98" s="311">
        <v>0</v>
      </c>
      <c r="BO98" s="311">
        <v>0</v>
      </c>
      <c r="BP98" s="311">
        <v>0</v>
      </c>
      <c r="BQ98" s="311">
        <v>0</v>
      </c>
      <c r="BR98" s="311">
        <v>0</v>
      </c>
      <c r="BS98" s="311">
        <v>0</v>
      </c>
      <c r="BT98" s="311">
        <v>0</v>
      </c>
      <c r="BU98" s="311">
        <v>0</v>
      </c>
      <c r="BV98" s="311">
        <v>0</v>
      </c>
      <c r="BW98" s="311">
        <v>0</v>
      </c>
      <c r="BX98" s="311">
        <v>0</v>
      </c>
      <c r="BY98" s="311">
        <v>0</v>
      </c>
      <c r="BZ98" s="311">
        <v>0</v>
      </c>
      <c r="CA98" s="311">
        <v>0</v>
      </c>
      <c r="CB98" s="311">
        <v>0</v>
      </c>
      <c r="CC98" s="311">
        <v>0</v>
      </c>
      <c r="CD98" s="311">
        <v>0</v>
      </c>
      <c r="CE98" s="311">
        <v>0</v>
      </c>
      <c r="CF98" s="311">
        <v>0</v>
      </c>
      <c r="CG98" s="311">
        <v>0</v>
      </c>
      <c r="CH98" s="311">
        <v>0</v>
      </c>
      <c r="CI98" s="311">
        <v>0</v>
      </c>
      <c r="CJ98" s="311">
        <v>0</v>
      </c>
      <c r="CK98" s="311">
        <v>651.68227542</v>
      </c>
      <c r="CL98" s="311">
        <v>0</v>
      </c>
      <c r="CM98" s="311">
        <v>0</v>
      </c>
      <c r="CN98" s="311">
        <v>0</v>
      </c>
      <c r="CO98" s="311">
        <v>251.14171121000001</v>
      </c>
      <c r="CP98" s="311">
        <v>0</v>
      </c>
      <c r="CQ98" s="311">
        <v>0</v>
      </c>
      <c r="CR98" s="311">
        <v>0</v>
      </c>
      <c r="CS98" s="311">
        <v>0</v>
      </c>
      <c r="CT98" s="311">
        <v>498.36957417999997</v>
      </c>
      <c r="CU98" s="311">
        <v>0</v>
      </c>
      <c r="CV98" s="311">
        <v>0</v>
      </c>
      <c r="CW98" s="311">
        <v>0</v>
      </c>
      <c r="CX98" s="311">
        <v>0</v>
      </c>
      <c r="CY98" s="311">
        <v>643.12758874999997</v>
      </c>
      <c r="CZ98" s="311">
        <v>0</v>
      </c>
      <c r="DA98" s="311">
        <v>0</v>
      </c>
      <c r="DB98" s="311">
        <v>0</v>
      </c>
      <c r="DC98" s="311">
        <v>0</v>
      </c>
      <c r="DD98" s="311">
        <v>1998.7757486799999</v>
      </c>
      <c r="DE98" s="311">
        <v>0</v>
      </c>
      <c r="DF98" s="311">
        <v>2041.0412074999999</v>
      </c>
      <c r="DG98" s="311">
        <v>0</v>
      </c>
      <c r="DH98" s="311">
        <v>0</v>
      </c>
      <c r="DI98" s="311">
        <v>0</v>
      </c>
      <c r="DJ98" s="311">
        <v>0</v>
      </c>
      <c r="DK98" s="308">
        <v>0</v>
      </c>
      <c r="DL98" s="308">
        <v>0</v>
      </c>
      <c r="DM98" s="308">
        <v>0</v>
      </c>
      <c r="DN98" s="308">
        <v>0</v>
      </c>
      <c r="DO98" s="308">
        <v>0</v>
      </c>
      <c r="DP98" s="308">
        <v>802.00637407000011</v>
      </c>
      <c r="DQ98" s="308">
        <v>0</v>
      </c>
      <c r="DR98" s="307">
        <v>0</v>
      </c>
      <c r="DS98" s="307"/>
      <c r="DT98" s="307"/>
      <c r="DU98" s="307"/>
      <c r="DV98" s="307"/>
      <c r="DW98" s="307"/>
      <c r="DX98" s="307"/>
      <c r="DY98" s="307"/>
      <c r="DZ98" s="307"/>
      <c r="EA98" s="307"/>
      <c r="EB98" s="307"/>
      <c r="EC98" s="307"/>
      <c r="ED98" s="307"/>
      <c r="EE98" s="307"/>
      <c r="EF98" s="307"/>
      <c r="EG98" s="303"/>
      <c r="EH98" s="308"/>
      <c r="EI98" s="308"/>
      <c r="EJ98" s="308"/>
      <c r="EK98" s="308"/>
      <c r="EL98" s="308"/>
      <c r="EM98" s="343" t="s">
        <v>494</v>
      </c>
      <c r="EN98" s="308">
        <v>1401.19356081</v>
      </c>
      <c r="EO98" s="308">
        <v>4682.9445449300001</v>
      </c>
      <c r="EP98" s="308">
        <v>802.00637407000011</v>
      </c>
      <c r="EQ98" s="308">
        <v>1700</v>
      </c>
      <c r="ER98" s="308">
        <v>0</v>
      </c>
      <c r="ES98" s="308">
        <v>0</v>
      </c>
      <c r="ET98" s="308">
        <v>0</v>
      </c>
      <c r="EU98" s="308">
        <v>0</v>
      </c>
      <c r="EV98" s="308">
        <v>0</v>
      </c>
    </row>
    <row r="99" spans="1:152" s="256" customFormat="1" x14ac:dyDescent="0.25">
      <c r="A99" s="344" t="s">
        <v>36</v>
      </c>
      <c r="B99" s="311">
        <v>0</v>
      </c>
      <c r="C99" s="311">
        <v>0</v>
      </c>
      <c r="D99" s="311">
        <v>0</v>
      </c>
      <c r="E99" s="311">
        <v>0</v>
      </c>
      <c r="F99" s="311">
        <v>0</v>
      </c>
      <c r="G99" s="311">
        <v>0</v>
      </c>
      <c r="H99" s="311">
        <v>0</v>
      </c>
      <c r="I99" s="311">
        <v>0</v>
      </c>
      <c r="J99" s="311">
        <v>0</v>
      </c>
      <c r="K99" s="311">
        <v>514.64</v>
      </c>
      <c r="L99" s="311">
        <v>0</v>
      </c>
      <c r="M99" s="311">
        <v>0</v>
      </c>
      <c r="N99" s="311">
        <v>0</v>
      </c>
      <c r="O99" s="311">
        <v>0</v>
      </c>
      <c r="P99" s="311">
        <v>0</v>
      </c>
      <c r="Q99" s="311">
        <v>0</v>
      </c>
      <c r="R99" s="311">
        <v>0</v>
      </c>
      <c r="S99" s="311">
        <v>0</v>
      </c>
      <c r="T99" s="311">
        <v>0</v>
      </c>
      <c r="U99" s="311">
        <v>0</v>
      </c>
      <c r="V99" s="311">
        <v>0</v>
      </c>
      <c r="W99" s="311">
        <v>0</v>
      </c>
      <c r="X99" s="311">
        <v>0</v>
      </c>
      <c r="Y99" s="311">
        <v>0</v>
      </c>
      <c r="Z99" s="311">
        <v>0</v>
      </c>
      <c r="AA99" s="311">
        <v>0</v>
      </c>
      <c r="AB99" s="311">
        <v>0</v>
      </c>
      <c r="AC99" s="311">
        <v>0</v>
      </c>
      <c r="AD99" s="311">
        <v>0</v>
      </c>
      <c r="AE99" s="311">
        <v>0</v>
      </c>
      <c r="AF99" s="311">
        <v>0</v>
      </c>
      <c r="AG99" s="311">
        <v>0</v>
      </c>
      <c r="AH99" s="311">
        <v>0</v>
      </c>
      <c r="AI99" s="311">
        <v>617.57866200000001</v>
      </c>
      <c r="AJ99" s="311">
        <v>0</v>
      </c>
      <c r="AK99" s="311">
        <v>0</v>
      </c>
      <c r="AL99" s="311">
        <v>0</v>
      </c>
      <c r="AM99" s="311">
        <v>0</v>
      </c>
      <c r="AN99" s="311">
        <v>0</v>
      </c>
      <c r="AO99" s="311">
        <v>0</v>
      </c>
      <c r="AP99" s="311">
        <v>0</v>
      </c>
      <c r="AQ99" s="311">
        <v>0</v>
      </c>
      <c r="AR99" s="311">
        <v>0</v>
      </c>
      <c r="AS99" s="311">
        <v>0</v>
      </c>
      <c r="AT99" s="311">
        <v>0</v>
      </c>
      <c r="AU99" s="311">
        <v>0</v>
      </c>
      <c r="AV99" s="311">
        <v>0</v>
      </c>
      <c r="AW99" s="311">
        <v>0</v>
      </c>
      <c r="AX99" s="311">
        <v>0</v>
      </c>
      <c r="AY99" s="311">
        <v>0</v>
      </c>
      <c r="AZ99" s="311">
        <v>0</v>
      </c>
      <c r="BA99" s="311">
        <v>0</v>
      </c>
      <c r="BB99" s="311">
        <v>0</v>
      </c>
      <c r="BC99" s="311">
        <v>0</v>
      </c>
      <c r="BD99" s="311">
        <v>0</v>
      </c>
      <c r="BE99" s="311">
        <v>0</v>
      </c>
      <c r="BF99" s="311">
        <v>0</v>
      </c>
      <c r="BG99" s="311">
        <v>0</v>
      </c>
      <c r="BH99" s="311">
        <v>0</v>
      </c>
      <c r="BI99" s="311">
        <v>0</v>
      </c>
      <c r="BJ99" s="311">
        <v>0</v>
      </c>
      <c r="BK99" s="311">
        <v>0</v>
      </c>
      <c r="BL99" s="311">
        <v>0</v>
      </c>
      <c r="BM99" s="311">
        <v>0</v>
      </c>
      <c r="BN99" s="311">
        <v>0</v>
      </c>
      <c r="BO99" s="311">
        <v>0</v>
      </c>
      <c r="BP99" s="311">
        <v>0</v>
      </c>
      <c r="BQ99" s="311">
        <v>0</v>
      </c>
      <c r="BR99" s="311">
        <v>0</v>
      </c>
      <c r="BS99" s="311">
        <v>0</v>
      </c>
      <c r="BT99" s="311">
        <v>0</v>
      </c>
      <c r="BU99" s="311">
        <v>0</v>
      </c>
      <c r="BV99" s="311">
        <v>0</v>
      </c>
      <c r="BW99" s="311">
        <v>0</v>
      </c>
      <c r="BX99" s="311">
        <v>0</v>
      </c>
      <c r="BY99" s="311">
        <v>0</v>
      </c>
      <c r="BZ99" s="311">
        <v>0</v>
      </c>
      <c r="CA99" s="311">
        <v>0</v>
      </c>
      <c r="CB99" s="311">
        <v>0</v>
      </c>
      <c r="CC99" s="311">
        <v>368.8</v>
      </c>
      <c r="CD99" s="311">
        <v>0</v>
      </c>
      <c r="CE99" s="311">
        <v>0</v>
      </c>
      <c r="CF99" s="311">
        <v>0</v>
      </c>
      <c r="CG99" s="311">
        <v>0</v>
      </c>
      <c r="CH99" s="311">
        <v>0</v>
      </c>
      <c r="CI99" s="311">
        <v>0</v>
      </c>
      <c r="CJ99" s="311">
        <v>0</v>
      </c>
      <c r="CK99" s="311">
        <v>0</v>
      </c>
      <c r="CL99" s="311">
        <v>0</v>
      </c>
      <c r="CM99" s="311">
        <v>0</v>
      </c>
      <c r="CN99" s="311">
        <v>0</v>
      </c>
      <c r="CO99" s="311">
        <v>0</v>
      </c>
      <c r="CP99" s="311">
        <v>0</v>
      </c>
      <c r="CQ99" s="311">
        <v>0</v>
      </c>
      <c r="CR99" s="311">
        <v>0</v>
      </c>
      <c r="CS99" s="311">
        <v>0</v>
      </c>
      <c r="CT99" s="311">
        <v>0</v>
      </c>
      <c r="CU99" s="311">
        <v>0</v>
      </c>
      <c r="CV99" s="311">
        <v>0</v>
      </c>
      <c r="CW99" s="311">
        <v>0</v>
      </c>
      <c r="CX99" s="311">
        <v>0</v>
      </c>
      <c r="CY99" s="311">
        <v>0</v>
      </c>
      <c r="CZ99" s="311">
        <v>0</v>
      </c>
      <c r="DA99" s="311">
        <v>0</v>
      </c>
      <c r="DB99" s="311">
        <v>0</v>
      </c>
      <c r="DC99" s="311">
        <v>0</v>
      </c>
      <c r="DD99" s="311">
        <v>0</v>
      </c>
      <c r="DE99" s="311">
        <v>0</v>
      </c>
      <c r="DF99" s="311">
        <v>0</v>
      </c>
      <c r="DG99" s="311">
        <v>0</v>
      </c>
      <c r="DH99" s="311">
        <v>0</v>
      </c>
      <c r="DI99" s="311">
        <v>0</v>
      </c>
      <c r="DJ99" s="311">
        <v>0</v>
      </c>
      <c r="DK99" s="308">
        <v>0</v>
      </c>
      <c r="DL99" s="308">
        <v>0</v>
      </c>
      <c r="DM99" s="308">
        <v>0</v>
      </c>
      <c r="DN99" s="308">
        <v>0</v>
      </c>
      <c r="DO99" s="308">
        <v>0</v>
      </c>
      <c r="DP99" s="308">
        <v>308</v>
      </c>
      <c r="DQ99" s="308">
        <v>0</v>
      </c>
      <c r="DR99" s="307">
        <v>0</v>
      </c>
      <c r="DS99" s="307"/>
      <c r="DT99" s="307"/>
      <c r="DU99" s="307"/>
      <c r="DV99" s="307"/>
      <c r="DW99" s="307"/>
      <c r="DX99" s="307"/>
      <c r="DY99" s="307"/>
      <c r="DZ99" s="307"/>
      <c r="EA99" s="307"/>
      <c r="EB99" s="307"/>
      <c r="EC99" s="307"/>
      <c r="ED99" s="307"/>
      <c r="EE99" s="307"/>
      <c r="EF99" s="307"/>
      <c r="EG99" s="303"/>
      <c r="EH99" s="308"/>
      <c r="EI99" s="308"/>
      <c r="EJ99" s="308"/>
      <c r="EK99" s="308"/>
      <c r="EL99" s="308"/>
      <c r="EM99" s="343" t="s">
        <v>36</v>
      </c>
      <c r="EN99" s="308">
        <v>0</v>
      </c>
      <c r="EO99" s="308">
        <v>0</v>
      </c>
      <c r="EP99" s="308">
        <v>308</v>
      </c>
      <c r="EQ99" s="308">
        <v>350</v>
      </c>
      <c r="ER99" s="308">
        <v>0</v>
      </c>
      <c r="ES99" s="308">
        <v>0</v>
      </c>
      <c r="ET99" s="308">
        <v>0</v>
      </c>
      <c r="EU99" s="308">
        <v>0</v>
      </c>
      <c r="EV99" s="308">
        <v>0</v>
      </c>
    </row>
    <row r="100" spans="1:152" s="256" customFormat="1" x14ac:dyDescent="0.25">
      <c r="A100" s="346" t="s">
        <v>493</v>
      </c>
      <c r="B100" s="311">
        <v>0</v>
      </c>
      <c r="C100" s="311">
        <v>0</v>
      </c>
      <c r="D100" s="311">
        <v>0</v>
      </c>
      <c r="E100" s="311">
        <v>0</v>
      </c>
      <c r="F100" s="311">
        <v>0</v>
      </c>
      <c r="G100" s="311">
        <v>0</v>
      </c>
      <c r="H100" s="311">
        <v>0</v>
      </c>
      <c r="I100" s="311">
        <v>0</v>
      </c>
      <c r="J100" s="311">
        <v>0</v>
      </c>
      <c r="K100" s="311">
        <v>0</v>
      </c>
      <c r="L100" s="311">
        <v>0</v>
      </c>
      <c r="M100" s="311">
        <v>0</v>
      </c>
      <c r="N100" s="311">
        <v>0</v>
      </c>
      <c r="O100" s="311">
        <v>0</v>
      </c>
      <c r="P100" s="311">
        <v>0</v>
      </c>
      <c r="Q100" s="311">
        <v>0</v>
      </c>
      <c r="R100" s="311">
        <v>0</v>
      </c>
      <c r="S100" s="311">
        <v>0</v>
      </c>
      <c r="T100" s="311">
        <v>0</v>
      </c>
      <c r="U100" s="311">
        <v>0</v>
      </c>
      <c r="V100" s="311">
        <v>0</v>
      </c>
      <c r="W100" s="311">
        <v>0</v>
      </c>
      <c r="X100" s="311">
        <v>0</v>
      </c>
      <c r="Y100" s="311">
        <v>0</v>
      </c>
      <c r="Z100" s="311">
        <v>0</v>
      </c>
      <c r="AA100" s="311">
        <v>0</v>
      </c>
      <c r="AB100" s="311">
        <v>0</v>
      </c>
      <c r="AC100" s="311">
        <v>0</v>
      </c>
      <c r="AD100" s="311">
        <v>0</v>
      </c>
      <c r="AE100" s="311">
        <v>0</v>
      </c>
      <c r="AF100" s="311">
        <v>0</v>
      </c>
      <c r="AG100" s="311">
        <v>0</v>
      </c>
      <c r="AH100" s="311">
        <v>0</v>
      </c>
      <c r="AI100" s="311">
        <v>0</v>
      </c>
      <c r="AJ100" s="311">
        <v>0</v>
      </c>
      <c r="AK100" s="311">
        <v>0</v>
      </c>
      <c r="AL100" s="311">
        <v>0</v>
      </c>
      <c r="AM100" s="311">
        <v>0</v>
      </c>
      <c r="AN100" s="311">
        <v>0</v>
      </c>
      <c r="AO100" s="311">
        <v>0</v>
      </c>
      <c r="AP100" s="311">
        <v>0</v>
      </c>
      <c r="AQ100" s="311">
        <v>0</v>
      </c>
      <c r="AR100" s="311">
        <v>0</v>
      </c>
      <c r="AS100" s="311">
        <v>0</v>
      </c>
      <c r="AT100" s="311">
        <v>0</v>
      </c>
      <c r="AU100" s="311">
        <v>0</v>
      </c>
      <c r="AV100" s="311">
        <v>0</v>
      </c>
      <c r="AW100" s="311">
        <v>0</v>
      </c>
      <c r="AX100" s="311">
        <v>0</v>
      </c>
      <c r="AY100" s="311">
        <v>0</v>
      </c>
      <c r="AZ100" s="311">
        <v>0</v>
      </c>
      <c r="BA100" s="311">
        <v>0</v>
      </c>
      <c r="BB100" s="311">
        <v>0</v>
      </c>
      <c r="BC100" s="311">
        <v>0</v>
      </c>
      <c r="BD100" s="311">
        <v>0</v>
      </c>
      <c r="BE100" s="311">
        <v>0</v>
      </c>
      <c r="BF100" s="311">
        <v>0</v>
      </c>
      <c r="BG100" s="311">
        <v>0</v>
      </c>
      <c r="BH100" s="311">
        <v>0</v>
      </c>
      <c r="BI100" s="311">
        <v>0</v>
      </c>
      <c r="BJ100" s="311">
        <v>0</v>
      </c>
      <c r="BK100" s="311">
        <v>0</v>
      </c>
      <c r="BL100" s="311">
        <v>0</v>
      </c>
      <c r="BM100" s="311">
        <v>0</v>
      </c>
      <c r="BN100" s="311">
        <v>0</v>
      </c>
      <c r="BO100" s="311">
        <v>0</v>
      </c>
      <c r="BP100" s="311">
        <v>0</v>
      </c>
      <c r="BQ100" s="311">
        <v>0</v>
      </c>
      <c r="BR100" s="311">
        <v>0</v>
      </c>
      <c r="BS100" s="311">
        <v>0</v>
      </c>
      <c r="BT100" s="311">
        <v>0</v>
      </c>
      <c r="BU100" s="311">
        <v>0</v>
      </c>
      <c r="BV100" s="311">
        <v>0</v>
      </c>
      <c r="BW100" s="311">
        <v>0</v>
      </c>
      <c r="BX100" s="311">
        <v>0</v>
      </c>
      <c r="BY100" s="311">
        <v>0</v>
      </c>
      <c r="BZ100" s="311">
        <v>0</v>
      </c>
      <c r="CA100" s="311">
        <v>0</v>
      </c>
      <c r="CB100" s="311">
        <v>0</v>
      </c>
      <c r="CC100" s="311">
        <v>0</v>
      </c>
      <c r="CD100" s="311">
        <v>0</v>
      </c>
      <c r="CE100" s="311">
        <v>0</v>
      </c>
      <c r="CF100" s="311">
        <v>0</v>
      </c>
      <c r="CG100" s="311">
        <v>0</v>
      </c>
      <c r="CH100" s="311">
        <v>0</v>
      </c>
      <c r="CI100" s="311">
        <v>0</v>
      </c>
      <c r="CJ100" s="311">
        <v>0</v>
      </c>
      <c r="CK100" s="311">
        <v>0</v>
      </c>
      <c r="CL100" s="311">
        <v>0</v>
      </c>
      <c r="CM100" s="311">
        <v>0</v>
      </c>
      <c r="CN100" s="311">
        <v>0</v>
      </c>
      <c r="CO100" s="311">
        <v>0</v>
      </c>
      <c r="CP100" s="311">
        <v>0</v>
      </c>
      <c r="CQ100" s="311">
        <v>0</v>
      </c>
      <c r="CR100" s="311">
        <v>0</v>
      </c>
      <c r="CS100" s="311">
        <v>0</v>
      </c>
      <c r="CT100" s="311">
        <v>0</v>
      </c>
      <c r="CU100" s="311">
        <v>0</v>
      </c>
      <c r="CV100" s="311">
        <v>0</v>
      </c>
      <c r="CW100" s="311">
        <v>0</v>
      </c>
      <c r="CX100" s="311">
        <v>0</v>
      </c>
      <c r="CY100" s="311">
        <v>0</v>
      </c>
      <c r="CZ100" s="311">
        <v>0</v>
      </c>
      <c r="DA100" s="311">
        <v>0</v>
      </c>
      <c r="DB100" s="311">
        <v>0</v>
      </c>
      <c r="DC100" s="311">
        <v>0</v>
      </c>
      <c r="DD100" s="311">
        <v>0</v>
      </c>
      <c r="DE100" s="311">
        <v>0</v>
      </c>
      <c r="DF100" s="311">
        <v>0</v>
      </c>
      <c r="DG100" s="311">
        <v>0</v>
      </c>
      <c r="DH100" s="311">
        <v>0</v>
      </c>
      <c r="DI100" s="311">
        <v>0</v>
      </c>
      <c r="DJ100" s="311">
        <v>0</v>
      </c>
      <c r="DK100" s="308">
        <v>0</v>
      </c>
      <c r="DL100" s="308">
        <v>0</v>
      </c>
      <c r="DM100" s="308">
        <v>0</v>
      </c>
      <c r="DN100" s="308">
        <v>0</v>
      </c>
      <c r="DO100" s="308">
        <v>0</v>
      </c>
      <c r="DP100" s="308">
        <v>0</v>
      </c>
      <c r="DQ100" s="308">
        <v>0</v>
      </c>
      <c r="DR100" s="307">
        <v>0</v>
      </c>
      <c r="DS100" s="307"/>
      <c r="DT100" s="307"/>
      <c r="DU100" s="307"/>
      <c r="DV100" s="307"/>
      <c r="DW100" s="307"/>
      <c r="DX100" s="307"/>
      <c r="DY100" s="307"/>
      <c r="DZ100" s="307"/>
      <c r="EA100" s="307"/>
      <c r="EB100" s="307"/>
      <c r="EC100" s="307"/>
      <c r="ED100" s="307"/>
      <c r="EE100" s="307"/>
      <c r="EF100" s="307"/>
      <c r="EG100" s="303"/>
      <c r="EH100" s="308"/>
      <c r="EI100" s="308"/>
      <c r="EJ100" s="308"/>
      <c r="EK100" s="308"/>
      <c r="EL100" s="308"/>
      <c r="EM100" s="345" t="s">
        <v>27</v>
      </c>
      <c r="EN100" s="308">
        <v>0</v>
      </c>
      <c r="EO100" s="308">
        <v>0</v>
      </c>
      <c r="EP100" s="308">
        <v>0</v>
      </c>
      <c r="EQ100" s="308">
        <v>500</v>
      </c>
      <c r="ER100" s="308">
        <v>500</v>
      </c>
      <c r="ES100" s="308">
        <v>500</v>
      </c>
      <c r="ET100" s="308">
        <v>0</v>
      </c>
      <c r="EU100" s="308">
        <v>0</v>
      </c>
      <c r="EV100" s="308">
        <v>0</v>
      </c>
    </row>
    <row r="101" spans="1:152" s="256" customFormat="1" x14ac:dyDescent="0.25">
      <c r="A101" s="346" t="s">
        <v>492</v>
      </c>
      <c r="B101" s="311">
        <v>0</v>
      </c>
      <c r="C101" s="311">
        <v>0</v>
      </c>
      <c r="D101" s="311">
        <v>0</v>
      </c>
      <c r="E101" s="311">
        <v>0</v>
      </c>
      <c r="F101" s="311">
        <v>0</v>
      </c>
      <c r="G101" s="311">
        <v>0</v>
      </c>
      <c r="H101" s="311">
        <v>0</v>
      </c>
      <c r="I101" s="311">
        <v>0</v>
      </c>
      <c r="J101" s="311">
        <v>0</v>
      </c>
      <c r="K101" s="311">
        <v>0</v>
      </c>
      <c r="L101" s="311">
        <v>0</v>
      </c>
      <c r="M101" s="311">
        <v>0</v>
      </c>
      <c r="N101" s="311">
        <v>0</v>
      </c>
      <c r="O101" s="311">
        <v>0</v>
      </c>
      <c r="P101" s="311">
        <v>0</v>
      </c>
      <c r="Q101" s="311">
        <v>0</v>
      </c>
      <c r="R101" s="311">
        <v>0</v>
      </c>
      <c r="S101" s="311">
        <v>0</v>
      </c>
      <c r="T101" s="311">
        <v>0</v>
      </c>
      <c r="U101" s="311">
        <v>0</v>
      </c>
      <c r="V101" s="311">
        <v>0</v>
      </c>
      <c r="W101" s="311">
        <v>0</v>
      </c>
      <c r="X101" s="311">
        <v>0</v>
      </c>
      <c r="Y101" s="311">
        <v>0</v>
      </c>
      <c r="Z101" s="311">
        <v>0</v>
      </c>
      <c r="AA101" s="311">
        <v>0</v>
      </c>
      <c r="AB101" s="311">
        <v>0</v>
      </c>
      <c r="AC101" s="311">
        <v>0</v>
      </c>
      <c r="AD101" s="311">
        <v>0</v>
      </c>
      <c r="AE101" s="311">
        <v>0</v>
      </c>
      <c r="AF101" s="311">
        <v>0</v>
      </c>
      <c r="AG101" s="311">
        <v>0</v>
      </c>
      <c r="AH101" s="311">
        <v>0</v>
      </c>
      <c r="AI101" s="311">
        <v>0</v>
      </c>
      <c r="AJ101" s="311">
        <v>0</v>
      </c>
      <c r="AK101" s="311">
        <v>0</v>
      </c>
      <c r="AL101" s="311">
        <v>0</v>
      </c>
      <c r="AM101" s="311">
        <v>0</v>
      </c>
      <c r="AN101" s="311">
        <v>0</v>
      </c>
      <c r="AO101" s="311">
        <v>0</v>
      </c>
      <c r="AP101" s="311">
        <v>0</v>
      </c>
      <c r="AQ101" s="311">
        <v>0</v>
      </c>
      <c r="AR101" s="311">
        <v>0</v>
      </c>
      <c r="AS101" s="311">
        <v>0</v>
      </c>
      <c r="AT101" s="311">
        <v>0</v>
      </c>
      <c r="AU101" s="311">
        <v>0</v>
      </c>
      <c r="AV101" s="311">
        <v>0</v>
      </c>
      <c r="AW101" s="311">
        <v>0</v>
      </c>
      <c r="AX101" s="311">
        <v>0</v>
      </c>
      <c r="AY101" s="311">
        <v>0</v>
      </c>
      <c r="AZ101" s="311">
        <v>0</v>
      </c>
      <c r="BA101" s="311">
        <v>0</v>
      </c>
      <c r="BB101" s="311">
        <v>0</v>
      </c>
      <c r="BC101" s="311">
        <v>0</v>
      </c>
      <c r="BD101" s="311">
        <v>0</v>
      </c>
      <c r="BE101" s="311">
        <v>0</v>
      </c>
      <c r="BF101" s="311">
        <v>0</v>
      </c>
      <c r="BG101" s="311">
        <v>0</v>
      </c>
      <c r="BH101" s="311">
        <v>0</v>
      </c>
      <c r="BI101" s="311">
        <v>0</v>
      </c>
      <c r="BJ101" s="311">
        <v>0</v>
      </c>
      <c r="BK101" s="311">
        <v>0</v>
      </c>
      <c r="BL101" s="311">
        <v>0</v>
      </c>
      <c r="BM101" s="311">
        <v>0</v>
      </c>
      <c r="BN101" s="311">
        <v>0</v>
      </c>
      <c r="BO101" s="311">
        <v>0</v>
      </c>
      <c r="BP101" s="311">
        <v>0</v>
      </c>
      <c r="BQ101" s="311">
        <v>0</v>
      </c>
      <c r="BR101" s="311">
        <v>0</v>
      </c>
      <c r="BS101" s="311">
        <v>0</v>
      </c>
      <c r="BT101" s="311">
        <v>0</v>
      </c>
      <c r="BU101" s="311">
        <v>0</v>
      </c>
      <c r="BV101" s="311">
        <v>0</v>
      </c>
      <c r="BW101" s="311">
        <v>0</v>
      </c>
      <c r="BX101" s="311">
        <v>0</v>
      </c>
      <c r="BY101" s="311">
        <v>0</v>
      </c>
      <c r="BZ101" s="311">
        <v>0</v>
      </c>
      <c r="CA101" s="311">
        <v>0</v>
      </c>
      <c r="CB101" s="311">
        <v>0</v>
      </c>
      <c r="CC101" s="311">
        <v>0</v>
      </c>
      <c r="CD101" s="311">
        <v>0</v>
      </c>
      <c r="CE101" s="311">
        <v>0</v>
      </c>
      <c r="CF101" s="311">
        <v>0</v>
      </c>
      <c r="CG101" s="311">
        <v>0</v>
      </c>
      <c r="CH101" s="311">
        <v>0</v>
      </c>
      <c r="CI101" s="311">
        <v>0</v>
      </c>
      <c r="CJ101" s="311">
        <v>0</v>
      </c>
      <c r="CK101" s="311">
        <v>0</v>
      </c>
      <c r="CL101" s="311">
        <v>0</v>
      </c>
      <c r="CM101" s="311">
        <v>0</v>
      </c>
      <c r="CN101" s="311">
        <v>0</v>
      </c>
      <c r="CO101" s="311">
        <v>0</v>
      </c>
      <c r="CP101" s="311">
        <v>0</v>
      </c>
      <c r="CQ101" s="311">
        <v>0</v>
      </c>
      <c r="CR101" s="311">
        <v>0</v>
      </c>
      <c r="CS101" s="311">
        <v>0</v>
      </c>
      <c r="CT101" s="311">
        <v>0</v>
      </c>
      <c r="CU101" s="311">
        <v>0</v>
      </c>
      <c r="CV101" s="311">
        <v>0</v>
      </c>
      <c r="CW101" s="311">
        <v>0</v>
      </c>
      <c r="CX101" s="311">
        <v>0</v>
      </c>
      <c r="CY101" s="311">
        <v>0</v>
      </c>
      <c r="CZ101" s="311">
        <v>0</v>
      </c>
      <c r="DA101" s="311">
        <v>0</v>
      </c>
      <c r="DB101" s="311">
        <v>0</v>
      </c>
      <c r="DC101" s="311">
        <v>0</v>
      </c>
      <c r="DD101" s="311">
        <v>0</v>
      </c>
      <c r="DE101" s="311">
        <v>0</v>
      </c>
      <c r="DF101" s="311">
        <v>0</v>
      </c>
      <c r="DG101" s="311">
        <v>0</v>
      </c>
      <c r="DH101" s="311">
        <v>0</v>
      </c>
      <c r="DI101" s="311">
        <v>0</v>
      </c>
      <c r="DJ101" s="311">
        <v>0</v>
      </c>
      <c r="DK101" s="308">
        <v>0</v>
      </c>
      <c r="DL101" s="308">
        <v>0</v>
      </c>
      <c r="DM101" s="308">
        <v>0</v>
      </c>
      <c r="DN101" s="308">
        <v>0</v>
      </c>
      <c r="DO101" s="308">
        <v>0</v>
      </c>
      <c r="DP101" s="308">
        <v>0</v>
      </c>
      <c r="DQ101" s="308">
        <v>0</v>
      </c>
      <c r="DR101" s="307">
        <v>0</v>
      </c>
      <c r="DS101" s="307"/>
      <c r="DT101" s="307"/>
      <c r="DU101" s="307"/>
      <c r="DV101" s="307"/>
      <c r="DW101" s="307"/>
      <c r="DX101" s="307"/>
      <c r="DY101" s="307"/>
      <c r="DZ101" s="307"/>
      <c r="EA101" s="307"/>
      <c r="EB101" s="307"/>
      <c r="EC101" s="307"/>
      <c r="ED101" s="307"/>
      <c r="EE101" s="307"/>
      <c r="EF101" s="307"/>
      <c r="EG101" s="303"/>
      <c r="EH101" s="308"/>
      <c r="EI101" s="308"/>
      <c r="EJ101" s="308"/>
      <c r="EK101" s="308"/>
      <c r="EL101" s="308"/>
      <c r="EM101" s="345" t="s">
        <v>492</v>
      </c>
      <c r="EN101" s="529">
        <v>0</v>
      </c>
      <c r="EO101" s="529">
        <v>0</v>
      </c>
      <c r="EP101" s="529">
        <v>0</v>
      </c>
      <c r="EQ101" s="529">
        <v>0</v>
      </c>
      <c r="ER101" s="529">
        <v>0</v>
      </c>
      <c r="ES101" s="529">
        <v>0</v>
      </c>
      <c r="ET101" s="529">
        <v>0</v>
      </c>
      <c r="EU101" s="529">
        <v>0</v>
      </c>
      <c r="EV101" s="529">
        <v>0</v>
      </c>
    </row>
    <row r="102" spans="1:152" s="256" customFormat="1" x14ac:dyDescent="0.25">
      <c r="A102" s="340" t="s">
        <v>491</v>
      </c>
      <c r="B102" s="311">
        <v>38.458706980000002</v>
      </c>
      <c r="C102" s="311">
        <v>95.141999999999996</v>
      </c>
      <c r="D102" s="311">
        <v>122.00924532400001</v>
      </c>
      <c r="E102" s="311">
        <v>115.223919939</v>
      </c>
      <c r="F102" s="311">
        <v>17.984337190000002</v>
      </c>
      <c r="G102" s="311">
        <v>64.14149609399999</v>
      </c>
      <c r="H102" s="311">
        <v>0.28378348999999997</v>
      </c>
      <c r="I102" s="311">
        <v>43.35583389</v>
      </c>
      <c r="J102" s="311">
        <v>22.596347829999999</v>
      </c>
      <c r="K102" s="311">
        <v>18.456565220000002</v>
      </c>
      <c r="L102" s="311">
        <v>88.929774969999997</v>
      </c>
      <c r="M102" s="311">
        <v>33.636655100000006</v>
      </c>
      <c r="N102" s="311">
        <v>116.83139901999999</v>
      </c>
      <c r="O102" s="311">
        <v>71.489612170000001</v>
      </c>
      <c r="P102" s="311">
        <v>1482.70636857</v>
      </c>
      <c r="Q102" s="311">
        <v>38.770908609999999</v>
      </c>
      <c r="R102" s="311">
        <v>109.40957716500002</v>
      </c>
      <c r="S102" s="311">
        <v>107.174987211</v>
      </c>
      <c r="T102" s="311">
        <v>115.52522270400002</v>
      </c>
      <c r="U102" s="311">
        <v>112.52771399</v>
      </c>
      <c r="V102" s="311">
        <v>0</v>
      </c>
      <c r="W102" s="311">
        <v>102.49997881</v>
      </c>
      <c r="X102" s="311">
        <v>85.761771930000009</v>
      </c>
      <c r="Y102" s="311">
        <v>205.15799374999997</v>
      </c>
      <c r="Z102" s="311">
        <v>52.442223122999998</v>
      </c>
      <c r="AA102" s="311">
        <v>0</v>
      </c>
      <c r="AB102" s="311">
        <v>143.684128219</v>
      </c>
      <c r="AC102" s="311">
        <v>25.567675574999999</v>
      </c>
      <c r="AD102" s="311">
        <v>55.041710136000006</v>
      </c>
      <c r="AE102" s="311">
        <v>46.304973280000006</v>
      </c>
      <c r="AF102" s="311">
        <v>37.709183005999996</v>
      </c>
      <c r="AG102" s="311">
        <v>47.179304999000003</v>
      </c>
      <c r="AH102" s="311">
        <v>50.618605731999999</v>
      </c>
      <c r="AI102" s="311">
        <v>74.464970090000008</v>
      </c>
      <c r="AJ102" s="311">
        <v>88.072930252999996</v>
      </c>
      <c r="AK102" s="311">
        <v>58.811057720000001</v>
      </c>
      <c r="AL102" s="311">
        <v>539.23655695999992</v>
      </c>
      <c r="AM102" s="311">
        <v>96.321706789999993</v>
      </c>
      <c r="AN102" s="311">
        <v>78.290276110000008</v>
      </c>
      <c r="AO102" s="311">
        <v>43.801066069999997</v>
      </c>
      <c r="AP102" s="311">
        <v>171.08097301999999</v>
      </c>
      <c r="AQ102" s="311">
        <v>26.418786660000002</v>
      </c>
      <c r="AR102" s="311">
        <v>40.83857682</v>
      </c>
      <c r="AS102" s="311">
        <v>42.976591559999996</v>
      </c>
      <c r="AT102" s="311">
        <v>23.620857579999999</v>
      </c>
      <c r="AU102" s="311">
        <v>61.391233400000004</v>
      </c>
      <c r="AV102" s="311">
        <v>4.4421516800000003</v>
      </c>
      <c r="AW102" s="311">
        <v>150.70728492999999</v>
      </c>
      <c r="AX102" s="311">
        <v>111.42607461999998</v>
      </c>
      <c r="AY102" s="311">
        <v>25.830272940000004</v>
      </c>
      <c r="AZ102" s="311">
        <v>66.212985869999997</v>
      </c>
      <c r="BA102" s="311">
        <v>30.825042839999995</v>
      </c>
      <c r="BB102" s="311">
        <v>18.881828739999996</v>
      </c>
      <c r="BC102" s="311">
        <v>42.955075099999995</v>
      </c>
      <c r="BD102" s="311">
        <v>1522.9067264600001</v>
      </c>
      <c r="BE102" s="311">
        <v>27.326759150000001</v>
      </c>
      <c r="BF102" s="311">
        <v>9.7891519250000005</v>
      </c>
      <c r="BG102" s="311">
        <v>138.14299336599998</v>
      </c>
      <c r="BH102" s="311">
        <v>65.845630290000003</v>
      </c>
      <c r="BI102" s="311">
        <v>76.375244460000005</v>
      </c>
      <c r="BJ102" s="311">
        <v>231.59019670999999</v>
      </c>
      <c r="BK102" s="311">
        <v>113.10258653999999</v>
      </c>
      <c r="BL102" s="311">
        <v>90.920615549999994</v>
      </c>
      <c r="BM102" s="311">
        <v>18.13418974</v>
      </c>
      <c r="BN102" s="311">
        <v>59.153473179999999</v>
      </c>
      <c r="BO102" s="311">
        <v>0.61571254999999991</v>
      </c>
      <c r="BP102" s="311">
        <v>6.8446381000000001</v>
      </c>
      <c r="BQ102" s="311">
        <v>23.619892239999999</v>
      </c>
      <c r="BR102" s="311">
        <v>1.12695926</v>
      </c>
      <c r="BS102" s="311">
        <v>11.46807364</v>
      </c>
      <c r="BT102" s="311">
        <v>0</v>
      </c>
      <c r="BU102" s="311">
        <v>32.977016219999996</v>
      </c>
      <c r="BV102" s="311">
        <v>299.58980081999999</v>
      </c>
      <c r="BW102" s="311">
        <v>110.11354996</v>
      </c>
      <c r="BX102" s="311">
        <v>6.7196366900000006</v>
      </c>
      <c r="BY102" s="311">
        <v>3.8645809289999997</v>
      </c>
      <c r="BZ102" s="311">
        <v>0.19530577499999999</v>
      </c>
      <c r="CA102" s="311">
        <v>36.226298010000001</v>
      </c>
      <c r="CB102" s="311">
        <v>5.0999999999999996</v>
      </c>
      <c r="CC102" s="311">
        <v>281.17264058000001</v>
      </c>
      <c r="CD102" s="311">
        <v>72.614338279999998</v>
      </c>
      <c r="CE102" s="311">
        <v>0.39221400000000001</v>
      </c>
      <c r="CF102" s="311">
        <v>13.349357970000002</v>
      </c>
      <c r="CG102" s="311">
        <v>3.5377962599999995</v>
      </c>
      <c r="CH102" s="311">
        <v>508.76989119299998</v>
      </c>
      <c r="CI102" s="311">
        <v>260.17492650700001</v>
      </c>
      <c r="CJ102" s="311">
        <v>20.769827799999998</v>
      </c>
      <c r="CK102" s="311">
        <v>0</v>
      </c>
      <c r="CL102" s="311">
        <v>15.77232849</v>
      </c>
      <c r="CM102" s="311">
        <v>32.102650279999999</v>
      </c>
      <c r="CN102" s="311">
        <v>7.1927165799999999</v>
      </c>
      <c r="CO102" s="311">
        <v>49.867722479999998</v>
      </c>
      <c r="CP102" s="311">
        <v>0</v>
      </c>
      <c r="CQ102" s="311">
        <v>1</v>
      </c>
      <c r="CR102" s="311">
        <v>48.156475853000003</v>
      </c>
      <c r="CS102" s="311">
        <v>30.776789909999998</v>
      </c>
      <c r="CT102" s="311">
        <v>234.83191392000001</v>
      </c>
      <c r="CU102" s="311">
        <v>3.94294441</v>
      </c>
      <c r="CV102" s="311">
        <v>0</v>
      </c>
      <c r="CW102" s="311">
        <v>0.56427178</v>
      </c>
      <c r="CX102" s="311">
        <v>0</v>
      </c>
      <c r="CY102" s="311">
        <v>1.033868631</v>
      </c>
      <c r="CZ102" s="311">
        <v>36.962741819999998</v>
      </c>
      <c r="DA102" s="311">
        <v>12.057923350000001</v>
      </c>
      <c r="DB102" s="311">
        <v>11.970087529999999</v>
      </c>
      <c r="DC102" s="311">
        <v>0</v>
      </c>
      <c r="DD102" s="311">
        <v>0.64426543000000003</v>
      </c>
      <c r="DE102" s="311">
        <v>5.9284950299999997</v>
      </c>
      <c r="DF102" s="311">
        <v>77.630953869999999</v>
      </c>
      <c r="DG102" s="311">
        <v>0</v>
      </c>
      <c r="DH102" s="311">
        <v>206.84131811</v>
      </c>
      <c r="DI102" s="311">
        <v>65.516381969999998</v>
      </c>
      <c r="DJ102" s="311">
        <v>35</v>
      </c>
      <c r="DK102" s="308">
        <v>15.7637599</v>
      </c>
      <c r="DL102" s="308">
        <v>0</v>
      </c>
      <c r="DM102" s="308">
        <v>0</v>
      </c>
      <c r="DN102" s="308">
        <v>6.5796027500000003</v>
      </c>
      <c r="DO102" s="308">
        <v>0</v>
      </c>
      <c r="DP102" s="308">
        <v>0.96282803000000006</v>
      </c>
      <c r="DQ102" s="308">
        <v>0.47848779800000002</v>
      </c>
      <c r="DR102" s="307">
        <v>18.755852215999997</v>
      </c>
      <c r="DS102" s="307"/>
      <c r="DT102" s="307"/>
      <c r="DU102" s="307"/>
      <c r="DV102" s="307"/>
      <c r="DW102" s="307"/>
      <c r="DX102" s="307"/>
      <c r="DY102" s="307"/>
      <c r="DZ102" s="307"/>
      <c r="EA102" s="307"/>
      <c r="EB102" s="307"/>
      <c r="EC102" s="307"/>
      <c r="ED102" s="307"/>
      <c r="EE102" s="307"/>
      <c r="EF102" s="307"/>
      <c r="EG102" s="303"/>
      <c r="EH102" s="308"/>
      <c r="EI102" s="308"/>
      <c r="EJ102" s="308"/>
      <c r="EK102" s="308"/>
      <c r="EL102" s="308"/>
      <c r="EM102" s="339" t="s">
        <v>491</v>
      </c>
      <c r="EN102" s="305">
        <f>+EN103</f>
        <v>700.64535181999997</v>
      </c>
      <c r="EO102" s="305">
        <f t="shared" ref="EO102:EV102" si="111">+EO103</f>
        <v>149.09993622100001</v>
      </c>
      <c r="EP102" s="305">
        <f t="shared" si="111"/>
        <v>0</v>
      </c>
      <c r="EQ102" s="305">
        <f t="shared" si="111"/>
        <v>16</v>
      </c>
      <c r="ER102" s="305">
        <f t="shared" si="111"/>
        <v>0</v>
      </c>
      <c r="ES102" s="305">
        <f t="shared" si="111"/>
        <v>0</v>
      </c>
      <c r="ET102" s="305">
        <f t="shared" si="111"/>
        <v>0</v>
      </c>
      <c r="EU102" s="305">
        <f t="shared" si="111"/>
        <v>0</v>
      </c>
      <c r="EV102" s="305">
        <f t="shared" si="111"/>
        <v>0</v>
      </c>
    </row>
    <row r="103" spans="1:152" s="256" customFormat="1" x14ac:dyDescent="0.25">
      <c r="A103" s="344" t="s">
        <v>490</v>
      </c>
      <c r="B103" s="311">
        <v>0</v>
      </c>
      <c r="C103" s="311">
        <v>0</v>
      </c>
      <c r="D103" s="311">
        <v>0</v>
      </c>
      <c r="E103" s="311">
        <v>0</v>
      </c>
      <c r="F103" s="311">
        <v>0</v>
      </c>
      <c r="G103" s="311">
        <v>0</v>
      </c>
      <c r="H103" s="311">
        <v>0</v>
      </c>
      <c r="I103" s="311">
        <v>0</v>
      </c>
      <c r="J103" s="311">
        <v>0</v>
      </c>
      <c r="K103" s="311">
        <v>0</v>
      </c>
      <c r="L103" s="311">
        <v>0</v>
      </c>
      <c r="M103" s="311">
        <v>0</v>
      </c>
      <c r="N103" s="311">
        <v>0</v>
      </c>
      <c r="O103" s="311">
        <v>0</v>
      </c>
      <c r="P103" s="311">
        <v>0</v>
      </c>
      <c r="Q103" s="311">
        <v>0</v>
      </c>
      <c r="R103" s="311">
        <v>0</v>
      </c>
      <c r="S103" s="311">
        <v>0</v>
      </c>
      <c r="T103" s="311">
        <v>0</v>
      </c>
      <c r="U103" s="311">
        <v>0</v>
      </c>
      <c r="V103" s="311">
        <v>0</v>
      </c>
      <c r="W103" s="311">
        <v>0</v>
      </c>
      <c r="X103" s="311">
        <v>0</v>
      </c>
      <c r="Y103" s="311">
        <v>0</v>
      </c>
      <c r="Z103" s="311">
        <v>0</v>
      </c>
      <c r="AA103" s="311">
        <v>0</v>
      </c>
      <c r="AB103" s="311">
        <v>0</v>
      </c>
      <c r="AC103" s="311">
        <v>0</v>
      </c>
      <c r="AD103" s="311">
        <v>0</v>
      </c>
      <c r="AE103" s="311">
        <v>0</v>
      </c>
      <c r="AF103" s="311">
        <v>0</v>
      </c>
      <c r="AG103" s="311">
        <v>0</v>
      </c>
      <c r="AH103" s="311">
        <v>0</v>
      </c>
      <c r="AI103" s="311">
        <v>0</v>
      </c>
      <c r="AJ103" s="311">
        <v>0</v>
      </c>
      <c r="AK103" s="311">
        <v>0</v>
      </c>
      <c r="AL103" s="311">
        <v>0</v>
      </c>
      <c r="AM103" s="311">
        <v>0</v>
      </c>
      <c r="AN103" s="311">
        <v>0</v>
      </c>
      <c r="AO103" s="311">
        <v>0</v>
      </c>
      <c r="AP103" s="311">
        <v>0</v>
      </c>
      <c r="AQ103" s="311">
        <v>0</v>
      </c>
      <c r="AR103" s="311">
        <v>0</v>
      </c>
      <c r="AS103" s="311">
        <v>0</v>
      </c>
      <c r="AT103" s="311">
        <v>0</v>
      </c>
      <c r="AU103" s="311">
        <v>0</v>
      </c>
      <c r="AV103" s="311">
        <v>0</v>
      </c>
      <c r="AW103" s="311">
        <v>0</v>
      </c>
      <c r="AX103" s="311">
        <v>0</v>
      </c>
      <c r="AY103" s="311">
        <v>0</v>
      </c>
      <c r="AZ103" s="311">
        <v>0</v>
      </c>
      <c r="BA103" s="311">
        <v>0</v>
      </c>
      <c r="BB103" s="311">
        <v>0</v>
      </c>
      <c r="BC103" s="311">
        <v>0</v>
      </c>
      <c r="BD103" s="311">
        <v>0</v>
      </c>
      <c r="BE103" s="311">
        <v>0</v>
      </c>
      <c r="BF103" s="311">
        <v>0</v>
      </c>
      <c r="BG103" s="311">
        <v>0</v>
      </c>
      <c r="BH103" s="311">
        <v>0</v>
      </c>
      <c r="BI103" s="311">
        <v>0</v>
      </c>
      <c r="BJ103" s="311">
        <v>0</v>
      </c>
      <c r="BK103" s="311">
        <v>0</v>
      </c>
      <c r="BL103" s="311">
        <v>0</v>
      </c>
      <c r="BM103" s="311">
        <v>0</v>
      </c>
      <c r="BN103" s="311">
        <v>0</v>
      </c>
      <c r="BO103" s="311">
        <v>0</v>
      </c>
      <c r="BP103" s="311">
        <v>0</v>
      </c>
      <c r="BQ103" s="311">
        <v>0</v>
      </c>
      <c r="BR103" s="311">
        <v>0</v>
      </c>
      <c r="BS103" s="311">
        <v>0</v>
      </c>
      <c r="BT103" s="311">
        <v>0</v>
      </c>
      <c r="BU103" s="311">
        <v>0</v>
      </c>
      <c r="BV103" s="311">
        <v>0</v>
      </c>
      <c r="BW103" s="311">
        <v>0</v>
      </c>
      <c r="BX103" s="311">
        <v>0</v>
      </c>
      <c r="BY103" s="311">
        <v>0</v>
      </c>
      <c r="BZ103" s="311">
        <v>0</v>
      </c>
      <c r="CA103" s="311">
        <v>0</v>
      </c>
      <c r="CB103" s="311">
        <v>0</v>
      </c>
      <c r="CC103" s="311">
        <v>0</v>
      </c>
      <c r="CD103" s="311">
        <v>0</v>
      </c>
      <c r="CE103" s="311">
        <v>0</v>
      </c>
      <c r="CF103" s="311">
        <v>0</v>
      </c>
      <c r="CG103" s="311">
        <v>0</v>
      </c>
      <c r="CH103" s="311">
        <v>0</v>
      </c>
      <c r="CI103" s="311">
        <v>0</v>
      </c>
      <c r="CJ103" s="311">
        <v>0</v>
      </c>
      <c r="CK103" s="311">
        <v>0</v>
      </c>
      <c r="CL103" s="311">
        <v>0</v>
      </c>
      <c r="CM103" s="311">
        <v>0</v>
      </c>
      <c r="CN103" s="311">
        <v>0</v>
      </c>
      <c r="CO103" s="311">
        <v>0</v>
      </c>
      <c r="CP103" s="311">
        <v>0</v>
      </c>
      <c r="CQ103" s="311">
        <v>0</v>
      </c>
      <c r="CR103" s="311">
        <v>0</v>
      </c>
      <c r="CS103" s="311">
        <v>0</v>
      </c>
      <c r="CT103" s="311">
        <v>0</v>
      </c>
      <c r="CU103" s="311">
        <v>0</v>
      </c>
      <c r="CV103" s="311">
        <v>0</v>
      </c>
      <c r="CW103" s="311">
        <v>0</v>
      </c>
      <c r="CX103" s="311">
        <v>0</v>
      </c>
      <c r="CY103" s="311">
        <v>0</v>
      </c>
      <c r="CZ103" s="311">
        <v>0</v>
      </c>
      <c r="DA103" s="311">
        <v>0</v>
      </c>
      <c r="DB103" s="311">
        <v>0</v>
      </c>
      <c r="DC103" s="311">
        <v>0</v>
      </c>
      <c r="DD103" s="311">
        <v>0</v>
      </c>
      <c r="DE103" s="311">
        <v>0</v>
      </c>
      <c r="DF103" s="311">
        <v>0</v>
      </c>
      <c r="DG103" s="311">
        <v>0</v>
      </c>
      <c r="DH103" s="311">
        <v>0</v>
      </c>
      <c r="DI103" s="311">
        <v>0</v>
      </c>
      <c r="DJ103" s="311">
        <v>0</v>
      </c>
      <c r="DK103" s="308">
        <v>0</v>
      </c>
      <c r="DL103" s="308">
        <v>0</v>
      </c>
      <c r="DM103" s="308">
        <v>0</v>
      </c>
      <c r="DN103" s="308">
        <v>0</v>
      </c>
      <c r="DO103" s="308">
        <v>0</v>
      </c>
      <c r="DP103" s="308">
        <v>0</v>
      </c>
      <c r="DQ103" s="308">
        <v>0</v>
      </c>
      <c r="DR103" s="307">
        <v>0</v>
      </c>
      <c r="DS103" s="307"/>
      <c r="DT103" s="307"/>
      <c r="DU103" s="307"/>
      <c r="DV103" s="307"/>
      <c r="DW103" s="307"/>
      <c r="DX103" s="307"/>
      <c r="DY103" s="307"/>
      <c r="DZ103" s="307"/>
      <c r="EA103" s="307"/>
      <c r="EB103" s="307"/>
      <c r="EC103" s="307"/>
      <c r="ED103" s="307"/>
      <c r="EE103" s="307"/>
      <c r="EF103" s="307"/>
      <c r="EG103" s="303"/>
      <c r="EH103" s="308"/>
      <c r="EI103" s="308"/>
      <c r="EJ103" s="308"/>
      <c r="EK103" s="308"/>
      <c r="EL103" s="308"/>
      <c r="EM103" s="343" t="s">
        <v>490</v>
      </c>
      <c r="EN103" s="308">
        <v>700.64535181999997</v>
      </c>
      <c r="EO103" s="308">
        <v>149.09993622100001</v>
      </c>
      <c r="EP103" s="308">
        <v>0</v>
      </c>
      <c r="EQ103" s="308">
        <v>16</v>
      </c>
      <c r="ER103" s="308">
        <v>0</v>
      </c>
      <c r="ES103" s="308">
        <v>0</v>
      </c>
      <c r="ET103" s="308">
        <v>0</v>
      </c>
      <c r="EU103" s="308">
        <v>0</v>
      </c>
      <c r="EV103" s="308">
        <v>0</v>
      </c>
    </row>
    <row r="104" spans="1:152" s="256" customFormat="1" x14ac:dyDescent="0.25">
      <c r="A104" s="340" t="s">
        <v>489</v>
      </c>
      <c r="B104" s="311">
        <v>0</v>
      </c>
      <c r="C104" s="311">
        <v>0</v>
      </c>
      <c r="D104" s="311">
        <v>11.564999999999998</v>
      </c>
      <c r="E104" s="311">
        <v>0</v>
      </c>
      <c r="F104" s="311">
        <v>0</v>
      </c>
      <c r="G104" s="311">
        <v>0</v>
      </c>
      <c r="H104" s="311">
        <v>0</v>
      </c>
      <c r="I104" s="311">
        <v>0</v>
      </c>
      <c r="J104" s="311">
        <v>11.564999999999998</v>
      </c>
      <c r="K104" s="311">
        <v>0</v>
      </c>
      <c r="L104" s="311">
        <v>0</v>
      </c>
      <c r="M104" s="311">
        <v>0</v>
      </c>
      <c r="N104" s="311">
        <v>0</v>
      </c>
      <c r="O104" s="311">
        <v>0</v>
      </c>
      <c r="P104" s="311">
        <v>7.4819999999999993</v>
      </c>
      <c r="Q104" s="311">
        <v>0</v>
      </c>
      <c r="R104" s="311">
        <v>0</v>
      </c>
      <c r="S104" s="311">
        <v>0</v>
      </c>
      <c r="T104" s="311">
        <v>0</v>
      </c>
      <c r="U104" s="311">
        <v>0</v>
      </c>
      <c r="V104" s="311">
        <v>7.4819999999999993</v>
      </c>
      <c r="W104" s="311">
        <v>7.5</v>
      </c>
      <c r="X104" s="311">
        <v>41.15</v>
      </c>
      <c r="Y104" s="311">
        <v>0</v>
      </c>
      <c r="Z104" s="311">
        <v>0</v>
      </c>
      <c r="AA104" s="311">
        <v>87</v>
      </c>
      <c r="AB104" s="311">
        <v>30.822600000000012</v>
      </c>
      <c r="AC104" s="311">
        <v>0</v>
      </c>
      <c r="AD104" s="311">
        <v>0</v>
      </c>
      <c r="AE104" s="311">
        <v>430</v>
      </c>
      <c r="AF104" s="311">
        <v>2000</v>
      </c>
      <c r="AG104" s="311">
        <v>3.53335664</v>
      </c>
      <c r="AH104" s="311">
        <v>45.112681969999997</v>
      </c>
      <c r="AI104" s="311">
        <v>15.39401123</v>
      </c>
      <c r="AJ104" s="311">
        <v>23.326698842999999</v>
      </c>
      <c r="AK104" s="311">
        <v>103.79439185</v>
      </c>
      <c r="AL104" s="311">
        <v>11.343166310000001</v>
      </c>
      <c r="AM104" s="311">
        <v>13.115405650000001</v>
      </c>
      <c r="AN104" s="311">
        <v>8.9328836799999998</v>
      </c>
      <c r="AO104" s="311">
        <v>750</v>
      </c>
      <c r="AP104" s="311">
        <v>38.435532120000005</v>
      </c>
      <c r="AQ104" s="311">
        <v>781.31836056999998</v>
      </c>
      <c r="AR104" s="311">
        <v>75.742378409999986</v>
      </c>
      <c r="AS104" s="311">
        <v>0</v>
      </c>
      <c r="AT104" s="311">
        <v>7.7139999999999995</v>
      </c>
      <c r="AU104" s="311">
        <v>3.47376752</v>
      </c>
      <c r="AV104" s="311">
        <v>0</v>
      </c>
      <c r="AW104" s="311">
        <v>34</v>
      </c>
      <c r="AX104" s="311">
        <v>182.10997152999997</v>
      </c>
      <c r="AY104" s="311">
        <v>2.0943488100000001</v>
      </c>
      <c r="AZ104" s="311">
        <v>837.48199999999997</v>
      </c>
      <c r="BA104" s="311">
        <v>47</v>
      </c>
      <c r="BB104" s="311">
        <v>24</v>
      </c>
      <c r="BC104" s="311">
        <v>37</v>
      </c>
      <c r="BD104" s="311">
        <v>128.45594326</v>
      </c>
      <c r="BE104" s="311">
        <v>1000</v>
      </c>
      <c r="BF104" s="311">
        <v>22.797293529999997</v>
      </c>
      <c r="BG104" s="311">
        <v>1000</v>
      </c>
      <c r="BH104" s="311">
        <v>0</v>
      </c>
      <c r="BI104" s="311">
        <v>111.91002028999999</v>
      </c>
      <c r="BJ104" s="311">
        <v>750</v>
      </c>
      <c r="BK104" s="311">
        <v>1000</v>
      </c>
      <c r="BL104" s="311">
        <v>678.04782880999994</v>
      </c>
      <c r="BM104" s="311">
        <v>55.299669710000003</v>
      </c>
      <c r="BN104" s="311">
        <v>49.556664940000005</v>
      </c>
      <c r="BO104" s="311">
        <v>1012.5693780399999</v>
      </c>
      <c r="BP104" s="311">
        <v>1018.2815096</v>
      </c>
      <c r="BQ104" s="311">
        <v>0</v>
      </c>
      <c r="BR104" s="311">
        <v>9.3625919299999989</v>
      </c>
      <c r="BS104" s="311">
        <v>0</v>
      </c>
      <c r="BT104" s="311">
        <v>3024.5860999400002</v>
      </c>
      <c r="BU104" s="311">
        <v>367.97065322999998</v>
      </c>
      <c r="BV104" s="311">
        <v>50.542916269999999</v>
      </c>
      <c r="BW104" s="311">
        <v>3197.92010501</v>
      </c>
      <c r="BX104" s="311">
        <v>119.82601</v>
      </c>
      <c r="BY104" s="311">
        <v>1.8088614000000001</v>
      </c>
      <c r="BZ104" s="311">
        <v>0</v>
      </c>
      <c r="CA104" s="311">
        <v>19.3036961</v>
      </c>
      <c r="CB104" s="311">
        <v>44.152000000000001</v>
      </c>
      <c r="CC104" s="311">
        <v>2.68093279</v>
      </c>
      <c r="CD104" s="311">
        <v>521.99354493999999</v>
      </c>
      <c r="CE104" s="311">
        <v>112.59092271</v>
      </c>
      <c r="CF104" s="311">
        <v>498.28691909200001</v>
      </c>
      <c r="CG104" s="311">
        <v>0</v>
      </c>
      <c r="CH104" s="311">
        <v>0</v>
      </c>
      <c r="CI104" s="311">
        <v>1000</v>
      </c>
      <c r="CJ104" s="311">
        <v>8.2347811799999988</v>
      </c>
      <c r="CK104" s="311">
        <v>0</v>
      </c>
      <c r="CL104" s="311">
        <v>-0.54911531999999996</v>
      </c>
      <c r="CM104" s="311">
        <v>9.6972979919999922</v>
      </c>
      <c r="CN104" s="311">
        <v>1125</v>
      </c>
      <c r="CO104" s="311">
        <v>0</v>
      </c>
      <c r="CP104" s="311">
        <v>7.4819999999999993</v>
      </c>
      <c r="CQ104" s="311">
        <v>2000</v>
      </c>
      <c r="CR104" s="311">
        <v>25</v>
      </c>
      <c r="CS104" s="311">
        <v>0</v>
      </c>
      <c r="CT104" s="311">
        <v>10.420999999999999</v>
      </c>
      <c r="CU104" s="311">
        <v>499</v>
      </c>
      <c r="CV104" s="311">
        <v>7.4819999999999993</v>
      </c>
      <c r="CW104" s="311">
        <v>197.62499999999997</v>
      </c>
      <c r="CX104" s="311">
        <v>109.7906445000001</v>
      </c>
      <c r="CY104" s="311">
        <v>0</v>
      </c>
      <c r="CZ104" s="311">
        <v>252.57257349999986</v>
      </c>
      <c r="DA104" s="311">
        <v>230.02304249999997</v>
      </c>
      <c r="DB104" s="311">
        <v>1037.423992</v>
      </c>
      <c r="DC104" s="311">
        <v>0</v>
      </c>
      <c r="DD104" s="311">
        <v>0</v>
      </c>
      <c r="DE104" s="311">
        <v>0</v>
      </c>
      <c r="DF104" s="311">
        <v>0</v>
      </c>
      <c r="DG104" s="311">
        <v>0</v>
      </c>
      <c r="DH104" s="311">
        <v>7.4819999999999993</v>
      </c>
      <c r="DI104" s="311">
        <v>0</v>
      </c>
      <c r="DJ104" s="311">
        <v>0</v>
      </c>
      <c r="DK104" s="308">
        <v>0</v>
      </c>
      <c r="DL104" s="308">
        <v>0</v>
      </c>
      <c r="DM104" s="308">
        <v>0</v>
      </c>
      <c r="DN104" s="308">
        <v>7.4819999999999993</v>
      </c>
      <c r="DO104" s="308">
        <v>0</v>
      </c>
      <c r="DP104" s="308">
        <v>0</v>
      </c>
      <c r="DQ104" s="308">
        <v>0</v>
      </c>
      <c r="DR104" s="307">
        <v>45.77</v>
      </c>
      <c r="DS104" s="307"/>
      <c r="DT104" s="307"/>
      <c r="DU104" s="307"/>
      <c r="DV104" s="307"/>
      <c r="DW104" s="307"/>
      <c r="DX104" s="307"/>
      <c r="DY104" s="307"/>
      <c r="DZ104" s="307"/>
      <c r="EA104" s="307"/>
      <c r="EB104" s="307"/>
      <c r="EC104" s="307"/>
      <c r="ED104" s="307"/>
      <c r="EE104" s="307"/>
      <c r="EF104" s="307"/>
      <c r="EG104" s="303"/>
      <c r="EH104" s="308"/>
      <c r="EI104" s="308"/>
      <c r="EJ104" s="308"/>
      <c r="EK104" s="308"/>
      <c r="EL104" s="308"/>
      <c r="EM104" s="339" t="s">
        <v>489</v>
      </c>
      <c r="EN104" s="305">
        <f>EN105+EN106</f>
        <v>4185.2859638520004</v>
      </c>
      <c r="EO104" s="305">
        <f>EO105+EO106</f>
        <v>1528.9172524999999</v>
      </c>
      <c r="EP104" s="308">
        <v>45.77</v>
      </c>
      <c r="EQ104" s="308">
        <v>1000</v>
      </c>
      <c r="ER104" s="308">
        <v>1500</v>
      </c>
      <c r="ES104" s="308">
        <v>2000</v>
      </c>
      <c r="ET104" s="308">
        <v>2000</v>
      </c>
      <c r="EU104" s="308">
        <v>2000</v>
      </c>
      <c r="EV104" s="308">
        <v>2000</v>
      </c>
    </row>
    <row r="105" spans="1:152" s="256" customFormat="1" x14ac:dyDescent="0.25">
      <c r="A105" s="344" t="s">
        <v>488</v>
      </c>
      <c r="B105" s="311">
        <v>0</v>
      </c>
      <c r="C105" s="311">
        <v>0</v>
      </c>
      <c r="D105" s="311">
        <v>0</v>
      </c>
      <c r="E105" s="311">
        <v>0</v>
      </c>
      <c r="F105" s="311">
        <v>0</v>
      </c>
      <c r="G105" s="311">
        <v>0</v>
      </c>
      <c r="H105" s="311">
        <v>0</v>
      </c>
      <c r="I105" s="311">
        <v>0</v>
      </c>
      <c r="J105" s="311">
        <v>0</v>
      </c>
      <c r="K105" s="311">
        <v>0</v>
      </c>
      <c r="L105" s="311">
        <v>0</v>
      </c>
      <c r="M105" s="311">
        <v>0</v>
      </c>
      <c r="N105" s="311">
        <v>0</v>
      </c>
      <c r="O105" s="311">
        <v>0</v>
      </c>
      <c r="P105" s="311">
        <v>0</v>
      </c>
      <c r="Q105" s="311">
        <v>0</v>
      </c>
      <c r="R105" s="311">
        <v>0</v>
      </c>
      <c r="S105" s="311">
        <v>0</v>
      </c>
      <c r="T105" s="311">
        <v>0</v>
      </c>
      <c r="U105" s="311">
        <v>0</v>
      </c>
      <c r="V105" s="311">
        <v>0</v>
      </c>
      <c r="W105" s="311">
        <v>7.5</v>
      </c>
      <c r="X105" s="311">
        <v>41.15</v>
      </c>
      <c r="Y105" s="311">
        <v>0</v>
      </c>
      <c r="Z105" s="311">
        <v>0</v>
      </c>
      <c r="AA105" s="311">
        <v>87</v>
      </c>
      <c r="AB105" s="311">
        <v>23.340599999999998</v>
      </c>
      <c r="AC105" s="311">
        <v>0</v>
      </c>
      <c r="AD105" s="311">
        <v>0</v>
      </c>
      <c r="AE105" s="311">
        <v>430</v>
      </c>
      <c r="AF105" s="311">
        <v>0</v>
      </c>
      <c r="AG105" s="311">
        <v>3.53335664</v>
      </c>
      <c r="AH105" s="311">
        <v>37.630681969999998</v>
      </c>
      <c r="AI105" s="311">
        <v>15.39401123</v>
      </c>
      <c r="AJ105" s="311">
        <v>23.326698842999999</v>
      </c>
      <c r="AK105" s="311">
        <v>103.79439185</v>
      </c>
      <c r="AL105" s="311">
        <v>11.343166310000001</v>
      </c>
      <c r="AM105" s="311">
        <v>13.115405650000001</v>
      </c>
      <c r="AN105" s="311">
        <v>1.45088368</v>
      </c>
      <c r="AO105" s="311">
        <v>0</v>
      </c>
      <c r="AP105" s="311">
        <v>38.435532120000005</v>
      </c>
      <c r="AQ105" s="311">
        <v>31.318360569999999</v>
      </c>
      <c r="AR105" s="311">
        <v>75.742378409999986</v>
      </c>
      <c r="AS105" s="311">
        <v>0</v>
      </c>
      <c r="AT105" s="311">
        <v>0.23200000000000001</v>
      </c>
      <c r="AU105" s="311">
        <v>3.47376752</v>
      </c>
      <c r="AV105" s="311">
        <v>0</v>
      </c>
      <c r="AW105" s="311">
        <v>34</v>
      </c>
      <c r="AX105" s="311">
        <v>182.10997152999997</v>
      </c>
      <c r="AY105" s="311">
        <v>2.0943488100000001</v>
      </c>
      <c r="AZ105" s="311">
        <v>830</v>
      </c>
      <c r="BA105" s="311">
        <v>47</v>
      </c>
      <c r="BB105" s="311">
        <v>24</v>
      </c>
      <c r="BC105" s="311">
        <v>37</v>
      </c>
      <c r="BD105" s="311">
        <v>128.45594326</v>
      </c>
      <c r="BE105" s="311">
        <v>0</v>
      </c>
      <c r="BF105" s="311">
        <v>15.315293529999998</v>
      </c>
      <c r="BG105" s="311">
        <v>0</v>
      </c>
      <c r="BH105" s="311">
        <v>0</v>
      </c>
      <c r="BI105" s="311">
        <v>111.91002028999999</v>
      </c>
      <c r="BJ105" s="311">
        <v>0</v>
      </c>
      <c r="BK105" s="311">
        <v>0</v>
      </c>
      <c r="BL105" s="311">
        <v>0</v>
      </c>
      <c r="BM105" s="311">
        <v>55.299669710000003</v>
      </c>
      <c r="BN105" s="311">
        <v>49.556664940000005</v>
      </c>
      <c r="BO105" s="311">
        <v>12.56937804</v>
      </c>
      <c r="BP105" s="311">
        <v>18.2815096</v>
      </c>
      <c r="BQ105" s="311">
        <v>0</v>
      </c>
      <c r="BR105" s="311">
        <v>1.88059193</v>
      </c>
      <c r="BS105" s="311">
        <v>0</v>
      </c>
      <c r="BT105" s="311">
        <v>524.58609993999994</v>
      </c>
      <c r="BU105" s="311">
        <v>67.970653229999996</v>
      </c>
      <c r="BV105" s="311">
        <v>50.542916269999999</v>
      </c>
      <c r="BW105" s="311">
        <v>197.92010500999999</v>
      </c>
      <c r="BX105" s="311">
        <v>112.34401</v>
      </c>
      <c r="BY105" s="311">
        <v>1.8088614000000001</v>
      </c>
      <c r="BZ105" s="311">
        <v>0</v>
      </c>
      <c r="CA105" s="311">
        <v>19.3036961</v>
      </c>
      <c r="CB105" s="311">
        <v>44.152000000000001</v>
      </c>
      <c r="CC105" s="311">
        <v>2.68093279</v>
      </c>
      <c r="CD105" s="311">
        <v>514.51154494000002</v>
      </c>
      <c r="CE105" s="311">
        <v>112.59092271</v>
      </c>
      <c r="CF105" s="311">
        <v>498.28691909200001</v>
      </c>
      <c r="CG105" s="311">
        <v>0</v>
      </c>
      <c r="CH105" s="311">
        <v>0</v>
      </c>
      <c r="CI105" s="311">
        <v>0</v>
      </c>
      <c r="CJ105" s="311">
        <v>0.75278118000000005</v>
      </c>
      <c r="CK105" s="311">
        <v>0</v>
      </c>
      <c r="CL105" s="311">
        <v>-0.54911531999999996</v>
      </c>
      <c r="CM105" s="311">
        <v>9.6972979919999922</v>
      </c>
      <c r="CN105" s="311">
        <v>0</v>
      </c>
      <c r="CO105" s="311">
        <v>0</v>
      </c>
      <c r="CP105" s="311">
        <v>0</v>
      </c>
      <c r="CQ105" s="311">
        <v>0</v>
      </c>
      <c r="CR105" s="311">
        <v>25</v>
      </c>
      <c r="CS105" s="311">
        <v>0</v>
      </c>
      <c r="CT105" s="311">
        <v>10.420999999999999</v>
      </c>
      <c r="CU105" s="311">
        <v>99</v>
      </c>
      <c r="CV105" s="311">
        <v>0</v>
      </c>
      <c r="CW105" s="311">
        <v>0</v>
      </c>
      <c r="CX105" s="311">
        <v>0</v>
      </c>
      <c r="CY105" s="311">
        <v>0</v>
      </c>
      <c r="CZ105" s="311">
        <v>0</v>
      </c>
      <c r="DA105" s="311">
        <v>0</v>
      </c>
      <c r="DB105" s="311">
        <v>25</v>
      </c>
      <c r="DC105" s="311">
        <v>0</v>
      </c>
      <c r="DD105" s="311">
        <v>0</v>
      </c>
      <c r="DE105" s="311">
        <v>0</v>
      </c>
      <c r="DF105" s="311">
        <v>0</v>
      </c>
      <c r="DG105" s="311">
        <v>0</v>
      </c>
      <c r="DH105" s="311">
        <v>0</v>
      </c>
      <c r="DI105" s="311">
        <v>0</v>
      </c>
      <c r="DJ105" s="311">
        <v>0</v>
      </c>
      <c r="DK105" s="308">
        <v>0</v>
      </c>
      <c r="DL105" s="308">
        <v>0</v>
      </c>
      <c r="DM105" s="308">
        <v>0</v>
      </c>
      <c r="DN105" s="308">
        <v>0</v>
      </c>
      <c r="DO105" s="308">
        <v>0</v>
      </c>
      <c r="DP105" s="308">
        <v>0</v>
      </c>
      <c r="DQ105" s="308">
        <v>0</v>
      </c>
      <c r="DR105" s="307">
        <v>45.77</v>
      </c>
      <c r="DS105" s="307"/>
      <c r="DT105" s="307"/>
      <c r="DU105" s="307"/>
      <c r="DV105" s="307"/>
      <c r="DW105" s="307"/>
      <c r="DX105" s="307"/>
      <c r="DY105" s="307"/>
      <c r="DZ105" s="307"/>
      <c r="EA105" s="307"/>
      <c r="EB105" s="307"/>
      <c r="EC105" s="307"/>
      <c r="ED105" s="307"/>
      <c r="EE105" s="307"/>
      <c r="EF105" s="307"/>
      <c r="EG105" s="303"/>
      <c r="EH105" s="308"/>
      <c r="EI105" s="308"/>
      <c r="EJ105" s="308"/>
      <c r="EK105" s="308"/>
      <c r="EL105" s="308"/>
      <c r="EM105" s="343" t="s">
        <v>487</v>
      </c>
      <c r="EN105" s="308">
        <v>45.321963851999989</v>
      </c>
      <c r="EO105" s="308">
        <v>124</v>
      </c>
      <c r="EP105" s="308">
        <v>45.77</v>
      </c>
      <c r="EQ105" s="308">
        <v>0</v>
      </c>
      <c r="ER105" s="308">
        <v>0</v>
      </c>
      <c r="ES105" s="308">
        <v>0</v>
      </c>
      <c r="ET105" s="308">
        <v>0</v>
      </c>
      <c r="EU105" s="308">
        <v>0</v>
      </c>
      <c r="EV105" s="308">
        <v>0</v>
      </c>
    </row>
    <row r="106" spans="1:152" s="256" customFormat="1" x14ac:dyDescent="0.25">
      <c r="A106" s="344" t="s">
        <v>486</v>
      </c>
      <c r="B106" s="311">
        <v>0</v>
      </c>
      <c r="C106" s="311">
        <v>0</v>
      </c>
      <c r="D106" s="311">
        <v>11.564999999999998</v>
      </c>
      <c r="E106" s="311">
        <v>0</v>
      </c>
      <c r="F106" s="311">
        <v>0</v>
      </c>
      <c r="G106" s="311">
        <v>0</v>
      </c>
      <c r="H106" s="311">
        <v>0</v>
      </c>
      <c r="I106" s="311">
        <v>0</v>
      </c>
      <c r="J106" s="311">
        <v>11.564999999999998</v>
      </c>
      <c r="K106" s="311">
        <v>0</v>
      </c>
      <c r="L106" s="311">
        <v>0</v>
      </c>
      <c r="M106" s="311">
        <v>0</v>
      </c>
      <c r="N106" s="311">
        <v>0</v>
      </c>
      <c r="O106" s="311">
        <v>0</v>
      </c>
      <c r="P106" s="311">
        <v>7.4819999999999993</v>
      </c>
      <c r="Q106" s="311">
        <v>0</v>
      </c>
      <c r="R106" s="311">
        <v>0</v>
      </c>
      <c r="S106" s="311">
        <v>0</v>
      </c>
      <c r="T106" s="311">
        <v>0</v>
      </c>
      <c r="U106" s="311">
        <v>0</v>
      </c>
      <c r="V106" s="311">
        <v>7.4819999999999993</v>
      </c>
      <c r="W106" s="311">
        <v>0</v>
      </c>
      <c r="X106" s="311">
        <v>0</v>
      </c>
      <c r="Y106" s="311">
        <v>0</v>
      </c>
      <c r="Z106" s="311">
        <v>0</v>
      </c>
      <c r="AA106" s="311">
        <v>0</v>
      </c>
      <c r="AB106" s="311">
        <v>7.4820000000000135</v>
      </c>
      <c r="AC106" s="311">
        <v>0</v>
      </c>
      <c r="AD106" s="311">
        <v>0</v>
      </c>
      <c r="AE106" s="311">
        <v>0</v>
      </c>
      <c r="AF106" s="311">
        <v>2000</v>
      </c>
      <c r="AG106" s="311">
        <v>0</v>
      </c>
      <c r="AH106" s="311">
        <v>7.4819999999999993</v>
      </c>
      <c r="AI106" s="311">
        <v>0</v>
      </c>
      <c r="AJ106" s="311">
        <v>0</v>
      </c>
      <c r="AK106" s="311">
        <v>0</v>
      </c>
      <c r="AL106" s="311">
        <v>0</v>
      </c>
      <c r="AM106" s="311">
        <v>0</v>
      </c>
      <c r="AN106" s="311">
        <v>7.4819999999999993</v>
      </c>
      <c r="AO106" s="311">
        <v>750</v>
      </c>
      <c r="AP106" s="311">
        <v>0</v>
      </c>
      <c r="AQ106" s="311">
        <v>750</v>
      </c>
      <c r="AR106" s="311">
        <v>0</v>
      </c>
      <c r="AS106" s="311">
        <v>0</v>
      </c>
      <c r="AT106" s="311">
        <v>7.4819999999999993</v>
      </c>
      <c r="AU106" s="311">
        <v>0</v>
      </c>
      <c r="AV106" s="311">
        <v>0</v>
      </c>
      <c r="AW106" s="311">
        <v>0</v>
      </c>
      <c r="AX106" s="311">
        <v>0</v>
      </c>
      <c r="AY106" s="311">
        <v>0</v>
      </c>
      <c r="AZ106" s="311">
        <v>7.4819999999999993</v>
      </c>
      <c r="BA106" s="311">
        <v>0</v>
      </c>
      <c r="BB106" s="311">
        <v>0</v>
      </c>
      <c r="BC106" s="311">
        <v>0</v>
      </c>
      <c r="BD106" s="311">
        <v>0</v>
      </c>
      <c r="BE106" s="311">
        <v>1000</v>
      </c>
      <c r="BF106" s="311">
        <v>7.4819999999999993</v>
      </c>
      <c r="BG106" s="311">
        <v>1000</v>
      </c>
      <c r="BH106" s="311">
        <v>0</v>
      </c>
      <c r="BI106" s="311">
        <v>0</v>
      </c>
      <c r="BJ106" s="311">
        <v>750</v>
      </c>
      <c r="BK106" s="311">
        <v>1000</v>
      </c>
      <c r="BL106" s="311">
        <v>678.04782880999994</v>
      </c>
      <c r="BM106" s="311">
        <v>0</v>
      </c>
      <c r="BN106" s="311">
        <v>0</v>
      </c>
      <c r="BO106" s="311">
        <v>1000</v>
      </c>
      <c r="BP106" s="311">
        <v>1000</v>
      </c>
      <c r="BQ106" s="311">
        <v>0</v>
      </c>
      <c r="BR106" s="311">
        <v>7.4819999999999993</v>
      </c>
      <c r="BS106" s="311">
        <v>0</v>
      </c>
      <c r="BT106" s="311">
        <v>2500</v>
      </c>
      <c r="BU106" s="311">
        <v>300</v>
      </c>
      <c r="BV106" s="311">
        <v>0</v>
      </c>
      <c r="BW106" s="311">
        <v>3000</v>
      </c>
      <c r="BX106" s="311">
        <v>7.4819999999999993</v>
      </c>
      <c r="BY106" s="311">
        <v>0</v>
      </c>
      <c r="BZ106" s="311">
        <v>0</v>
      </c>
      <c r="CA106" s="311">
        <v>0</v>
      </c>
      <c r="CB106" s="311">
        <v>0</v>
      </c>
      <c r="CC106" s="311">
        <v>0</v>
      </c>
      <c r="CD106" s="311">
        <v>7.4819999999999993</v>
      </c>
      <c r="CE106" s="311">
        <v>0</v>
      </c>
      <c r="CF106" s="311">
        <v>0</v>
      </c>
      <c r="CG106" s="311">
        <v>0</v>
      </c>
      <c r="CH106" s="311">
        <v>0</v>
      </c>
      <c r="CI106" s="311">
        <v>1000</v>
      </c>
      <c r="CJ106" s="311">
        <v>7.4819999999999993</v>
      </c>
      <c r="CK106" s="311">
        <v>0</v>
      </c>
      <c r="CL106" s="311">
        <v>0</v>
      </c>
      <c r="CM106" s="311">
        <v>0</v>
      </c>
      <c r="CN106" s="311">
        <v>1125</v>
      </c>
      <c r="CO106" s="311">
        <v>0</v>
      </c>
      <c r="CP106" s="311">
        <v>7.4819999999999993</v>
      </c>
      <c r="CQ106" s="311">
        <v>2000</v>
      </c>
      <c r="CR106" s="311">
        <v>0</v>
      </c>
      <c r="CS106" s="311">
        <v>0</v>
      </c>
      <c r="CT106" s="311">
        <v>0</v>
      </c>
      <c r="CU106" s="311">
        <v>400</v>
      </c>
      <c r="CV106" s="311">
        <v>7.4819999999999993</v>
      </c>
      <c r="CW106" s="311">
        <v>197.62499999999997</v>
      </c>
      <c r="CX106" s="311">
        <v>109.7906445000001</v>
      </c>
      <c r="CY106" s="311">
        <v>0</v>
      </c>
      <c r="CZ106" s="311">
        <v>252.57257349999986</v>
      </c>
      <c r="DA106" s="311">
        <v>230.02304249999997</v>
      </c>
      <c r="DB106" s="311">
        <v>1012.4239919999999</v>
      </c>
      <c r="DC106" s="311">
        <v>0</v>
      </c>
      <c r="DD106" s="311">
        <v>0</v>
      </c>
      <c r="DE106" s="311">
        <v>0</v>
      </c>
      <c r="DF106" s="311">
        <v>0</v>
      </c>
      <c r="DG106" s="311">
        <v>0</v>
      </c>
      <c r="DH106" s="311">
        <v>7.4819999999999993</v>
      </c>
      <c r="DI106" s="311">
        <v>0</v>
      </c>
      <c r="DJ106" s="311">
        <v>0</v>
      </c>
      <c r="DK106" s="308">
        <v>0</v>
      </c>
      <c r="DL106" s="308">
        <v>0</v>
      </c>
      <c r="DM106" s="308">
        <v>0</v>
      </c>
      <c r="DN106" s="308">
        <v>7.4819999999999993</v>
      </c>
      <c r="DO106" s="308">
        <v>0</v>
      </c>
      <c r="DP106" s="308">
        <v>0</v>
      </c>
      <c r="DQ106" s="308">
        <v>0</v>
      </c>
      <c r="DR106" s="307">
        <v>0</v>
      </c>
      <c r="DS106" s="307"/>
      <c r="DT106" s="307"/>
      <c r="DU106" s="307"/>
      <c r="DV106" s="307"/>
      <c r="DW106" s="307"/>
      <c r="DX106" s="307"/>
      <c r="DY106" s="307"/>
      <c r="DZ106" s="307"/>
      <c r="EA106" s="307"/>
      <c r="EB106" s="307"/>
      <c r="EC106" s="307"/>
      <c r="ED106" s="307"/>
      <c r="EE106" s="307"/>
      <c r="EF106" s="307"/>
      <c r="EG106" s="303"/>
      <c r="EH106" s="308"/>
      <c r="EI106" s="308"/>
      <c r="EJ106" s="308"/>
      <c r="EK106" s="308"/>
      <c r="EL106" s="308"/>
      <c r="EM106" s="343" t="s">
        <v>39</v>
      </c>
      <c r="EN106" s="308">
        <v>4139.9639999999999</v>
      </c>
      <c r="EO106" s="308">
        <v>1404.9172524999999</v>
      </c>
      <c r="EP106" s="308">
        <v>14.963720550000005</v>
      </c>
      <c r="EQ106" s="308">
        <v>1000</v>
      </c>
      <c r="ER106" s="308">
        <v>1500</v>
      </c>
      <c r="ES106" s="308">
        <v>2000</v>
      </c>
      <c r="ET106" s="308">
        <v>2000</v>
      </c>
      <c r="EU106" s="308">
        <v>2000</v>
      </c>
      <c r="EV106" s="308">
        <v>2000</v>
      </c>
    </row>
    <row r="107" spans="1:152" s="256" customFormat="1" x14ac:dyDescent="0.25">
      <c r="A107" s="342" t="s">
        <v>485</v>
      </c>
      <c r="B107" s="311"/>
      <c r="C107" s="311"/>
      <c r="D107" s="311"/>
      <c r="E107" s="311"/>
      <c r="F107" s="311"/>
      <c r="G107" s="311"/>
      <c r="H107" s="311"/>
      <c r="I107" s="311"/>
      <c r="J107" s="311"/>
      <c r="K107" s="311"/>
      <c r="L107" s="311"/>
      <c r="M107" s="311"/>
      <c r="N107" s="311"/>
      <c r="O107" s="311"/>
      <c r="P107" s="311"/>
      <c r="Q107" s="311"/>
      <c r="R107" s="311"/>
      <c r="S107" s="311"/>
      <c r="T107" s="311"/>
      <c r="U107" s="311"/>
      <c r="V107" s="311"/>
      <c r="W107" s="311"/>
      <c r="X107" s="311"/>
      <c r="Y107" s="311"/>
      <c r="Z107" s="311"/>
      <c r="AA107" s="311"/>
      <c r="AB107" s="311"/>
      <c r="AC107" s="311"/>
      <c r="AD107" s="311"/>
      <c r="AE107" s="311"/>
      <c r="AF107" s="311"/>
      <c r="AG107" s="311"/>
      <c r="AH107" s="311"/>
      <c r="AI107" s="311"/>
      <c r="AJ107" s="311"/>
      <c r="AK107" s="311"/>
      <c r="AL107" s="311"/>
      <c r="AM107" s="311"/>
      <c r="AN107" s="311"/>
      <c r="AO107" s="311"/>
      <c r="AP107" s="311"/>
      <c r="AQ107" s="311"/>
      <c r="AR107" s="311"/>
      <c r="AS107" s="311"/>
      <c r="AT107" s="311"/>
      <c r="AU107" s="311"/>
      <c r="AV107" s="311"/>
      <c r="AW107" s="311"/>
      <c r="AX107" s="311"/>
      <c r="AY107" s="311"/>
      <c r="AZ107" s="311"/>
      <c r="BA107" s="311"/>
      <c r="BB107" s="311"/>
      <c r="BC107" s="311"/>
      <c r="BD107" s="311"/>
      <c r="BE107" s="311"/>
      <c r="BF107" s="311"/>
      <c r="BG107" s="311"/>
      <c r="BH107" s="311"/>
      <c r="BI107" s="311"/>
      <c r="BJ107" s="311"/>
      <c r="BK107" s="311"/>
      <c r="BL107" s="311"/>
      <c r="BM107" s="311"/>
      <c r="BN107" s="311"/>
      <c r="BO107" s="311"/>
      <c r="BP107" s="311"/>
      <c r="BQ107" s="311"/>
      <c r="BR107" s="311"/>
      <c r="BS107" s="311"/>
      <c r="BT107" s="311"/>
      <c r="BU107" s="311"/>
      <c r="BV107" s="311"/>
      <c r="BW107" s="311"/>
      <c r="BX107" s="311"/>
      <c r="BY107" s="311"/>
      <c r="BZ107" s="311"/>
      <c r="CA107" s="311"/>
      <c r="CB107" s="311"/>
      <c r="CC107" s="311"/>
      <c r="CD107" s="311"/>
      <c r="CE107" s="311"/>
      <c r="CF107" s="311"/>
      <c r="CG107" s="311"/>
      <c r="CH107" s="311"/>
      <c r="CI107" s="311"/>
      <c r="CJ107" s="311"/>
      <c r="CK107" s="311"/>
      <c r="CL107" s="311"/>
      <c r="CM107" s="311"/>
      <c r="CN107" s="311"/>
      <c r="CO107" s="311"/>
      <c r="CP107" s="311"/>
      <c r="CQ107" s="311"/>
      <c r="CR107" s="311"/>
      <c r="CS107" s="311"/>
      <c r="CT107" s="311"/>
      <c r="CU107" s="311"/>
      <c r="CV107" s="311"/>
      <c r="CW107" s="311"/>
      <c r="CX107" s="311"/>
      <c r="CY107" s="311"/>
      <c r="CZ107" s="311"/>
      <c r="DA107" s="311"/>
      <c r="DB107" s="311"/>
      <c r="DC107" s="311"/>
      <c r="DD107" s="311"/>
      <c r="DE107" s="311"/>
      <c r="DF107" s="311"/>
      <c r="DG107" s="311"/>
      <c r="DH107" s="311"/>
      <c r="DI107" s="311"/>
      <c r="DJ107" s="311"/>
      <c r="DK107" s="308"/>
      <c r="DL107" s="308"/>
      <c r="DM107" s="308"/>
      <c r="DN107" s="308"/>
      <c r="DO107" s="308"/>
      <c r="DP107" s="308"/>
      <c r="DQ107" s="308"/>
      <c r="DR107" s="307"/>
      <c r="DS107" s="307"/>
      <c r="DT107" s="307"/>
      <c r="DU107" s="307"/>
      <c r="DV107" s="307"/>
      <c r="DW107" s="307"/>
      <c r="DX107" s="307"/>
      <c r="DY107" s="307"/>
      <c r="DZ107" s="307"/>
      <c r="EA107" s="307"/>
      <c r="EB107" s="307"/>
      <c r="EC107" s="307"/>
      <c r="ED107" s="307"/>
      <c r="EE107" s="307"/>
      <c r="EF107" s="307"/>
      <c r="EG107" s="303"/>
      <c r="EH107" s="308"/>
      <c r="EI107" s="308"/>
      <c r="EJ107" s="308"/>
      <c r="EK107" s="308"/>
      <c r="EL107" s="308"/>
      <c r="EM107" s="341" t="s">
        <v>485</v>
      </c>
      <c r="EN107" s="308">
        <v>0</v>
      </c>
      <c r="EO107" s="308">
        <v>0</v>
      </c>
      <c r="EP107" s="308">
        <v>0</v>
      </c>
      <c r="EQ107" s="308">
        <v>0</v>
      </c>
      <c r="ER107" s="308">
        <v>0</v>
      </c>
      <c r="ES107" s="308">
        <v>0</v>
      </c>
      <c r="ET107" s="308">
        <v>0</v>
      </c>
      <c r="EU107" s="308">
        <v>0</v>
      </c>
      <c r="EV107" s="308">
        <v>0</v>
      </c>
    </row>
    <row r="108" spans="1:152" s="256" customFormat="1" x14ac:dyDescent="0.25">
      <c r="A108" s="340" t="s">
        <v>484</v>
      </c>
      <c r="B108" s="311">
        <v>0</v>
      </c>
      <c r="C108" s="311">
        <v>0</v>
      </c>
      <c r="D108" s="311">
        <v>0</v>
      </c>
      <c r="E108" s="311">
        <v>0</v>
      </c>
      <c r="F108" s="311">
        <v>0</v>
      </c>
      <c r="G108" s="311">
        <v>0</v>
      </c>
      <c r="H108" s="311">
        <v>0</v>
      </c>
      <c r="I108" s="311">
        <v>0</v>
      </c>
      <c r="J108" s="311">
        <v>0</v>
      </c>
      <c r="K108" s="311">
        <v>0</v>
      </c>
      <c r="L108" s="311">
        <v>0</v>
      </c>
      <c r="M108" s="311">
        <v>0</v>
      </c>
      <c r="N108" s="311">
        <v>0</v>
      </c>
      <c r="O108" s="311">
        <v>0</v>
      </c>
      <c r="P108" s="311">
        <v>0</v>
      </c>
      <c r="Q108" s="311">
        <v>0</v>
      </c>
      <c r="R108" s="311">
        <v>0</v>
      </c>
      <c r="S108" s="311">
        <v>0</v>
      </c>
      <c r="T108" s="311">
        <v>0</v>
      </c>
      <c r="U108" s="311">
        <v>0</v>
      </c>
      <c r="V108" s="311">
        <v>0</v>
      </c>
      <c r="W108" s="311">
        <v>0</v>
      </c>
      <c r="X108" s="311">
        <v>0</v>
      </c>
      <c r="Y108" s="311">
        <v>0</v>
      </c>
      <c r="Z108" s="311">
        <v>0</v>
      </c>
      <c r="AA108" s="311">
        <v>0</v>
      </c>
      <c r="AB108" s="311">
        <v>0</v>
      </c>
      <c r="AC108" s="311">
        <v>0</v>
      </c>
      <c r="AD108" s="311">
        <v>0</v>
      </c>
      <c r="AE108" s="311">
        <v>0</v>
      </c>
      <c r="AF108" s="311">
        <v>0</v>
      </c>
      <c r="AG108" s="311">
        <v>0</v>
      </c>
      <c r="AH108" s="311">
        <v>0</v>
      </c>
      <c r="AI108" s="311">
        <v>1000</v>
      </c>
      <c r="AJ108" s="311">
        <v>0</v>
      </c>
      <c r="AK108" s="311">
        <v>0</v>
      </c>
      <c r="AL108" s="311">
        <v>0</v>
      </c>
      <c r="AM108" s="311">
        <v>0</v>
      </c>
      <c r="AN108" s="311">
        <v>0</v>
      </c>
      <c r="AO108" s="311">
        <v>0</v>
      </c>
      <c r="AP108" s="311">
        <v>0</v>
      </c>
      <c r="AQ108" s="311">
        <v>0</v>
      </c>
      <c r="AR108" s="311">
        <v>0</v>
      </c>
      <c r="AS108" s="311">
        <v>0</v>
      </c>
      <c r="AT108" s="311">
        <v>0</v>
      </c>
      <c r="AU108" s="311">
        <v>0</v>
      </c>
      <c r="AV108" s="311">
        <v>0</v>
      </c>
      <c r="AW108" s="311">
        <v>0</v>
      </c>
      <c r="AX108" s="311">
        <v>0</v>
      </c>
      <c r="AY108" s="311">
        <v>0</v>
      </c>
      <c r="AZ108" s="311">
        <v>0</v>
      </c>
      <c r="BA108" s="311">
        <v>0</v>
      </c>
      <c r="BB108" s="311">
        <v>0</v>
      </c>
      <c r="BC108" s="311">
        <v>0</v>
      </c>
      <c r="BD108" s="311">
        <v>0</v>
      </c>
      <c r="BE108" s="311">
        <v>0</v>
      </c>
      <c r="BF108" s="311">
        <v>0</v>
      </c>
      <c r="BG108" s="311">
        <v>0</v>
      </c>
      <c r="BH108" s="311">
        <v>0</v>
      </c>
      <c r="BI108" s="311">
        <v>0</v>
      </c>
      <c r="BJ108" s="311">
        <v>0</v>
      </c>
      <c r="BK108" s="311">
        <v>0</v>
      </c>
      <c r="BL108" s="311">
        <v>0</v>
      </c>
      <c r="BM108" s="311">
        <v>0</v>
      </c>
      <c r="BN108" s="311">
        <v>0</v>
      </c>
      <c r="BO108" s="311">
        <v>0</v>
      </c>
      <c r="BP108" s="311">
        <v>0</v>
      </c>
      <c r="BQ108" s="311">
        <v>0</v>
      </c>
      <c r="BR108" s="311">
        <v>0</v>
      </c>
      <c r="BS108" s="311">
        <v>0</v>
      </c>
      <c r="BT108" s="311">
        <v>0</v>
      </c>
      <c r="BU108" s="311">
        <v>0</v>
      </c>
      <c r="BV108" s="311">
        <v>25</v>
      </c>
      <c r="BW108" s="311">
        <v>0</v>
      </c>
      <c r="BX108" s="311">
        <v>0</v>
      </c>
      <c r="BY108" s="311">
        <v>0</v>
      </c>
      <c r="BZ108" s="311">
        <v>0</v>
      </c>
      <c r="CA108" s="311">
        <v>0</v>
      </c>
      <c r="CB108" s="311">
        <v>0</v>
      </c>
      <c r="CC108" s="311">
        <v>0</v>
      </c>
      <c r="CD108" s="311">
        <v>0</v>
      </c>
      <c r="CE108" s="311">
        <v>0</v>
      </c>
      <c r="CF108" s="311">
        <v>0</v>
      </c>
      <c r="CG108" s="311">
        <v>0</v>
      </c>
      <c r="CH108" s="311">
        <v>0</v>
      </c>
      <c r="CI108" s="311">
        <v>0</v>
      </c>
      <c r="CJ108" s="311">
        <v>0</v>
      </c>
      <c r="CK108" s="311">
        <v>0</v>
      </c>
      <c r="CL108" s="311">
        <v>0</v>
      </c>
      <c r="CM108" s="311">
        <v>0</v>
      </c>
      <c r="CN108" s="311">
        <v>0</v>
      </c>
      <c r="CO108" s="311">
        <v>0</v>
      </c>
      <c r="CP108" s="311">
        <v>0</v>
      </c>
      <c r="CQ108" s="311">
        <v>0</v>
      </c>
      <c r="CR108" s="311">
        <v>0</v>
      </c>
      <c r="CS108" s="311">
        <v>0</v>
      </c>
      <c r="CT108" s="311">
        <v>0</v>
      </c>
      <c r="CU108" s="311">
        <v>0</v>
      </c>
      <c r="CV108" s="311">
        <v>0</v>
      </c>
      <c r="CW108" s="311">
        <v>0</v>
      </c>
      <c r="CX108" s="311">
        <v>0</v>
      </c>
      <c r="CY108" s="311">
        <v>0</v>
      </c>
      <c r="CZ108" s="311">
        <v>0</v>
      </c>
      <c r="DA108" s="311">
        <v>0</v>
      </c>
      <c r="DB108" s="311">
        <v>0</v>
      </c>
      <c r="DC108" s="311">
        <v>0</v>
      </c>
      <c r="DD108" s="311">
        <v>0</v>
      </c>
      <c r="DE108" s="311">
        <v>0</v>
      </c>
      <c r="DF108" s="311">
        <v>0</v>
      </c>
      <c r="DG108" s="311">
        <v>0</v>
      </c>
      <c r="DH108" s="311">
        <v>0</v>
      </c>
      <c r="DI108" s="311">
        <v>0</v>
      </c>
      <c r="DJ108" s="311">
        <v>0</v>
      </c>
      <c r="DK108" s="308">
        <v>0</v>
      </c>
      <c r="DL108" s="308">
        <v>0</v>
      </c>
      <c r="DM108" s="308">
        <v>0</v>
      </c>
      <c r="DN108" s="308">
        <v>0</v>
      </c>
      <c r="DO108" s="308">
        <v>0</v>
      </c>
      <c r="DP108" s="308">
        <v>0</v>
      </c>
      <c r="DQ108" s="308">
        <v>0</v>
      </c>
      <c r="DR108" s="307">
        <v>0</v>
      </c>
      <c r="DS108" s="307"/>
      <c r="DT108" s="307"/>
      <c r="DU108" s="307"/>
      <c r="DV108" s="307"/>
      <c r="DW108" s="307"/>
      <c r="DX108" s="307"/>
      <c r="DY108" s="307"/>
      <c r="DZ108" s="307"/>
      <c r="EA108" s="307"/>
      <c r="EB108" s="307"/>
      <c r="EC108" s="307"/>
      <c r="ED108" s="307"/>
      <c r="EE108" s="307"/>
      <c r="EF108" s="307"/>
      <c r="EG108" s="303"/>
      <c r="EH108" s="308"/>
      <c r="EI108" s="308"/>
      <c r="EJ108" s="308"/>
      <c r="EK108" s="308"/>
      <c r="EL108" s="308"/>
      <c r="EM108" s="339" t="s">
        <v>484</v>
      </c>
      <c r="EN108" s="308">
        <v>0</v>
      </c>
      <c r="EO108" s="308">
        <v>0</v>
      </c>
      <c r="EP108" s="308">
        <v>0</v>
      </c>
      <c r="EQ108" s="308">
        <v>0</v>
      </c>
      <c r="ER108" s="308">
        <v>0</v>
      </c>
      <c r="ES108" s="308">
        <v>0</v>
      </c>
      <c r="ET108" s="308">
        <v>0</v>
      </c>
      <c r="EU108" s="308">
        <v>0</v>
      </c>
      <c r="EV108" s="308">
        <v>0</v>
      </c>
    </row>
    <row r="109" spans="1:152" s="256" customFormat="1" x14ac:dyDescent="0.25">
      <c r="A109" s="340" t="s">
        <v>483</v>
      </c>
      <c r="B109" s="311">
        <v>0</v>
      </c>
      <c r="C109" s="311">
        <v>0</v>
      </c>
      <c r="D109" s="311">
        <v>0</v>
      </c>
      <c r="E109" s="311">
        <v>0</v>
      </c>
      <c r="F109" s="311">
        <v>0</v>
      </c>
      <c r="G109" s="311">
        <v>0</v>
      </c>
      <c r="H109" s="311">
        <v>0</v>
      </c>
      <c r="I109" s="311">
        <v>0</v>
      </c>
      <c r="J109" s="311">
        <v>0</v>
      </c>
      <c r="K109" s="311">
        <v>0</v>
      </c>
      <c r="L109" s="311">
        <v>0</v>
      </c>
      <c r="M109" s="311">
        <v>0</v>
      </c>
      <c r="N109" s="311">
        <v>0</v>
      </c>
      <c r="O109" s="311">
        <v>0</v>
      </c>
      <c r="P109" s="311">
        <v>0</v>
      </c>
      <c r="Q109" s="311">
        <v>0</v>
      </c>
      <c r="R109" s="311">
        <v>0</v>
      </c>
      <c r="S109" s="311">
        <v>0</v>
      </c>
      <c r="T109" s="311">
        <v>0</v>
      </c>
      <c r="U109" s="311">
        <v>0</v>
      </c>
      <c r="V109" s="311">
        <v>1200</v>
      </c>
      <c r="W109" s="311">
        <v>0</v>
      </c>
      <c r="X109" s="311">
        <v>0</v>
      </c>
      <c r="Y109" s="311">
        <v>0</v>
      </c>
      <c r="Z109" s="311">
        <v>700</v>
      </c>
      <c r="AA109" s="311">
        <v>0</v>
      </c>
      <c r="AB109" s="311">
        <v>0</v>
      </c>
      <c r="AC109" s="311">
        <v>0</v>
      </c>
      <c r="AD109" s="311">
        <v>0</v>
      </c>
      <c r="AE109" s="311">
        <v>0</v>
      </c>
      <c r="AF109" s="311">
        <v>400</v>
      </c>
      <c r="AG109" s="311">
        <v>0</v>
      </c>
      <c r="AH109" s="311">
        <v>700</v>
      </c>
      <c r="AI109" s="311">
        <v>0</v>
      </c>
      <c r="AJ109" s="311">
        <v>0</v>
      </c>
      <c r="AK109" s="311">
        <v>0</v>
      </c>
      <c r="AL109" s="311">
        <v>500</v>
      </c>
      <c r="AM109" s="311">
        <v>0</v>
      </c>
      <c r="AN109" s="311">
        <v>0</v>
      </c>
      <c r="AO109" s="311">
        <v>0</v>
      </c>
      <c r="AP109" s="311">
        <v>0</v>
      </c>
      <c r="AQ109" s="311">
        <v>400</v>
      </c>
      <c r="AR109" s="311">
        <v>1000</v>
      </c>
      <c r="AS109" s="311">
        <v>0</v>
      </c>
      <c r="AT109" s="311">
        <v>0</v>
      </c>
      <c r="AU109" s="311">
        <v>0</v>
      </c>
      <c r="AV109" s="311">
        <v>0</v>
      </c>
      <c r="AW109" s="311">
        <v>0</v>
      </c>
      <c r="AX109" s="311">
        <v>435</v>
      </c>
      <c r="AY109" s="311">
        <v>0</v>
      </c>
      <c r="AZ109" s="311">
        <v>0</v>
      </c>
      <c r="BA109" s="311">
        <v>0</v>
      </c>
      <c r="BB109" s="311">
        <v>0</v>
      </c>
      <c r="BC109" s="311">
        <v>0</v>
      </c>
      <c r="BD109" s="311">
        <v>400</v>
      </c>
      <c r="BE109" s="311">
        <v>0</v>
      </c>
      <c r="BF109" s="311">
        <v>0</v>
      </c>
      <c r="BG109" s="311">
        <v>0</v>
      </c>
      <c r="BH109" s="311">
        <v>325</v>
      </c>
      <c r="BI109" s="311">
        <v>0</v>
      </c>
      <c r="BJ109" s="311">
        <v>900</v>
      </c>
      <c r="BK109" s="311">
        <v>0</v>
      </c>
      <c r="BL109" s="311">
        <v>0</v>
      </c>
      <c r="BM109" s="311">
        <v>0</v>
      </c>
      <c r="BN109" s="311">
        <v>0</v>
      </c>
      <c r="BO109" s="311">
        <v>0</v>
      </c>
      <c r="BP109" s="311">
        <v>400</v>
      </c>
      <c r="BQ109" s="311">
        <v>0</v>
      </c>
      <c r="BR109" s="311">
        <v>0</v>
      </c>
      <c r="BS109" s="311">
        <v>0</v>
      </c>
      <c r="BT109" s="311">
        <v>0</v>
      </c>
      <c r="BU109" s="311">
        <v>0</v>
      </c>
      <c r="BV109" s="311">
        <v>0</v>
      </c>
      <c r="BW109" s="311">
        <v>400</v>
      </c>
      <c r="BX109" s="311">
        <v>0</v>
      </c>
      <c r="BY109" s="311">
        <v>0</v>
      </c>
      <c r="BZ109" s="311">
        <v>0</v>
      </c>
      <c r="CA109" s="311">
        <v>0</v>
      </c>
      <c r="CB109" s="311">
        <v>0</v>
      </c>
      <c r="CC109" s="311">
        <v>0</v>
      </c>
      <c r="CD109" s="311">
        <v>0</v>
      </c>
      <c r="CE109" s="311">
        <v>295</v>
      </c>
      <c r="CF109" s="311">
        <v>0</v>
      </c>
      <c r="CG109" s="311">
        <v>0</v>
      </c>
      <c r="CH109" s="311">
        <v>0</v>
      </c>
      <c r="CI109" s="311">
        <v>0</v>
      </c>
      <c r="CJ109" s="311">
        <v>0</v>
      </c>
      <c r="CK109" s="311">
        <v>200</v>
      </c>
      <c r="CL109" s="311">
        <v>0</v>
      </c>
      <c r="CM109" s="311">
        <v>0</v>
      </c>
      <c r="CN109" s="311">
        <v>0</v>
      </c>
      <c r="CO109" s="311">
        <v>180</v>
      </c>
      <c r="CP109" s="311">
        <v>0</v>
      </c>
      <c r="CQ109" s="311">
        <v>65</v>
      </c>
      <c r="CR109" s="311">
        <v>0</v>
      </c>
      <c r="CS109" s="311">
        <v>0</v>
      </c>
      <c r="CT109" s="311">
        <v>0</v>
      </c>
      <c r="CU109" s="311">
        <v>0</v>
      </c>
      <c r="CV109" s="311">
        <v>0</v>
      </c>
      <c r="CW109" s="311">
        <v>0</v>
      </c>
      <c r="CX109" s="311">
        <v>0</v>
      </c>
      <c r="CY109" s="311">
        <v>0</v>
      </c>
      <c r="CZ109" s="311">
        <v>0</v>
      </c>
      <c r="DA109" s="311">
        <v>0</v>
      </c>
      <c r="DB109" s="311">
        <v>0</v>
      </c>
      <c r="DC109" s="311">
        <v>0</v>
      </c>
      <c r="DD109" s="311">
        <v>0</v>
      </c>
      <c r="DE109" s="311">
        <v>0</v>
      </c>
      <c r="DF109" s="311">
        <v>0</v>
      </c>
      <c r="DG109" s="311">
        <v>0</v>
      </c>
      <c r="DH109" s="311">
        <v>0</v>
      </c>
      <c r="DI109" s="311">
        <v>0</v>
      </c>
      <c r="DJ109" s="311">
        <v>0</v>
      </c>
      <c r="DK109" s="308">
        <v>0</v>
      </c>
      <c r="DL109" s="308">
        <v>0</v>
      </c>
      <c r="DM109" s="308">
        <v>0</v>
      </c>
      <c r="DN109" s="308">
        <v>0</v>
      </c>
      <c r="DO109" s="308">
        <v>0</v>
      </c>
      <c r="DP109" s="308">
        <v>0</v>
      </c>
      <c r="DQ109" s="308">
        <v>0</v>
      </c>
      <c r="DR109" s="307">
        <v>0</v>
      </c>
      <c r="DS109" s="307"/>
      <c r="DT109" s="307"/>
      <c r="DU109" s="307"/>
      <c r="DV109" s="307"/>
      <c r="DW109" s="307"/>
      <c r="DX109" s="307"/>
      <c r="DY109" s="307"/>
      <c r="DZ109" s="307"/>
      <c r="EA109" s="307"/>
      <c r="EB109" s="307"/>
      <c r="EC109" s="307"/>
      <c r="ED109" s="307"/>
      <c r="EE109" s="307"/>
      <c r="EF109" s="307"/>
      <c r="EG109" s="303"/>
      <c r="EH109" s="308"/>
      <c r="EI109" s="308"/>
      <c r="EJ109" s="308"/>
      <c r="EK109" s="308"/>
      <c r="EL109" s="308"/>
      <c r="EM109" s="339" t="s">
        <v>483</v>
      </c>
      <c r="EN109" s="308">
        <v>445</v>
      </c>
      <c r="EO109" s="308">
        <v>0</v>
      </c>
      <c r="EP109" s="308">
        <v>0</v>
      </c>
      <c r="EQ109" s="308">
        <v>0</v>
      </c>
      <c r="ER109" s="308">
        <v>0</v>
      </c>
      <c r="ES109" s="308">
        <v>0</v>
      </c>
      <c r="ET109" s="308">
        <v>0</v>
      </c>
      <c r="EU109" s="308">
        <v>0</v>
      </c>
      <c r="EV109" s="308">
        <v>0</v>
      </c>
    </row>
    <row r="110" spans="1:152" s="256" customFormat="1" x14ac:dyDescent="0.25">
      <c r="A110" s="338" t="s">
        <v>482</v>
      </c>
      <c r="B110" s="311">
        <v>0</v>
      </c>
      <c r="C110" s="311">
        <v>0</v>
      </c>
      <c r="D110" s="311">
        <v>0</v>
      </c>
      <c r="E110" s="311">
        <v>0</v>
      </c>
      <c r="F110" s="311">
        <v>0</v>
      </c>
      <c r="G110" s="311">
        <v>0</v>
      </c>
      <c r="H110" s="311">
        <v>0</v>
      </c>
      <c r="I110" s="311">
        <v>0</v>
      </c>
      <c r="J110" s="311">
        <v>0</v>
      </c>
      <c r="K110" s="311">
        <v>0</v>
      </c>
      <c r="L110" s="311">
        <v>0</v>
      </c>
      <c r="M110" s="311">
        <v>0</v>
      </c>
      <c r="N110" s="311">
        <v>0</v>
      </c>
      <c r="O110" s="311">
        <v>0</v>
      </c>
      <c r="P110" s="311">
        <v>0</v>
      </c>
      <c r="Q110" s="311">
        <v>0</v>
      </c>
      <c r="R110" s="311">
        <v>0</v>
      </c>
      <c r="S110" s="311">
        <v>0</v>
      </c>
      <c r="T110" s="311">
        <v>0</v>
      </c>
      <c r="U110" s="311">
        <v>0</v>
      </c>
      <c r="V110" s="311">
        <v>1200</v>
      </c>
      <c r="W110" s="311">
        <v>0</v>
      </c>
      <c r="X110" s="311">
        <v>0</v>
      </c>
      <c r="Y110" s="311">
        <v>0</v>
      </c>
      <c r="Z110" s="311">
        <v>700</v>
      </c>
      <c r="AA110" s="311">
        <v>0</v>
      </c>
      <c r="AB110" s="311">
        <v>0</v>
      </c>
      <c r="AC110" s="311">
        <v>0</v>
      </c>
      <c r="AD110" s="311">
        <v>0</v>
      </c>
      <c r="AE110" s="311">
        <v>0</v>
      </c>
      <c r="AF110" s="311">
        <v>400</v>
      </c>
      <c r="AG110" s="311">
        <v>0</v>
      </c>
      <c r="AH110" s="311">
        <v>700</v>
      </c>
      <c r="AI110" s="311">
        <v>0</v>
      </c>
      <c r="AJ110" s="311">
        <v>0</v>
      </c>
      <c r="AK110" s="311">
        <v>0</v>
      </c>
      <c r="AL110" s="311">
        <v>500</v>
      </c>
      <c r="AM110" s="311">
        <v>0</v>
      </c>
      <c r="AN110" s="311">
        <v>0</v>
      </c>
      <c r="AO110" s="311">
        <v>0</v>
      </c>
      <c r="AP110" s="311">
        <v>0</v>
      </c>
      <c r="AQ110" s="311">
        <v>400</v>
      </c>
      <c r="AR110" s="311">
        <v>1000</v>
      </c>
      <c r="AS110" s="311">
        <v>0</v>
      </c>
      <c r="AT110" s="311">
        <v>0</v>
      </c>
      <c r="AU110" s="311">
        <v>0</v>
      </c>
      <c r="AV110" s="311">
        <v>0</v>
      </c>
      <c r="AW110" s="311">
        <v>0</v>
      </c>
      <c r="AX110" s="311">
        <v>435</v>
      </c>
      <c r="AY110" s="311">
        <v>0</v>
      </c>
      <c r="AZ110" s="311">
        <v>0</v>
      </c>
      <c r="BA110" s="311">
        <v>0</v>
      </c>
      <c r="BB110" s="311">
        <v>0</v>
      </c>
      <c r="BC110" s="311">
        <v>0</v>
      </c>
      <c r="BD110" s="311">
        <v>400</v>
      </c>
      <c r="BE110" s="311">
        <v>0</v>
      </c>
      <c r="BF110" s="311">
        <v>0</v>
      </c>
      <c r="BG110" s="311">
        <v>0</v>
      </c>
      <c r="BH110" s="311">
        <v>325</v>
      </c>
      <c r="BI110" s="311">
        <v>0</v>
      </c>
      <c r="BJ110" s="311">
        <v>900</v>
      </c>
      <c r="BK110" s="311">
        <v>0</v>
      </c>
      <c r="BL110" s="311">
        <v>0</v>
      </c>
      <c r="BM110" s="311">
        <v>0</v>
      </c>
      <c r="BN110" s="311">
        <v>0</v>
      </c>
      <c r="BO110" s="311">
        <v>0</v>
      </c>
      <c r="BP110" s="311">
        <v>400</v>
      </c>
      <c r="BQ110" s="311">
        <v>0</v>
      </c>
      <c r="BR110" s="311">
        <v>0</v>
      </c>
      <c r="BS110" s="311">
        <v>0</v>
      </c>
      <c r="BT110" s="311">
        <v>0</v>
      </c>
      <c r="BU110" s="311">
        <v>0</v>
      </c>
      <c r="BV110" s="311">
        <v>0</v>
      </c>
      <c r="BW110" s="311">
        <v>400</v>
      </c>
      <c r="BX110" s="311">
        <v>0</v>
      </c>
      <c r="BY110" s="311">
        <v>0</v>
      </c>
      <c r="BZ110" s="311">
        <v>0</v>
      </c>
      <c r="CA110" s="311">
        <v>0</v>
      </c>
      <c r="CB110" s="311">
        <v>0</v>
      </c>
      <c r="CC110" s="311">
        <v>0</v>
      </c>
      <c r="CD110" s="311">
        <v>0</v>
      </c>
      <c r="CE110" s="311">
        <v>295</v>
      </c>
      <c r="CF110" s="311">
        <v>0</v>
      </c>
      <c r="CG110" s="311">
        <v>0</v>
      </c>
      <c r="CH110" s="311">
        <v>0</v>
      </c>
      <c r="CI110" s="311">
        <v>0</v>
      </c>
      <c r="CJ110" s="311">
        <v>0</v>
      </c>
      <c r="CK110" s="311">
        <v>200</v>
      </c>
      <c r="CL110" s="311">
        <v>0</v>
      </c>
      <c r="CM110" s="311">
        <v>0</v>
      </c>
      <c r="CN110" s="311">
        <v>0</v>
      </c>
      <c r="CO110" s="311">
        <v>180</v>
      </c>
      <c r="CP110" s="311">
        <v>0</v>
      </c>
      <c r="CQ110" s="311">
        <v>65</v>
      </c>
      <c r="CR110" s="311">
        <v>0</v>
      </c>
      <c r="CS110" s="311">
        <v>0</v>
      </c>
      <c r="CT110" s="311">
        <v>0</v>
      </c>
      <c r="CU110" s="311">
        <v>0</v>
      </c>
      <c r="CV110" s="311">
        <v>0</v>
      </c>
      <c r="CW110" s="311">
        <v>0</v>
      </c>
      <c r="CX110" s="311">
        <v>0</v>
      </c>
      <c r="CY110" s="311">
        <v>0</v>
      </c>
      <c r="CZ110" s="311">
        <v>0</v>
      </c>
      <c r="DA110" s="311">
        <v>0</v>
      </c>
      <c r="DB110" s="311">
        <v>0</v>
      </c>
      <c r="DC110" s="311">
        <v>0</v>
      </c>
      <c r="DD110" s="311">
        <v>0</v>
      </c>
      <c r="DE110" s="311">
        <v>0</v>
      </c>
      <c r="DF110" s="311">
        <v>0</v>
      </c>
      <c r="DG110" s="311">
        <v>0</v>
      </c>
      <c r="DH110" s="311">
        <v>0</v>
      </c>
      <c r="DI110" s="311">
        <v>0</v>
      </c>
      <c r="DJ110" s="311">
        <v>0</v>
      </c>
      <c r="DK110" s="308">
        <v>0</v>
      </c>
      <c r="DL110" s="308">
        <v>0</v>
      </c>
      <c r="DM110" s="308">
        <v>0</v>
      </c>
      <c r="DN110" s="308">
        <v>0</v>
      </c>
      <c r="DO110" s="308">
        <v>0</v>
      </c>
      <c r="DP110" s="308">
        <v>0</v>
      </c>
      <c r="DQ110" s="308">
        <v>0</v>
      </c>
      <c r="DR110" s="307">
        <v>0</v>
      </c>
      <c r="DS110" s="307"/>
      <c r="DT110" s="307"/>
      <c r="DU110" s="307"/>
      <c r="DV110" s="307"/>
      <c r="DW110" s="307"/>
      <c r="DX110" s="307"/>
      <c r="DY110" s="307"/>
      <c r="DZ110" s="307"/>
      <c r="EA110" s="307"/>
      <c r="EB110" s="307"/>
      <c r="EC110" s="307"/>
      <c r="ED110" s="307"/>
      <c r="EE110" s="307"/>
      <c r="EF110" s="307"/>
      <c r="EG110" s="303"/>
      <c r="EH110" s="308"/>
      <c r="EI110" s="308"/>
      <c r="EJ110" s="308"/>
      <c r="EK110" s="308"/>
      <c r="EL110" s="308"/>
      <c r="EM110" s="339"/>
      <c r="EN110" s="308">
        <v>0</v>
      </c>
      <c r="EO110" s="308">
        <v>0</v>
      </c>
      <c r="EP110" s="308">
        <v>0</v>
      </c>
      <c r="EQ110" s="308">
        <v>0</v>
      </c>
      <c r="ER110" s="308">
        <v>0</v>
      </c>
      <c r="ES110" s="308">
        <v>0</v>
      </c>
      <c r="ET110" s="308">
        <v>0</v>
      </c>
      <c r="EU110" s="308">
        <v>0</v>
      </c>
      <c r="EV110" s="308">
        <v>0</v>
      </c>
    </row>
    <row r="111" spans="1:152" s="256" customFormat="1" x14ac:dyDescent="0.25">
      <c r="A111" s="338" t="s">
        <v>481</v>
      </c>
      <c r="B111" s="311">
        <v>0</v>
      </c>
      <c r="C111" s="311">
        <v>0</v>
      </c>
      <c r="D111" s="311">
        <v>0</v>
      </c>
      <c r="E111" s="311">
        <v>0</v>
      </c>
      <c r="F111" s="311">
        <v>0</v>
      </c>
      <c r="G111" s="311">
        <v>0</v>
      </c>
      <c r="H111" s="311">
        <v>0</v>
      </c>
      <c r="I111" s="311">
        <v>0</v>
      </c>
      <c r="J111" s="311">
        <v>0</v>
      </c>
      <c r="K111" s="311">
        <v>0</v>
      </c>
      <c r="L111" s="311">
        <v>0</v>
      </c>
      <c r="M111" s="311">
        <v>0</v>
      </c>
      <c r="N111" s="311">
        <v>0</v>
      </c>
      <c r="O111" s="311">
        <v>0</v>
      </c>
      <c r="P111" s="311">
        <v>0</v>
      </c>
      <c r="Q111" s="311">
        <v>0</v>
      </c>
      <c r="R111" s="311">
        <v>0</v>
      </c>
      <c r="S111" s="311">
        <v>0</v>
      </c>
      <c r="T111" s="311">
        <v>0</v>
      </c>
      <c r="U111" s="311">
        <v>0</v>
      </c>
      <c r="V111" s="311">
        <v>0</v>
      </c>
      <c r="W111" s="311">
        <v>0</v>
      </c>
      <c r="X111" s="311">
        <v>0</v>
      </c>
      <c r="Y111" s="311">
        <v>0</v>
      </c>
      <c r="Z111" s="311">
        <v>0</v>
      </c>
      <c r="AA111" s="311">
        <v>0</v>
      </c>
      <c r="AB111" s="311">
        <v>0</v>
      </c>
      <c r="AC111" s="311">
        <v>0</v>
      </c>
      <c r="AD111" s="311">
        <v>0</v>
      </c>
      <c r="AE111" s="311">
        <v>0</v>
      </c>
      <c r="AF111" s="311">
        <v>0</v>
      </c>
      <c r="AG111" s="311">
        <v>0</v>
      </c>
      <c r="AH111" s="311">
        <v>0</v>
      </c>
      <c r="AI111" s="311">
        <v>0</v>
      </c>
      <c r="AJ111" s="311">
        <v>0</v>
      </c>
      <c r="AK111" s="311">
        <v>0</v>
      </c>
      <c r="AL111" s="311">
        <v>0</v>
      </c>
      <c r="AM111" s="311">
        <v>0</v>
      </c>
      <c r="AN111" s="311">
        <v>0</v>
      </c>
      <c r="AO111" s="311">
        <v>0</v>
      </c>
      <c r="AP111" s="311">
        <v>0</v>
      </c>
      <c r="AQ111" s="311">
        <v>0</v>
      </c>
      <c r="AR111" s="311">
        <v>0</v>
      </c>
      <c r="AS111" s="311">
        <v>0</v>
      </c>
      <c r="AT111" s="311">
        <v>0</v>
      </c>
      <c r="AU111" s="311">
        <v>0</v>
      </c>
      <c r="AV111" s="311">
        <v>0</v>
      </c>
      <c r="AW111" s="311">
        <v>0</v>
      </c>
      <c r="AX111" s="311">
        <v>0</v>
      </c>
      <c r="AY111" s="311">
        <v>0</v>
      </c>
      <c r="AZ111" s="311">
        <v>0</v>
      </c>
      <c r="BA111" s="311">
        <v>0</v>
      </c>
      <c r="BB111" s="311">
        <v>0</v>
      </c>
      <c r="BC111" s="311">
        <v>0</v>
      </c>
      <c r="BD111" s="311">
        <v>0</v>
      </c>
      <c r="BE111" s="311">
        <v>0</v>
      </c>
      <c r="BF111" s="311">
        <v>0</v>
      </c>
      <c r="BG111" s="311">
        <v>0</v>
      </c>
      <c r="BH111" s="311">
        <v>0</v>
      </c>
      <c r="BI111" s="311">
        <v>0</v>
      </c>
      <c r="BJ111" s="311">
        <v>0</v>
      </c>
      <c r="BK111" s="311">
        <v>0</v>
      </c>
      <c r="BL111" s="311">
        <v>0</v>
      </c>
      <c r="BM111" s="311">
        <v>0</v>
      </c>
      <c r="BN111" s="311">
        <v>0</v>
      </c>
      <c r="BO111" s="311">
        <v>0</v>
      </c>
      <c r="BP111" s="311">
        <v>0</v>
      </c>
      <c r="BQ111" s="311">
        <v>0</v>
      </c>
      <c r="BR111" s="311">
        <v>0</v>
      </c>
      <c r="BS111" s="311">
        <v>0</v>
      </c>
      <c r="BT111" s="311">
        <v>0</v>
      </c>
      <c r="BU111" s="311">
        <v>0</v>
      </c>
      <c r="BV111" s="311">
        <v>0</v>
      </c>
      <c r="BW111" s="311">
        <v>0</v>
      </c>
      <c r="BX111" s="311">
        <v>0</v>
      </c>
      <c r="BY111" s="311">
        <v>0</v>
      </c>
      <c r="BZ111" s="311">
        <v>0</v>
      </c>
      <c r="CA111" s="311">
        <v>0</v>
      </c>
      <c r="CB111" s="311">
        <v>0</v>
      </c>
      <c r="CC111" s="311">
        <v>0</v>
      </c>
      <c r="CD111" s="311">
        <v>0</v>
      </c>
      <c r="CE111" s="311">
        <v>0</v>
      </c>
      <c r="CF111" s="311">
        <v>0</v>
      </c>
      <c r="CG111" s="311">
        <v>0</v>
      </c>
      <c r="CH111" s="311">
        <v>0</v>
      </c>
      <c r="CI111" s="311">
        <v>0</v>
      </c>
      <c r="CJ111" s="311">
        <v>0</v>
      </c>
      <c r="CK111" s="311">
        <v>0</v>
      </c>
      <c r="CL111" s="311">
        <v>0</v>
      </c>
      <c r="CM111" s="311">
        <v>0</v>
      </c>
      <c r="CN111" s="311">
        <v>0</v>
      </c>
      <c r="CO111" s="311">
        <v>0</v>
      </c>
      <c r="CP111" s="311">
        <v>0</v>
      </c>
      <c r="CQ111" s="311">
        <v>0</v>
      </c>
      <c r="CR111" s="311">
        <v>0</v>
      </c>
      <c r="CS111" s="311">
        <v>0</v>
      </c>
      <c r="CT111" s="311">
        <v>0</v>
      </c>
      <c r="CU111" s="311">
        <v>0</v>
      </c>
      <c r="CV111" s="311">
        <v>0</v>
      </c>
      <c r="CW111" s="311">
        <v>0</v>
      </c>
      <c r="CX111" s="311">
        <v>0</v>
      </c>
      <c r="CY111" s="311">
        <v>0</v>
      </c>
      <c r="CZ111" s="311">
        <v>0</v>
      </c>
      <c r="DA111" s="311">
        <v>0</v>
      </c>
      <c r="DB111" s="311">
        <v>0</v>
      </c>
      <c r="DC111" s="311">
        <v>0</v>
      </c>
      <c r="DD111" s="311">
        <v>0</v>
      </c>
      <c r="DE111" s="311">
        <v>0</v>
      </c>
      <c r="DF111" s="311">
        <v>0</v>
      </c>
      <c r="DG111" s="311">
        <v>0</v>
      </c>
      <c r="DH111" s="311">
        <v>0</v>
      </c>
      <c r="DI111" s="311">
        <v>0</v>
      </c>
      <c r="DJ111" s="311">
        <v>0</v>
      </c>
      <c r="DK111" s="308">
        <v>0</v>
      </c>
      <c r="DL111" s="308">
        <v>0</v>
      </c>
      <c r="DM111" s="308">
        <v>0</v>
      </c>
      <c r="DN111" s="308">
        <v>0</v>
      </c>
      <c r="DO111" s="308">
        <v>0</v>
      </c>
      <c r="DP111" s="308">
        <v>0</v>
      </c>
      <c r="DQ111" s="308">
        <v>0</v>
      </c>
      <c r="DR111" s="307">
        <v>0</v>
      </c>
      <c r="DS111" s="307"/>
      <c r="DT111" s="307"/>
      <c r="DU111" s="307"/>
      <c r="DV111" s="307"/>
      <c r="DW111" s="307"/>
      <c r="DX111" s="307"/>
      <c r="DY111" s="307"/>
      <c r="DZ111" s="307"/>
      <c r="EA111" s="307"/>
      <c r="EB111" s="307"/>
      <c r="EC111" s="307"/>
      <c r="ED111" s="307"/>
      <c r="EE111" s="307"/>
      <c r="EF111" s="307"/>
      <c r="EG111" s="303"/>
      <c r="EH111" s="308"/>
      <c r="EI111" s="308"/>
      <c r="EJ111" s="308"/>
      <c r="EK111" s="308"/>
      <c r="EL111" s="308"/>
      <c r="EM111" s="339"/>
      <c r="EN111" s="308">
        <v>0</v>
      </c>
      <c r="EO111" s="308">
        <v>0</v>
      </c>
      <c r="EP111" s="308">
        <v>0</v>
      </c>
      <c r="EQ111" s="308">
        <v>0</v>
      </c>
      <c r="ER111" s="308">
        <v>0</v>
      </c>
      <c r="ES111" s="308">
        <v>0</v>
      </c>
      <c r="ET111" s="308">
        <v>0</v>
      </c>
      <c r="EU111" s="308">
        <v>0</v>
      </c>
      <c r="EV111" s="308">
        <v>0</v>
      </c>
    </row>
    <row r="112" spans="1:152" s="256" customFormat="1" x14ac:dyDescent="0.25">
      <c r="A112" s="338"/>
      <c r="B112" s="311"/>
      <c r="C112" s="311"/>
      <c r="D112" s="311"/>
      <c r="E112" s="311"/>
      <c r="F112" s="311"/>
      <c r="G112" s="311"/>
      <c r="H112" s="311"/>
      <c r="I112" s="311"/>
      <c r="J112" s="311"/>
      <c r="K112" s="311"/>
      <c r="L112" s="311"/>
      <c r="M112" s="311"/>
      <c r="N112" s="311"/>
      <c r="O112" s="311"/>
      <c r="P112" s="311"/>
      <c r="Q112" s="311"/>
      <c r="R112" s="311"/>
      <c r="S112" s="311"/>
      <c r="T112" s="311"/>
      <c r="U112" s="311"/>
      <c r="V112" s="311"/>
      <c r="W112" s="311"/>
      <c r="X112" s="311"/>
      <c r="Y112" s="311"/>
      <c r="Z112" s="311"/>
      <c r="AA112" s="311"/>
      <c r="AB112" s="311"/>
      <c r="AC112" s="311"/>
      <c r="AD112" s="311"/>
      <c r="AE112" s="311"/>
      <c r="AF112" s="311"/>
      <c r="AG112" s="311"/>
      <c r="AH112" s="311"/>
      <c r="AI112" s="311"/>
      <c r="AJ112" s="311"/>
      <c r="AK112" s="311"/>
      <c r="AL112" s="311"/>
      <c r="AM112" s="311"/>
      <c r="AN112" s="311"/>
      <c r="AO112" s="311"/>
      <c r="AP112" s="311"/>
      <c r="AQ112" s="311"/>
      <c r="AR112" s="311"/>
      <c r="AS112" s="311"/>
      <c r="AT112" s="311"/>
      <c r="AU112" s="311"/>
      <c r="AV112" s="311"/>
      <c r="AW112" s="311"/>
      <c r="AX112" s="311"/>
      <c r="AY112" s="311"/>
      <c r="AZ112" s="311"/>
      <c r="BA112" s="311"/>
      <c r="BB112" s="311"/>
      <c r="BC112" s="311"/>
      <c r="BD112" s="311"/>
      <c r="BE112" s="311"/>
      <c r="BF112" s="311"/>
      <c r="BG112" s="311"/>
      <c r="BH112" s="311"/>
      <c r="BI112" s="311"/>
      <c r="BJ112" s="311"/>
      <c r="BK112" s="311"/>
      <c r="BL112" s="311"/>
      <c r="BM112" s="311"/>
      <c r="BN112" s="311"/>
      <c r="BO112" s="311"/>
      <c r="BP112" s="311"/>
      <c r="BQ112" s="311"/>
      <c r="BR112" s="311"/>
      <c r="BS112" s="311"/>
      <c r="BT112" s="311"/>
      <c r="BU112" s="311"/>
      <c r="BV112" s="311"/>
      <c r="BW112" s="311"/>
      <c r="BX112" s="311"/>
      <c r="BY112" s="311"/>
      <c r="BZ112" s="311"/>
      <c r="CA112" s="311"/>
      <c r="CB112" s="311"/>
      <c r="CC112" s="311"/>
      <c r="CD112" s="311"/>
      <c r="CE112" s="311"/>
      <c r="CF112" s="311"/>
      <c r="CG112" s="311"/>
      <c r="CH112" s="311"/>
      <c r="CI112" s="311"/>
      <c r="CJ112" s="311"/>
      <c r="CK112" s="311"/>
      <c r="CL112" s="311"/>
      <c r="CM112" s="311"/>
      <c r="CN112" s="311"/>
      <c r="CO112" s="311"/>
      <c r="CP112" s="311"/>
      <c r="CQ112" s="311"/>
      <c r="CR112" s="311"/>
      <c r="CS112" s="311"/>
      <c r="CT112" s="311"/>
      <c r="CU112" s="311"/>
      <c r="CV112" s="311"/>
      <c r="CW112" s="311"/>
      <c r="CX112" s="311"/>
      <c r="CY112" s="311"/>
      <c r="CZ112" s="311"/>
      <c r="DA112" s="311"/>
      <c r="DB112" s="311"/>
      <c r="DC112" s="311"/>
      <c r="DD112" s="311"/>
      <c r="DE112" s="311"/>
      <c r="DF112" s="311"/>
      <c r="DG112" s="311"/>
      <c r="DH112" s="311"/>
      <c r="DI112" s="311"/>
      <c r="DJ112" s="311"/>
      <c r="DK112" s="308"/>
      <c r="DL112" s="308"/>
      <c r="DM112" s="308"/>
      <c r="DN112" s="308"/>
      <c r="DO112" s="308"/>
      <c r="DP112" s="308"/>
      <c r="DQ112" s="308"/>
      <c r="DR112" s="307"/>
      <c r="DS112" s="307"/>
      <c r="DT112" s="307"/>
      <c r="DU112" s="307"/>
      <c r="DV112" s="307"/>
      <c r="DW112" s="307"/>
      <c r="DX112" s="307"/>
      <c r="DY112" s="307"/>
      <c r="DZ112" s="307"/>
      <c r="EA112" s="307"/>
      <c r="EB112" s="307"/>
      <c r="EC112" s="307"/>
      <c r="ED112" s="307"/>
      <c r="EE112" s="307"/>
      <c r="EF112" s="307"/>
      <c r="EG112" s="303"/>
      <c r="EH112" s="308"/>
      <c r="EI112" s="308"/>
      <c r="EJ112" s="305"/>
      <c r="EK112" s="305"/>
      <c r="EL112" s="305"/>
      <c r="EM112" s="339" t="s">
        <v>648</v>
      </c>
      <c r="EN112" s="308">
        <v>0</v>
      </c>
      <c r="EO112" s="308">
        <v>0</v>
      </c>
      <c r="EP112" s="308">
        <v>949</v>
      </c>
      <c r="EQ112" s="308">
        <v>0</v>
      </c>
      <c r="ER112" s="308">
        <v>0</v>
      </c>
      <c r="ES112" s="308">
        <v>0</v>
      </c>
      <c r="ET112" s="308">
        <v>0</v>
      </c>
      <c r="EU112" s="308">
        <v>0</v>
      </c>
      <c r="EV112" s="308">
        <v>0</v>
      </c>
    </row>
    <row r="113" spans="1:152" s="256" customFormat="1" x14ac:dyDescent="0.25">
      <c r="A113" s="338"/>
      <c r="B113" s="311"/>
      <c r="C113" s="311"/>
      <c r="D113" s="311"/>
      <c r="E113" s="311"/>
      <c r="F113" s="311"/>
      <c r="G113" s="311"/>
      <c r="H113" s="311"/>
      <c r="I113" s="311"/>
      <c r="J113" s="311"/>
      <c r="K113" s="311"/>
      <c r="L113" s="311"/>
      <c r="M113" s="311"/>
      <c r="N113" s="311"/>
      <c r="O113" s="311"/>
      <c r="P113" s="311"/>
      <c r="Q113" s="311"/>
      <c r="R113" s="311"/>
      <c r="S113" s="311"/>
      <c r="T113" s="311"/>
      <c r="U113" s="311"/>
      <c r="V113" s="311"/>
      <c r="W113" s="311"/>
      <c r="X113" s="311"/>
      <c r="Y113" s="311"/>
      <c r="Z113" s="311"/>
      <c r="AA113" s="311"/>
      <c r="AB113" s="311"/>
      <c r="AC113" s="311"/>
      <c r="AD113" s="311"/>
      <c r="AE113" s="311"/>
      <c r="AF113" s="311"/>
      <c r="AG113" s="311"/>
      <c r="AH113" s="311"/>
      <c r="AI113" s="311"/>
      <c r="AJ113" s="311"/>
      <c r="AK113" s="311"/>
      <c r="AL113" s="311"/>
      <c r="AM113" s="311"/>
      <c r="AN113" s="311"/>
      <c r="AO113" s="311"/>
      <c r="AP113" s="311"/>
      <c r="AQ113" s="311"/>
      <c r="AR113" s="311"/>
      <c r="AS113" s="311"/>
      <c r="AT113" s="311"/>
      <c r="AU113" s="311"/>
      <c r="AV113" s="311"/>
      <c r="AW113" s="311"/>
      <c r="AX113" s="311"/>
      <c r="AY113" s="311"/>
      <c r="AZ113" s="311"/>
      <c r="BA113" s="311"/>
      <c r="BB113" s="311"/>
      <c r="BC113" s="311"/>
      <c r="BD113" s="311"/>
      <c r="BE113" s="311"/>
      <c r="BF113" s="311"/>
      <c r="BG113" s="311"/>
      <c r="BH113" s="311"/>
      <c r="BI113" s="311"/>
      <c r="BJ113" s="311"/>
      <c r="BK113" s="311"/>
      <c r="BL113" s="311"/>
      <c r="BM113" s="311"/>
      <c r="BN113" s="311"/>
      <c r="BO113" s="311"/>
      <c r="BP113" s="311"/>
      <c r="BQ113" s="311"/>
      <c r="BR113" s="311"/>
      <c r="BS113" s="311"/>
      <c r="BT113" s="311"/>
      <c r="BU113" s="311"/>
      <c r="BV113" s="311"/>
      <c r="BW113" s="311"/>
      <c r="BX113" s="311"/>
      <c r="BY113" s="311"/>
      <c r="BZ113" s="311"/>
      <c r="CA113" s="311"/>
      <c r="CB113" s="311"/>
      <c r="CC113" s="311"/>
      <c r="CD113" s="311"/>
      <c r="CE113" s="311"/>
      <c r="CF113" s="311"/>
      <c r="CG113" s="311"/>
      <c r="CH113" s="311"/>
      <c r="CI113" s="311"/>
      <c r="CJ113" s="311"/>
      <c r="CK113" s="311"/>
      <c r="CL113" s="311"/>
      <c r="CM113" s="311"/>
      <c r="CN113" s="311"/>
      <c r="CO113" s="311"/>
      <c r="CP113" s="311"/>
      <c r="CQ113" s="311"/>
      <c r="CR113" s="311"/>
      <c r="CS113" s="311"/>
      <c r="CT113" s="311"/>
      <c r="CU113" s="311"/>
      <c r="CV113" s="311"/>
      <c r="CW113" s="311"/>
      <c r="CX113" s="311"/>
      <c r="CY113" s="311"/>
      <c r="CZ113" s="311"/>
      <c r="DA113" s="311"/>
      <c r="DB113" s="311"/>
      <c r="DC113" s="311"/>
      <c r="DD113" s="311"/>
      <c r="DE113" s="311"/>
      <c r="DF113" s="311"/>
      <c r="DG113" s="311"/>
      <c r="DH113" s="311"/>
      <c r="DI113" s="311"/>
      <c r="DJ113" s="311"/>
      <c r="DK113" s="308"/>
      <c r="DL113" s="308"/>
      <c r="DM113" s="308"/>
      <c r="DN113" s="308"/>
      <c r="DO113" s="308"/>
      <c r="DP113" s="308"/>
      <c r="DQ113" s="308"/>
      <c r="DR113" s="307"/>
      <c r="DS113" s="307"/>
      <c r="DT113" s="307"/>
      <c r="DU113" s="307"/>
      <c r="DV113" s="307"/>
      <c r="DW113" s="307"/>
      <c r="DX113" s="307"/>
      <c r="DY113" s="307"/>
      <c r="DZ113" s="307"/>
      <c r="EA113" s="307"/>
      <c r="EB113" s="307"/>
      <c r="EC113" s="307"/>
      <c r="ED113" s="307"/>
      <c r="EE113" s="307"/>
      <c r="EF113" s="307"/>
      <c r="EG113" s="303"/>
      <c r="EH113" s="305"/>
      <c r="EI113" s="305"/>
      <c r="EJ113" s="308"/>
      <c r="EK113" s="308"/>
      <c r="EL113" s="308"/>
      <c r="EM113" s="337"/>
      <c r="EN113" s="308"/>
      <c r="EO113" s="308"/>
      <c r="EP113" s="308"/>
      <c r="EQ113" s="308"/>
      <c r="ER113" s="308"/>
      <c r="ES113" s="308"/>
      <c r="ET113" s="308"/>
      <c r="EU113" s="308"/>
      <c r="EV113" s="308"/>
    </row>
    <row r="114" spans="1:152" s="256" customFormat="1" x14ac:dyDescent="0.25">
      <c r="A114" s="338"/>
      <c r="B114" s="311"/>
      <c r="C114" s="311"/>
      <c r="D114" s="311"/>
      <c r="E114" s="311"/>
      <c r="F114" s="311"/>
      <c r="G114" s="311"/>
      <c r="H114" s="311"/>
      <c r="I114" s="311"/>
      <c r="J114" s="311"/>
      <c r="K114" s="311"/>
      <c r="L114" s="311"/>
      <c r="M114" s="311"/>
      <c r="N114" s="311"/>
      <c r="O114" s="311"/>
      <c r="P114" s="311"/>
      <c r="Q114" s="311"/>
      <c r="R114" s="311"/>
      <c r="S114" s="311"/>
      <c r="T114" s="311"/>
      <c r="U114" s="311"/>
      <c r="V114" s="311"/>
      <c r="W114" s="311"/>
      <c r="X114" s="311"/>
      <c r="Y114" s="311"/>
      <c r="Z114" s="311"/>
      <c r="AA114" s="311"/>
      <c r="AB114" s="311"/>
      <c r="AC114" s="311"/>
      <c r="AD114" s="311"/>
      <c r="AE114" s="311"/>
      <c r="AF114" s="311"/>
      <c r="AG114" s="311"/>
      <c r="AH114" s="311"/>
      <c r="AI114" s="311"/>
      <c r="AJ114" s="311"/>
      <c r="AK114" s="311"/>
      <c r="AL114" s="311"/>
      <c r="AM114" s="311"/>
      <c r="AN114" s="311"/>
      <c r="AO114" s="311"/>
      <c r="AP114" s="311"/>
      <c r="AQ114" s="311"/>
      <c r="AR114" s="311"/>
      <c r="AS114" s="311"/>
      <c r="AT114" s="311"/>
      <c r="AU114" s="311"/>
      <c r="AV114" s="311"/>
      <c r="AW114" s="311"/>
      <c r="AX114" s="311"/>
      <c r="AY114" s="311"/>
      <c r="AZ114" s="311"/>
      <c r="BA114" s="311"/>
      <c r="BB114" s="311"/>
      <c r="BC114" s="311"/>
      <c r="BD114" s="311"/>
      <c r="BE114" s="311"/>
      <c r="BF114" s="311"/>
      <c r="BG114" s="311"/>
      <c r="BH114" s="311"/>
      <c r="BI114" s="311"/>
      <c r="BJ114" s="311"/>
      <c r="BK114" s="311"/>
      <c r="BL114" s="311"/>
      <c r="BM114" s="311"/>
      <c r="BN114" s="311"/>
      <c r="BO114" s="311"/>
      <c r="BP114" s="311"/>
      <c r="BQ114" s="311"/>
      <c r="BR114" s="311"/>
      <c r="BS114" s="311"/>
      <c r="BT114" s="311"/>
      <c r="BU114" s="311"/>
      <c r="BV114" s="311"/>
      <c r="BW114" s="311"/>
      <c r="BX114" s="311"/>
      <c r="BY114" s="311"/>
      <c r="BZ114" s="311"/>
      <c r="CA114" s="311"/>
      <c r="CB114" s="311"/>
      <c r="CC114" s="311"/>
      <c r="CD114" s="311"/>
      <c r="CE114" s="311"/>
      <c r="CF114" s="311"/>
      <c r="CG114" s="311"/>
      <c r="CH114" s="311"/>
      <c r="CI114" s="311"/>
      <c r="CJ114" s="311"/>
      <c r="CK114" s="311"/>
      <c r="CL114" s="311"/>
      <c r="CM114" s="311"/>
      <c r="CN114" s="311"/>
      <c r="CO114" s="311"/>
      <c r="CP114" s="311"/>
      <c r="CQ114" s="311"/>
      <c r="CR114" s="311"/>
      <c r="CS114" s="311"/>
      <c r="CT114" s="311"/>
      <c r="CU114" s="311"/>
      <c r="CV114" s="311"/>
      <c r="CW114" s="311"/>
      <c r="CX114" s="311"/>
      <c r="CY114" s="311"/>
      <c r="CZ114" s="311"/>
      <c r="DA114" s="311"/>
      <c r="DB114" s="311"/>
      <c r="DC114" s="311"/>
      <c r="DD114" s="311"/>
      <c r="DE114" s="311"/>
      <c r="DF114" s="311"/>
      <c r="DG114" s="311"/>
      <c r="DH114" s="311"/>
      <c r="DI114" s="311"/>
      <c r="DJ114" s="311"/>
      <c r="DK114" s="308"/>
      <c r="DL114" s="308"/>
      <c r="DM114" s="308"/>
      <c r="DN114" s="308"/>
      <c r="DO114" s="308"/>
      <c r="DP114" s="308"/>
      <c r="DQ114" s="308"/>
      <c r="DR114" s="307"/>
      <c r="DS114" s="307"/>
      <c r="DT114" s="307"/>
      <c r="DU114" s="307"/>
      <c r="DV114" s="307"/>
      <c r="DW114" s="307"/>
      <c r="DX114" s="307"/>
      <c r="DY114" s="307"/>
      <c r="DZ114" s="307"/>
      <c r="EA114" s="307"/>
      <c r="EB114" s="307"/>
      <c r="EC114" s="307"/>
      <c r="ED114" s="307"/>
      <c r="EE114" s="307"/>
      <c r="EF114" s="307"/>
      <c r="EG114" s="303"/>
      <c r="EH114" s="305"/>
      <c r="EI114" s="305"/>
      <c r="EJ114" s="308"/>
      <c r="EK114" s="308"/>
      <c r="EL114" s="308"/>
      <c r="EM114" s="337"/>
      <c r="EN114" s="308"/>
      <c r="EO114" s="308"/>
      <c r="EP114" s="308"/>
      <c r="EQ114" s="308"/>
      <c r="ER114" s="308"/>
      <c r="ES114" s="308"/>
      <c r="ET114" s="308"/>
      <c r="EU114" s="308"/>
      <c r="EV114" s="308"/>
    </row>
    <row r="115" spans="1:152" s="256" customFormat="1" x14ac:dyDescent="0.25">
      <c r="A115" s="338"/>
      <c r="B115" s="311"/>
      <c r="C115" s="311"/>
      <c r="D115" s="311"/>
      <c r="E115" s="311"/>
      <c r="F115" s="311"/>
      <c r="G115" s="311"/>
      <c r="H115" s="311"/>
      <c r="I115" s="311"/>
      <c r="J115" s="311"/>
      <c r="K115" s="311"/>
      <c r="L115" s="311"/>
      <c r="M115" s="311"/>
      <c r="N115" s="311"/>
      <c r="O115" s="311"/>
      <c r="P115" s="311"/>
      <c r="Q115" s="311"/>
      <c r="R115" s="311"/>
      <c r="S115" s="311"/>
      <c r="T115" s="311"/>
      <c r="U115" s="311"/>
      <c r="V115" s="311"/>
      <c r="W115" s="311"/>
      <c r="X115" s="311"/>
      <c r="Y115" s="311"/>
      <c r="Z115" s="311"/>
      <c r="AA115" s="311"/>
      <c r="AB115" s="311"/>
      <c r="AC115" s="311"/>
      <c r="AD115" s="311"/>
      <c r="AE115" s="311"/>
      <c r="AF115" s="311"/>
      <c r="AG115" s="311"/>
      <c r="AH115" s="311"/>
      <c r="AI115" s="311"/>
      <c r="AJ115" s="311"/>
      <c r="AK115" s="311"/>
      <c r="AL115" s="311"/>
      <c r="AM115" s="311"/>
      <c r="AN115" s="311"/>
      <c r="AO115" s="311"/>
      <c r="AP115" s="311"/>
      <c r="AQ115" s="311"/>
      <c r="AR115" s="311"/>
      <c r="AS115" s="311"/>
      <c r="AT115" s="311"/>
      <c r="AU115" s="311"/>
      <c r="AV115" s="311"/>
      <c r="AW115" s="311"/>
      <c r="AX115" s="311"/>
      <c r="AY115" s="311"/>
      <c r="AZ115" s="311"/>
      <c r="BA115" s="311"/>
      <c r="BB115" s="311"/>
      <c r="BC115" s="311"/>
      <c r="BD115" s="311"/>
      <c r="BE115" s="311"/>
      <c r="BF115" s="311"/>
      <c r="BG115" s="311"/>
      <c r="BH115" s="311"/>
      <c r="BI115" s="311"/>
      <c r="BJ115" s="311"/>
      <c r="BK115" s="311"/>
      <c r="BL115" s="311"/>
      <c r="BM115" s="311"/>
      <c r="BN115" s="311"/>
      <c r="BO115" s="311"/>
      <c r="BP115" s="311"/>
      <c r="BQ115" s="311"/>
      <c r="BR115" s="311"/>
      <c r="BS115" s="311"/>
      <c r="BT115" s="311"/>
      <c r="BU115" s="311"/>
      <c r="BV115" s="311"/>
      <c r="BW115" s="311"/>
      <c r="BX115" s="311"/>
      <c r="BY115" s="311"/>
      <c r="BZ115" s="311"/>
      <c r="CA115" s="311"/>
      <c r="CB115" s="311"/>
      <c r="CC115" s="311"/>
      <c r="CD115" s="311"/>
      <c r="CE115" s="311"/>
      <c r="CF115" s="311"/>
      <c r="CG115" s="311"/>
      <c r="CH115" s="311"/>
      <c r="CI115" s="311"/>
      <c r="CJ115" s="311"/>
      <c r="CK115" s="311"/>
      <c r="CL115" s="311"/>
      <c r="CM115" s="311"/>
      <c r="CN115" s="311"/>
      <c r="CO115" s="311"/>
      <c r="CP115" s="311"/>
      <c r="CQ115" s="311"/>
      <c r="CR115" s="311"/>
      <c r="CS115" s="311"/>
      <c r="CT115" s="311"/>
      <c r="CU115" s="311"/>
      <c r="CV115" s="311"/>
      <c r="CW115" s="311"/>
      <c r="CX115" s="311"/>
      <c r="CY115" s="311"/>
      <c r="CZ115" s="311"/>
      <c r="DA115" s="311"/>
      <c r="DB115" s="311"/>
      <c r="DC115" s="311"/>
      <c r="DD115" s="311"/>
      <c r="DE115" s="311"/>
      <c r="DF115" s="311"/>
      <c r="DG115" s="311"/>
      <c r="DH115" s="311"/>
      <c r="DI115" s="311"/>
      <c r="DJ115" s="311"/>
      <c r="DK115" s="308"/>
      <c r="DL115" s="308"/>
      <c r="DM115" s="308"/>
      <c r="DN115" s="308"/>
      <c r="DO115" s="308"/>
      <c r="DP115" s="308"/>
      <c r="DQ115" s="308"/>
      <c r="DR115" s="307"/>
      <c r="DS115" s="307"/>
      <c r="DT115" s="307"/>
      <c r="DU115" s="307"/>
      <c r="DV115" s="307"/>
      <c r="DW115" s="307"/>
      <c r="DX115" s="307"/>
      <c r="DY115" s="307"/>
      <c r="DZ115" s="307"/>
      <c r="EA115" s="307"/>
      <c r="EB115" s="307"/>
      <c r="EC115" s="307"/>
      <c r="ED115" s="307"/>
      <c r="EE115" s="307"/>
      <c r="EF115" s="307"/>
      <c r="EG115" s="303"/>
      <c r="EH115" s="305"/>
      <c r="EI115" s="305"/>
      <c r="EJ115" s="308"/>
      <c r="EK115" s="308"/>
      <c r="EL115" s="308"/>
      <c r="EM115" s="337"/>
      <c r="EN115" s="305"/>
      <c r="EO115" s="305"/>
      <c r="EP115" s="305"/>
      <c r="EQ115" s="305"/>
      <c r="ER115" s="305"/>
      <c r="ES115" s="305"/>
      <c r="ET115" s="305"/>
      <c r="EU115" s="305"/>
      <c r="EV115" s="305"/>
    </row>
    <row r="116" spans="1:152" s="256" customFormat="1" x14ac:dyDescent="0.25">
      <c r="A116" s="336" t="s">
        <v>30</v>
      </c>
      <c r="B116" s="311">
        <v>3365.2407828388459</v>
      </c>
      <c r="C116" s="311">
        <v>-226.5037512340102</v>
      </c>
      <c r="D116" s="311">
        <v>-422.1478294338275</v>
      </c>
      <c r="E116" s="311">
        <v>-507.1142496376026</v>
      </c>
      <c r="F116" s="311">
        <v>1110.0726656442289</v>
      </c>
      <c r="G116" s="311">
        <v>236.23682326769233</v>
      </c>
      <c r="H116" s="311">
        <v>63.649069585694221</v>
      </c>
      <c r="I116" s="311">
        <v>-95.708479956535143</v>
      </c>
      <c r="J116" s="311">
        <v>529.32401517285609</v>
      </c>
      <c r="K116" s="311">
        <v>-759.69804057025431</v>
      </c>
      <c r="L116" s="311">
        <v>685.80819637996433</v>
      </c>
      <c r="M116" s="311">
        <v>503.09691156389084</v>
      </c>
      <c r="N116" s="311">
        <v>2038.123373345089</v>
      </c>
      <c r="O116" s="311">
        <v>252.67946442654696</v>
      </c>
      <c r="P116" s="311">
        <v>-1091.1054880581182</v>
      </c>
      <c r="Q116" s="311">
        <v>-28.759821190745527</v>
      </c>
      <c r="R116" s="311">
        <v>-438.13011650918639</v>
      </c>
      <c r="S116" s="311">
        <v>-36.996698299346065</v>
      </c>
      <c r="T116" s="311">
        <v>939.77573467343723</v>
      </c>
      <c r="U116" s="311">
        <v>4.6699487981108234</v>
      </c>
      <c r="V116" s="311">
        <v>-939.58859438504578</v>
      </c>
      <c r="W116" s="311">
        <v>881.38922209398174</v>
      </c>
      <c r="X116" s="311">
        <v>567.12447874480245</v>
      </c>
      <c r="Y116" s="311">
        <v>688.45086718219807</v>
      </c>
      <c r="Z116" s="311">
        <v>2685.8518141792174</v>
      </c>
      <c r="AA116" s="311">
        <v>-257.06801404208653</v>
      </c>
      <c r="AB116" s="311">
        <v>1171.3282006085392</v>
      </c>
      <c r="AC116" s="311">
        <v>1172.0932943666971</v>
      </c>
      <c r="AD116" s="311">
        <v>464.60560268858109</v>
      </c>
      <c r="AE116" s="311">
        <v>52.175146719557404</v>
      </c>
      <c r="AF116" s="311">
        <v>-713.37216588716979</v>
      </c>
      <c r="AG116" s="311">
        <v>668.75484427456081</v>
      </c>
      <c r="AH116" s="311">
        <v>-118.21872880327157</v>
      </c>
      <c r="AI116" s="311">
        <v>-743.26378927248231</v>
      </c>
      <c r="AJ116" s="311">
        <v>876.28727196157888</v>
      </c>
      <c r="AK116" s="311">
        <v>902.56771638842906</v>
      </c>
      <c r="AL116" s="311">
        <v>3545.7655065923445</v>
      </c>
      <c r="AM116" s="311">
        <v>-52.585538958723191</v>
      </c>
      <c r="AN116" s="311">
        <v>1171.4193023271534</v>
      </c>
      <c r="AO116" s="311">
        <v>1574.8957162688362</v>
      </c>
      <c r="AP116" s="311">
        <v>263.38033948985753</v>
      </c>
      <c r="AQ116" s="311">
        <v>-476.73702471027059</v>
      </c>
      <c r="AR116" s="311">
        <v>651.91459268608105</v>
      </c>
      <c r="AS116" s="311">
        <v>322.38741612631793</v>
      </c>
      <c r="AT116" s="311">
        <v>1052.5276293145798</v>
      </c>
      <c r="AU116" s="311">
        <v>1576.0161707180941</v>
      </c>
      <c r="AV116" s="311">
        <v>798.72872084939809</v>
      </c>
      <c r="AW116" s="311">
        <v>587.43217057617005</v>
      </c>
      <c r="AX116" s="311">
        <v>3299.7578136195893</v>
      </c>
      <c r="AY116" s="311">
        <v>1633.7769525729655</v>
      </c>
      <c r="AZ116" s="311">
        <v>1027.4543732765585</v>
      </c>
      <c r="BA116" s="311">
        <v>1188.7881690029999</v>
      </c>
      <c r="BB116" s="311">
        <v>2019.881991559957</v>
      </c>
      <c r="BC116" s="311">
        <v>2078.7491888144473</v>
      </c>
      <c r="BD116" s="311">
        <v>-418.28500359980899</v>
      </c>
      <c r="BE116" s="311">
        <v>1221.4165186398418</v>
      </c>
      <c r="BF116" s="311">
        <v>1869.4356371532738</v>
      </c>
      <c r="BG116" s="311">
        <v>1878.1464768399931</v>
      </c>
      <c r="BH116" s="311">
        <v>2282.0264286187139</v>
      </c>
      <c r="BI116" s="311">
        <v>2939.2094157899878</v>
      </c>
      <c r="BJ116" s="311">
        <v>3419.7073305299991</v>
      </c>
      <c r="BK116" s="311">
        <v>52.932789595334498</v>
      </c>
      <c r="BL116" s="311">
        <v>3629.1367698469394</v>
      </c>
      <c r="BM116" s="311">
        <v>2405.5712761753275</v>
      </c>
      <c r="BN116" s="311">
        <v>951.6289116410311</v>
      </c>
      <c r="BO116" s="311">
        <v>3047.079534147937</v>
      </c>
      <c r="BP116" s="311">
        <v>-1084.1612010528233</v>
      </c>
      <c r="BQ116" s="311">
        <v>689.48905911834527</v>
      </c>
      <c r="BR116" s="311">
        <v>1575.559655649522</v>
      </c>
      <c r="BS116" s="311">
        <v>1494.1775285086765</v>
      </c>
      <c r="BT116" s="311">
        <v>-2436.8155687894791</v>
      </c>
      <c r="BU116" s="311">
        <v>562.15905518514683</v>
      </c>
      <c r="BV116" s="311">
        <v>4937.1030578641103</v>
      </c>
      <c r="BW116" s="311">
        <v>-3536.3608338996987</v>
      </c>
      <c r="BX116" s="311">
        <v>1036.3058144831625</v>
      </c>
      <c r="BY116" s="311">
        <v>1322.3101687440517</v>
      </c>
      <c r="BZ116" s="311">
        <v>478.33181987240624</v>
      </c>
      <c r="CA116" s="311">
        <v>-350.62744920918766</v>
      </c>
      <c r="CB116" s="311">
        <v>1299.7802228806099</v>
      </c>
      <c r="CC116" s="311">
        <v>251.72986288980672</v>
      </c>
      <c r="CD116" s="311">
        <v>491.83019290300933</v>
      </c>
      <c r="CE116" s="311">
        <v>946.78021602640752</v>
      </c>
      <c r="CF116" s="311">
        <v>128.28467330221071</v>
      </c>
      <c r="CG116" s="311">
        <v>1215.7915179900124</v>
      </c>
      <c r="CH116" s="311">
        <v>1905.4688740321194</v>
      </c>
      <c r="CI116" s="311">
        <v>-1010.350709501238</v>
      </c>
      <c r="CJ116" s="311">
        <v>1158.1276287820151</v>
      </c>
      <c r="CK116" s="311">
        <v>241.39513690489576</v>
      </c>
      <c r="CL116" s="311">
        <v>1199.9542285223172</v>
      </c>
      <c r="CM116" s="311">
        <v>-680.72989790744316</v>
      </c>
      <c r="CN116" s="311">
        <v>1212.7027270146577</v>
      </c>
      <c r="CO116" s="311">
        <v>387.41304815701437</v>
      </c>
      <c r="CP116" s="311">
        <v>817.71241196111316</v>
      </c>
      <c r="CQ116" s="311">
        <v>-290.08311385009415</v>
      </c>
      <c r="CR116" s="311">
        <v>805.12543152807257</v>
      </c>
      <c r="CS116" s="311">
        <v>409.09875396750135</v>
      </c>
      <c r="CT116" s="311">
        <v>3485.0299885371514</v>
      </c>
      <c r="CU116" s="311">
        <v>-284.19619625925162</v>
      </c>
      <c r="CV116" s="311">
        <v>758.41864916517591</v>
      </c>
      <c r="CW116" s="311">
        <v>1300.7313819810815</v>
      </c>
      <c r="CX116" s="311">
        <v>1635.5540508085564</v>
      </c>
      <c r="CY116" s="311">
        <v>-170.4446782393249</v>
      </c>
      <c r="CZ116" s="311">
        <v>1955.3079180036368</v>
      </c>
      <c r="DA116" s="311">
        <v>869.43298311363696</v>
      </c>
      <c r="DB116" s="311">
        <v>1442.7310859843362</v>
      </c>
      <c r="DC116" s="311">
        <v>496.97182222212035</v>
      </c>
      <c r="DD116" s="311">
        <v>-626.51131073522731</v>
      </c>
      <c r="DE116" s="311">
        <v>1324.0250903279803</v>
      </c>
      <c r="DF116" s="311">
        <v>199.65859868473603</v>
      </c>
      <c r="DG116" s="311">
        <v>1062.8538786992356</v>
      </c>
      <c r="DH116" s="311">
        <v>816.04760544636736</v>
      </c>
      <c r="DI116" s="311">
        <v>1070.6643907685943</v>
      </c>
      <c r="DJ116" s="311">
        <v>445.49714919986286</v>
      </c>
      <c r="DK116" s="308">
        <v>1524.7598994655968</v>
      </c>
      <c r="DL116" s="308">
        <v>890.68955710561306</v>
      </c>
      <c r="DM116" s="308">
        <v>1199.6963247793678</v>
      </c>
      <c r="DN116" s="308">
        <v>394.6586910136902</v>
      </c>
      <c r="DO116" s="308">
        <v>-384.00528205538239</v>
      </c>
      <c r="DP116" s="308">
        <v>43.280986600406322</v>
      </c>
      <c r="DQ116" s="308">
        <v>1039.7101527232792</v>
      </c>
      <c r="DR116" s="307">
        <v>1583.7112578936092</v>
      </c>
      <c r="DS116" s="307"/>
      <c r="DT116" s="307"/>
      <c r="DU116" s="307"/>
      <c r="DV116" s="307"/>
      <c r="DW116" s="307"/>
      <c r="DX116" s="307"/>
      <c r="DY116" s="307"/>
      <c r="DZ116" s="307"/>
      <c r="EA116" s="307"/>
      <c r="EB116" s="307"/>
      <c r="EC116" s="307"/>
      <c r="ED116" s="307"/>
      <c r="EE116" s="307"/>
      <c r="EF116" s="307"/>
      <c r="EG116" s="303"/>
      <c r="EH116" s="308"/>
      <c r="EI116" s="308"/>
      <c r="EJ116" s="308"/>
      <c r="EK116" s="308"/>
      <c r="EL116" s="308"/>
      <c r="EM116" s="335" t="s">
        <v>30</v>
      </c>
      <c r="EN116" s="305">
        <f>EN117+EN118+EN122+EN126+EN129</f>
        <v>3861.969285378756</v>
      </c>
      <c r="EO116" s="305">
        <f t="shared" ref="EO116:EV116" si="112">EO117+EO118+EO122+EO126+EO129</f>
        <v>4574.9820919907361</v>
      </c>
      <c r="EP116" s="305">
        <f t="shared" si="112"/>
        <v>2661.8183009125255</v>
      </c>
      <c r="EQ116" s="305">
        <f t="shared" si="112"/>
        <v>-10.859389348200239</v>
      </c>
      <c r="ER116" s="305">
        <f t="shared" si="112"/>
        <v>998.15510897298827</v>
      </c>
      <c r="ES116" s="305">
        <f t="shared" si="112"/>
        <v>241.61105601200688</v>
      </c>
      <c r="ET116" s="305">
        <f t="shared" si="112"/>
        <v>2132.6430859504644</v>
      </c>
      <c r="EU116" s="305">
        <f t="shared" si="112"/>
        <v>2843.4489313667837</v>
      </c>
      <c r="EV116" s="305">
        <f t="shared" si="112"/>
        <v>2346.2577652658856</v>
      </c>
    </row>
    <row r="117" spans="1:152" s="256" customFormat="1" x14ac:dyDescent="0.25">
      <c r="A117" s="333" t="s">
        <v>480</v>
      </c>
      <c r="B117" s="311">
        <v>0</v>
      </c>
      <c r="C117" s="311">
        <v>4.8153099999999753</v>
      </c>
      <c r="D117" s="311">
        <v>2.5304930000000212</v>
      </c>
      <c r="E117" s="311">
        <v>119.64370400000001</v>
      </c>
      <c r="F117" s="311">
        <v>-22.443842000000018</v>
      </c>
      <c r="G117" s="311">
        <v>2.7812609999999864</v>
      </c>
      <c r="H117" s="311">
        <v>-29.521509000000023</v>
      </c>
      <c r="I117" s="311">
        <v>7.8585490000000462</v>
      </c>
      <c r="J117" s="311">
        <v>-17.710440999999996</v>
      </c>
      <c r="K117" s="311">
        <v>8.280302000000006</v>
      </c>
      <c r="L117" s="311">
        <v>103.95019899999994</v>
      </c>
      <c r="M117" s="311">
        <v>226.84296200000003</v>
      </c>
      <c r="N117" s="311">
        <v>-69.239867000000061</v>
      </c>
      <c r="O117" s="311">
        <v>-5.5973199999999963</v>
      </c>
      <c r="P117" s="311">
        <v>0.14104700000007142</v>
      </c>
      <c r="Q117" s="311">
        <v>3.554020000000051</v>
      </c>
      <c r="R117" s="311">
        <v>-21.874403999999949</v>
      </c>
      <c r="S117" s="311">
        <v>5.1041649999999983</v>
      </c>
      <c r="T117" s="311">
        <v>-6.3590850000000216</v>
      </c>
      <c r="U117" s="311">
        <v>31.796967999999964</v>
      </c>
      <c r="V117" s="311">
        <v>36.962097999999941</v>
      </c>
      <c r="W117" s="311">
        <v>23.480562000000077</v>
      </c>
      <c r="X117" s="311">
        <v>-4.6001539999999608</v>
      </c>
      <c r="Y117" s="311">
        <v>-0.25125899999997614</v>
      </c>
      <c r="Z117" s="311">
        <v>-22.923365000000118</v>
      </c>
      <c r="AA117" s="311">
        <v>-37.686593999999857</v>
      </c>
      <c r="AB117" s="311">
        <v>1.8201109999999261</v>
      </c>
      <c r="AC117" s="311">
        <v>0.71315400000003137</v>
      </c>
      <c r="AD117" s="311">
        <v>87.892909000000031</v>
      </c>
      <c r="AE117" s="311">
        <v>-2.5543500000000563</v>
      </c>
      <c r="AF117" s="311">
        <v>-135.74842300000006</v>
      </c>
      <c r="AG117" s="311">
        <v>14.176199000000011</v>
      </c>
      <c r="AH117" s="311">
        <v>-11.92302399999997</v>
      </c>
      <c r="AI117" s="311">
        <v>20.211512999999968</v>
      </c>
      <c r="AJ117" s="311">
        <v>-4.7804929999999501</v>
      </c>
      <c r="AK117" s="311">
        <v>0.53952099999997927</v>
      </c>
      <c r="AL117" s="311">
        <v>-22.389544999999998</v>
      </c>
      <c r="AM117" s="311">
        <v>-4.8074309999999372</v>
      </c>
      <c r="AN117" s="311">
        <v>-8.6615270000000919</v>
      </c>
      <c r="AO117" s="311">
        <v>1.2321019999999976</v>
      </c>
      <c r="AP117" s="311">
        <v>-37.872609999999995</v>
      </c>
      <c r="AQ117" s="311">
        <v>-3.7602369999999965</v>
      </c>
      <c r="AR117" s="311">
        <v>-9.328000999999972</v>
      </c>
      <c r="AS117" s="311">
        <v>23.998437000000024</v>
      </c>
      <c r="AT117" s="311">
        <v>-11.614552000000025</v>
      </c>
      <c r="AU117" s="311">
        <v>19.973069999999979</v>
      </c>
      <c r="AV117" s="311">
        <v>-7.3947249999999798</v>
      </c>
      <c r="AW117" s="311">
        <v>1.5092539999999985</v>
      </c>
      <c r="AX117" s="311">
        <v>-6.1321249999999168</v>
      </c>
      <c r="AY117" s="311">
        <v>-6.6680090000000689</v>
      </c>
      <c r="AZ117" s="311">
        <v>6.2895399999999881</v>
      </c>
      <c r="BA117" s="311">
        <v>7.029041000000035</v>
      </c>
      <c r="BB117" s="311">
        <v>-33.049527999999981</v>
      </c>
      <c r="BC117" s="311">
        <v>0.12352599999998404</v>
      </c>
      <c r="BD117" s="311">
        <v>0.64533200000005309</v>
      </c>
      <c r="BE117" s="311">
        <v>19.122862000000026</v>
      </c>
      <c r="BF117" s="311">
        <v>4.0327309999999201</v>
      </c>
      <c r="BG117" s="311">
        <v>30.643329000000008</v>
      </c>
      <c r="BH117" s="311">
        <v>0.90232399999999302</v>
      </c>
      <c r="BI117" s="311">
        <v>-1.3080429999999694</v>
      </c>
      <c r="BJ117" s="311">
        <v>-21.516556000000008</v>
      </c>
      <c r="BK117" s="311">
        <v>-2.6367219999999634</v>
      </c>
      <c r="BL117" s="311">
        <v>5.3104729999999876</v>
      </c>
      <c r="BM117" s="311">
        <v>-4.1982170000000565</v>
      </c>
      <c r="BN117" s="311">
        <v>-27.103314999999967</v>
      </c>
      <c r="BO117" s="311">
        <v>0.38179099999998911</v>
      </c>
      <c r="BP117" s="311">
        <v>-0.74402200000002949</v>
      </c>
      <c r="BQ117" s="311">
        <v>29.806297999999977</v>
      </c>
      <c r="BR117" s="311">
        <v>83.587800999999985</v>
      </c>
      <c r="BS117" s="311">
        <v>30.611962000000005</v>
      </c>
      <c r="BT117" s="311">
        <v>-2.3875799999999572</v>
      </c>
      <c r="BU117" s="311">
        <v>0.46515499999993892</v>
      </c>
      <c r="BV117" s="311">
        <v>-5.4488279999999918</v>
      </c>
      <c r="BW117" s="311">
        <v>24.189728999999971</v>
      </c>
      <c r="BX117" s="311">
        <v>30.976934</v>
      </c>
      <c r="BY117" s="311">
        <v>-2.4160979999999768</v>
      </c>
      <c r="BZ117" s="311">
        <v>-26.323274000000033</v>
      </c>
      <c r="CA117" s="311">
        <v>-2.8038700000000034</v>
      </c>
      <c r="CB117" s="311">
        <v>-3.2155389999999784</v>
      </c>
      <c r="CC117" s="311">
        <v>27.272689999999955</v>
      </c>
      <c r="CD117" s="311">
        <v>-2.0584509999999341</v>
      </c>
      <c r="CE117" s="311">
        <v>32.657108999999991</v>
      </c>
      <c r="CF117" s="311">
        <v>3.0061520000000428</v>
      </c>
      <c r="CG117" s="311">
        <v>-1.6036070000000535</v>
      </c>
      <c r="CH117" s="311">
        <v>-42.870400000000018</v>
      </c>
      <c r="CI117" s="311">
        <v>-4.3011340000000757</v>
      </c>
      <c r="CJ117" s="311">
        <v>-7.2196239999998539</v>
      </c>
      <c r="CK117" s="311">
        <v>2.4988479999998958</v>
      </c>
      <c r="CL117" s="311">
        <v>-30.415882000000011</v>
      </c>
      <c r="CM117" s="311">
        <v>-2.1604600000000573</v>
      </c>
      <c r="CN117" s="311">
        <v>-1.9672499999998649</v>
      </c>
      <c r="CO117" s="311">
        <v>16.584856999999886</v>
      </c>
      <c r="CP117" s="311">
        <v>8.5304450000000287</v>
      </c>
      <c r="CQ117" s="311">
        <v>20.241086999999993</v>
      </c>
      <c r="CR117" s="311">
        <v>17.109131000000005</v>
      </c>
      <c r="CS117" s="311">
        <v>14.118188000000004</v>
      </c>
      <c r="CT117" s="311">
        <v>-54.290827999999919</v>
      </c>
      <c r="CU117" s="311">
        <v>6.69119299999997</v>
      </c>
      <c r="CV117" s="311">
        <v>-9.1047499999999957</v>
      </c>
      <c r="CW117" s="311">
        <v>0.32785899999998946</v>
      </c>
      <c r="CX117" s="311">
        <v>-31.163416000000097</v>
      </c>
      <c r="CY117" s="311">
        <v>2.662176000000045</v>
      </c>
      <c r="CZ117" s="311">
        <v>501.56020800000005</v>
      </c>
      <c r="DA117" s="311">
        <v>11.422848999999957</v>
      </c>
      <c r="DB117" s="311">
        <v>-5.3065610000000092</v>
      </c>
      <c r="DC117" s="311">
        <v>36.350516999999996</v>
      </c>
      <c r="DD117" s="311">
        <v>4.8519900000001144</v>
      </c>
      <c r="DE117" s="311">
        <v>3.0168239999999429</v>
      </c>
      <c r="DF117" s="311">
        <v>-34.604672999999821</v>
      </c>
      <c r="DG117" s="311">
        <v>8.0466660000000161</v>
      </c>
      <c r="DH117" s="311">
        <v>-2.4859209999999905</v>
      </c>
      <c r="DI117" s="311">
        <v>5.3029750000000035</v>
      </c>
      <c r="DJ117" s="311">
        <v>-18.110599999999977</v>
      </c>
      <c r="DK117" s="308">
        <v>1.9052019999999743</v>
      </c>
      <c r="DL117" s="308">
        <v>1.2537429999999858</v>
      </c>
      <c r="DM117" s="308">
        <v>2382.8488477900005</v>
      </c>
      <c r="DN117" s="308">
        <v>4.0204729999999955</v>
      </c>
      <c r="DO117" s="308">
        <v>3.3166639999998164</v>
      </c>
      <c r="DP117" s="308">
        <v>-70.265421999999944</v>
      </c>
      <c r="DQ117" s="308">
        <v>-72.553570000000349</v>
      </c>
      <c r="DR117" s="307">
        <v>0</v>
      </c>
      <c r="DS117" s="307"/>
      <c r="DT117" s="307"/>
      <c r="DU117" s="307"/>
      <c r="DV117" s="307"/>
      <c r="DW117" s="307"/>
      <c r="DX117" s="307"/>
      <c r="DY117" s="307"/>
      <c r="DZ117" s="307"/>
      <c r="EA117" s="307"/>
      <c r="EB117" s="307"/>
      <c r="EC117" s="307"/>
      <c r="ED117" s="307"/>
      <c r="EE117" s="307"/>
      <c r="EF117" s="307"/>
      <c r="EG117" s="303"/>
      <c r="EH117" s="308"/>
      <c r="EI117" s="308"/>
      <c r="EJ117" s="308"/>
      <c r="EK117" s="308"/>
      <c r="EL117" s="308"/>
      <c r="EM117" s="327" t="s">
        <v>479</v>
      </c>
      <c r="EN117" s="308">
        <v>-21</v>
      </c>
      <c r="EO117" s="308">
        <v>487</v>
      </c>
      <c r="EP117" s="308">
        <v>2184</v>
      </c>
      <c r="EQ117" s="308">
        <v>0</v>
      </c>
      <c r="ER117" s="308">
        <v>0</v>
      </c>
      <c r="ES117" s="308">
        <v>0</v>
      </c>
      <c r="ET117" s="308">
        <v>0</v>
      </c>
      <c r="EU117" s="308">
        <v>0</v>
      </c>
      <c r="EV117" s="308">
        <v>0</v>
      </c>
    </row>
    <row r="118" spans="1:152" s="256" customFormat="1" x14ac:dyDescent="0.25">
      <c r="A118" s="333" t="s">
        <v>478</v>
      </c>
      <c r="B118" s="309">
        <v>0</v>
      </c>
      <c r="C118" s="309">
        <v>3.9237426600000003</v>
      </c>
      <c r="D118" s="309">
        <v>0.84959291999999997</v>
      </c>
      <c r="E118" s="309">
        <v>191.29469852000003</v>
      </c>
      <c r="F118" s="309">
        <v>7.413146930000039</v>
      </c>
      <c r="G118" s="309">
        <v>158.16821394999999</v>
      </c>
      <c r="H118" s="309">
        <v>40.096330079999994</v>
      </c>
      <c r="I118" s="309">
        <v>43.512229120000001</v>
      </c>
      <c r="J118" s="309">
        <v>209.77170557000005</v>
      </c>
      <c r="K118" s="309">
        <v>44.99364593</v>
      </c>
      <c r="L118" s="309">
        <v>191.63426506000002</v>
      </c>
      <c r="M118" s="309">
        <v>131.03208741000003</v>
      </c>
      <c r="N118" s="309">
        <v>351.12112743</v>
      </c>
      <c r="O118" s="309">
        <v>29.200785639999992</v>
      </c>
      <c r="P118" s="309">
        <v>28.789345109999999</v>
      </c>
      <c r="Q118" s="309">
        <v>88.807304399999964</v>
      </c>
      <c r="R118" s="309">
        <v>98.215886889999993</v>
      </c>
      <c r="S118" s="309">
        <v>30.458655230000005</v>
      </c>
      <c r="T118" s="309">
        <v>128.09023622000001</v>
      </c>
      <c r="U118" s="309">
        <v>56.559687119999992</v>
      </c>
      <c r="V118" s="309">
        <v>38.133339559999996</v>
      </c>
      <c r="W118" s="309">
        <v>101.91894045000001</v>
      </c>
      <c r="X118" s="309">
        <v>327.7033398100001</v>
      </c>
      <c r="Y118" s="309">
        <v>268.37281918999997</v>
      </c>
      <c r="Z118" s="309">
        <v>192.96126443999995</v>
      </c>
      <c r="AA118" s="309">
        <v>10.098872439999994</v>
      </c>
      <c r="AB118" s="309">
        <v>327.72932767999993</v>
      </c>
      <c r="AC118" s="309">
        <v>173.37064307000006</v>
      </c>
      <c r="AD118" s="309">
        <v>200.22385558999997</v>
      </c>
      <c r="AE118" s="309">
        <v>189.05089980999998</v>
      </c>
      <c r="AF118" s="309">
        <v>266.27679498000003</v>
      </c>
      <c r="AG118" s="309">
        <v>19.906227720000004</v>
      </c>
      <c r="AH118" s="309">
        <v>62.742246719999997</v>
      </c>
      <c r="AI118" s="309">
        <v>12.874870649999991</v>
      </c>
      <c r="AJ118" s="309">
        <v>402.46124890999999</v>
      </c>
      <c r="AK118" s="309">
        <v>212.71869054000001</v>
      </c>
      <c r="AL118" s="309">
        <v>630.28778891999991</v>
      </c>
      <c r="AM118" s="309">
        <v>10.025201140000007</v>
      </c>
      <c r="AN118" s="309">
        <v>518.56711456999994</v>
      </c>
      <c r="AO118" s="309">
        <v>533.21933605000004</v>
      </c>
      <c r="AP118" s="309">
        <v>208.52089730999998</v>
      </c>
      <c r="AQ118" s="309">
        <v>9.0115589499999995</v>
      </c>
      <c r="AR118" s="309">
        <v>2.5464051699999999</v>
      </c>
      <c r="AS118" s="309">
        <v>3.8012396000000002</v>
      </c>
      <c r="AT118" s="309">
        <v>4.8556617900000001</v>
      </c>
      <c r="AU118" s="309">
        <v>0.73713791999999989</v>
      </c>
      <c r="AV118" s="309">
        <v>0.9181585699999999</v>
      </c>
      <c r="AW118" s="309">
        <v>411.23864822999997</v>
      </c>
      <c r="AX118" s="309">
        <v>830.98963107000009</v>
      </c>
      <c r="AY118" s="309">
        <v>650.21253646000002</v>
      </c>
      <c r="AZ118" s="309">
        <v>348.74970000000002</v>
      </c>
      <c r="BA118" s="309">
        <v>823.52049514999999</v>
      </c>
      <c r="BB118" s="309">
        <v>313.44970999999998</v>
      </c>
      <c r="BC118" s="309">
        <v>506.51647169</v>
      </c>
      <c r="BD118" s="309">
        <v>580.79592346000004</v>
      </c>
      <c r="BE118" s="309">
        <v>162.3358709</v>
      </c>
      <c r="BF118" s="309">
        <v>752.29862617000003</v>
      </c>
      <c r="BG118" s="309">
        <v>147.30850552000001</v>
      </c>
      <c r="BH118" s="309">
        <v>550.88736313999993</v>
      </c>
      <c r="BI118" s="309">
        <v>466.52472742999998</v>
      </c>
      <c r="BJ118" s="309">
        <v>420.4652929099999</v>
      </c>
      <c r="BK118" s="309">
        <v>907.21443976</v>
      </c>
      <c r="BL118" s="309">
        <v>3060.0219626800003</v>
      </c>
      <c r="BM118" s="309">
        <v>1442.1798324399999</v>
      </c>
      <c r="BN118" s="309">
        <v>333.17462906000003</v>
      </c>
      <c r="BO118" s="309">
        <v>529.28885831000002</v>
      </c>
      <c r="BP118" s="309">
        <v>0</v>
      </c>
      <c r="BQ118" s="309">
        <v>0</v>
      </c>
      <c r="BR118" s="309">
        <v>0.8498299999999972</v>
      </c>
      <c r="BS118" s="309">
        <v>0</v>
      </c>
      <c r="BT118" s="309">
        <v>0</v>
      </c>
      <c r="BU118" s="309">
        <v>0</v>
      </c>
      <c r="BV118" s="309">
        <v>0.17996400000000001</v>
      </c>
      <c r="BW118" s="309">
        <v>0</v>
      </c>
      <c r="BX118" s="309">
        <v>0</v>
      </c>
      <c r="BY118" s="309">
        <v>-9.6725000000000005E-2</v>
      </c>
      <c r="BZ118" s="309">
        <v>0</v>
      </c>
      <c r="CA118" s="309">
        <v>0</v>
      </c>
      <c r="CB118" s="309">
        <v>0</v>
      </c>
      <c r="CC118" s="309">
        <v>0</v>
      </c>
      <c r="CD118" s="309">
        <v>0</v>
      </c>
      <c r="CE118" s="309">
        <v>0</v>
      </c>
      <c r="CF118" s="309">
        <v>149.349129</v>
      </c>
      <c r="CG118" s="309">
        <v>9.9980000000002178E-2</v>
      </c>
      <c r="CH118" s="309">
        <v>253.778344</v>
      </c>
      <c r="CI118" s="309">
        <v>90.997800000000012</v>
      </c>
      <c r="CJ118" s="309">
        <v>3.06938442</v>
      </c>
      <c r="CK118" s="309">
        <v>120</v>
      </c>
      <c r="CL118" s="309">
        <v>1.9996</v>
      </c>
      <c r="CM118" s="309">
        <v>0.93481300000000001</v>
      </c>
      <c r="CN118" s="309">
        <v>0.59488099999999999</v>
      </c>
      <c r="CO118" s="309">
        <v>13.1872375</v>
      </c>
      <c r="CP118" s="309">
        <v>88.242764500000021</v>
      </c>
      <c r="CQ118" s="309">
        <v>81.494045000000028</v>
      </c>
      <c r="CR118" s="309">
        <v>197.69183417000005</v>
      </c>
      <c r="CS118" s="309">
        <v>13.255538259999994</v>
      </c>
      <c r="CT118" s="309">
        <v>67.729930440000004</v>
      </c>
      <c r="CU118" s="309">
        <v>42.641811500000017</v>
      </c>
      <c r="CV118" s="309">
        <v>75.186888189999962</v>
      </c>
      <c r="CW118" s="309">
        <v>88.544436098615876</v>
      </c>
      <c r="CX118" s="309">
        <v>41.08210600000001</v>
      </c>
      <c r="CY118" s="309">
        <v>21.101177220000011</v>
      </c>
      <c r="CZ118" s="309">
        <v>15.01390059</v>
      </c>
      <c r="DA118" s="309">
        <v>44.836311632145964</v>
      </c>
      <c r="DB118" s="309">
        <v>33.06892775</v>
      </c>
      <c r="DC118" s="309">
        <v>18.063735150419213</v>
      </c>
      <c r="DD118" s="309">
        <v>13.506482883507147</v>
      </c>
      <c r="DE118" s="309">
        <v>21.561369980529548</v>
      </c>
      <c r="DF118" s="309">
        <v>82.128393894165072</v>
      </c>
      <c r="DG118" s="309">
        <v>0</v>
      </c>
      <c r="DH118" s="309">
        <v>0</v>
      </c>
      <c r="DI118" s="309">
        <v>0</v>
      </c>
      <c r="DJ118" s="309">
        <v>217.94161663154748</v>
      </c>
      <c r="DK118" s="305">
        <v>193.53206467773057</v>
      </c>
      <c r="DL118" s="305">
        <v>173.03954510226464</v>
      </c>
      <c r="DM118" s="305">
        <v>241.02587827510774</v>
      </c>
      <c r="DN118" s="305">
        <v>35.961549403275626</v>
      </c>
      <c r="DO118" s="305">
        <v>21.13368756251489</v>
      </c>
      <c r="DP118" s="305">
        <v>1.2806256201856323</v>
      </c>
      <c r="DQ118" s="305">
        <v>24.02481782594587</v>
      </c>
      <c r="DR118" s="304">
        <v>261.91813673360934</v>
      </c>
      <c r="DS118" s="304"/>
      <c r="DT118" s="304"/>
      <c r="DU118" s="304"/>
      <c r="DV118" s="304"/>
      <c r="DW118" s="304"/>
      <c r="DX118" s="304"/>
      <c r="DY118" s="304"/>
      <c r="DZ118" s="304"/>
      <c r="EA118" s="304"/>
      <c r="EB118" s="304"/>
      <c r="EC118" s="304"/>
      <c r="ED118" s="304"/>
      <c r="EE118" s="304"/>
      <c r="EF118" s="304"/>
      <c r="EG118" s="303"/>
      <c r="EH118" s="308"/>
      <c r="EI118" s="308"/>
      <c r="EJ118" s="305"/>
      <c r="EK118" s="305"/>
      <c r="EL118" s="305"/>
      <c r="EM118" s="327" t="s">
        <v>39</v>
      </c>
      <c r="EN118" s="305">
        <f t="shared" ref="EN118:EV118" si="113">SUM(EN119:EN121)</f>
        <v>679.19782829000019</v>
      </c>
      <c r="EO118" s="305">
        <f t="shared" si="113"/>
        <v>496.73554088938283</v>
      </c>
      <c r="EP118" s="305">
        <f t="shared" si="113"/>
        <v>1177.4380020966241</v>
      </c>
      <c r="EQ118" s="305">
        <f t="shared" si="113"/>
        <v>621.75757257999999</v>
      </c>
      <c r="ER118" s="305">
        <f t="shared" si="113"/>
        <v>500</v>
      </c>
      <c r="ES118" s="305">
        <f t="shared" si="113"/>
        <v>500</v>
      </c>
      <c r="ET118" s="305">
        <f t="shared" si="113"/>
        <v>500</v>
      </c>
      <c r="EU118" s="305">
        <f t="shared" si="113"/>
        <v>500</v>
      </c>
      <c r="EV118" s="305">
        <f t="shared" si="113"/>
        <v>500</v>
      </c>
    </row>
    <row r="119" spans="1:152" s="256" customFormat="1" x14ac:dyDescent="0.25">
      <c r="A119" s="332" t="s">
        <v>176</v>
      </c>
      <c r="B119" s="311">
        <v>0</v>
      </c>
      <c r="C119" s="311">
        <v>0</v>
      </c>
      <c r="D119" s="311">
        <v>0</v>
      </c>
      <c r="E119" s="311">
        <v>0</v>
      </c>
      <c r="F119" s="311">
        <v>0</v>
      </c>
      <c r="G119" s="311">
        <v>0</v>
      </c>
      <c r="H119" s="311">
        <v>0</v>
      </c>
      <c r="I119" s="311">
        <v>0</v>
      </c>
      <c r="J119" s="311">
        <v>0</v>
      </c>
      <c r="K119" s="311">
        <v>0</v>
      </c>
      <c r="L119" s="311">
        <v>0</v>
      </c>
      <c r="M119" s="311">
        <v>0</v>
      </c>
      <c r="N119" s="311">
        <v>0</v>
      </c>
      <c r="O119" s="311">
        <v>0</v>
      </c>
      <c r="P119" s="311">
        <v>0</v>
      </c>
      <c r="Q119" s="311">
        <v>0</v>
      </c>
      <c r="R119" s="311">
        <v>0</v>
      </c>
      <c r="S119" s="311">
        <v>0</v>
      </c>
      <c r="T119" s="311">
        <v>0</v>
      </c>
      <c r="U119" s="311">
        <v>5.1203293899999993</v>
      </c>
      <c r="V119" s="311">
        <v>0</v>
      </c>
      <c r="W119" s="311">
        <v>0</v>
      </c>
      <c r="X119" s="311">
        <v>0</v>
      </c>
      <c r="Y119" s="311">
        <v>0</v>
      </c>
      <c r="Z119" s="311">
        <v>0</v>
      </c>
      <c r="AA119" s="311">
        <v>0</v>
      </c>
      <c r="AB119" s="311">
        <v>0</v>
      </c>
      <c r="AC119" s="311">
        <v>0</v>
      </c>
      <c r="AD119" s="311">
        <v>1.2847893400000001</v>
      </c>
      <c r="AE119" s="311">
        <v>0</v>
      </c>
      <c r="AF119" s="311">
        <v>0</v>
      </c>
      <c r="AG119" s="311">
        <v>0</v>
      </c>
      <c r="AH119" s="311">
        <v>0</v>
      </c>
      <c r="AI119" s="311">
        <v>0</v>
      </c>
      <c r="AJ119" s="311">
        <v>0</v>
      </c>
      <c r="AK119" s="311">
        <v>0</v>
      </c>
      <c r="AL119" s="311">
        <v>500</v>
      </c>
      <c r="AM119" s="311">
        <v>0</v>
      </c>
      <c r="AN119" s="311">
        <v>500.83333332999996</v>
      </c>
      <c r="AO119" s="311">
        <v>488.20736055000009</v>
      </c>
      <c r="AP119" s="311">
        <v>201.25078139999999</v>
      </c>
      <c r="AQ119" s="311">
        <v>0</v>
      </c>
      <c r="AR119" s="311">
        <v>0</v>
      </c>
      <c r="AS119" s="311">
        <v>0</v>
      </c>
      <c r="AT119" s="311">
        <v>0</v>
      </c>
      <c r="AU119" s="311">
        <v>0</v>
      </c>
      <c r="AV119" s="311">
        <v>0</v>
      </c>
      <c r="AW119" s="311">
        <v>300</v>
      </c>
      <c r="AX119" s="311">
        <v>560.08981111000003</v>
      </c>
      <c r="AY119" s="311">
        <v>650.21253646000002</v>
      </c>
      <c r="AZ119" s="311">
        <v>255</v>
      </c>
      <c r="BA119" s="311">
        <v>358.46719788000001</v>
      </c>
      <c r="BB119" s="311">
        <v>312</v>
      </c>
      <c r="BC119" s="311">
        <v>100</v>
      </c>
      <c r="BD119" s="311">
        <v>540.04166667000004</v>
      </c>
      <c r="BE119" s="311">
        <v>155.7471889</v>
      </c>
      <c r="BF119" s="311">
        <v>705.38412876999996</v>
      </c>
      <c r="BG119" s="311">
        <v>100</v>
      </c>
      <c r="BH119" s="311">
        <v>338.05792914</v>
      </c>
      <c r="BI119" s="311">
        <v>256.52472742999998</v>
      </c>
      <c r="BJ119" s="311">
        <v>138.29569556999999</v>
      </c>
      <c r="BK119" s="311">
        <v>907.11443975999998</v>
      </c>
      <c r="BL119" s="311">
        <v>3005.5099681000006</v>
      </c>
      <c r="BM119" s="311">
        <v>1260.90008844</v>
      </c>
      <c r="BN119" s="311">
        <v>333.17462906000003</v>
      </c>
      <c r="BO119" s="311">
        <v>528.93885831</v>
      </c>
      <c r="BP119" s="311">
        <v>0</v>
      </c>
      <c r="BQ119" s="311">
        <v>0</v>
      </c>
      <c r="BR119" s="311">
        <v>0</v>
      </c>
      <c r="BS119" s="311">
        <v>0</v>
      </c>
      <c r="BT119" s="311">
        <v>0</v>
      </c>
      <c r="BU119" s="311">
        <v>0</v>
      </c>
      <c r="BV119" s="311">
        <v>0</v>
      </c>
      <c r="BW119" s="311">
        <v>0</v>
      </c>
      <c r="BX119" s="311">
        <v>0</v>
      </c>
      <c r="BY119" s="311">
        <v>0</v>
      </c>
      <c r="BZ119" s="311">
        <v>0</v>
      </c>
      <c r="CA119" s="311">
        <v>0</v>
      </c>
      <c r="CB119" s="311">
        <v>0</v>
      </c>
      <c r="CC119" s="311">
        <v>0</v>
      </c>
      <c r="CD119" s="311">
        <v>0</v>
      </c>
      <c r="CE119" s="311">
        <v>0</v>
      </c>
      <c r="CF119" s="311">
        <v>0</v>
      </c>
      <c r="CG119" s="311">
        <v>0</v>
      </c>
      <c r="CH119" s="311">
        <v>0</v>
      </c>
      <c r="CI119" s="311">
        <v>0</v>
      </c>
      <c r="CJ119" s="311">
        <v>0</v>
      </c>
      <c r="CK119" s="311">
        <v>0</v>
      </c>
      <c r="CL119" s="311">
        <v>0</v>
      </c>
      <c r="CM119" s="311">
        <v>0</v>
      </c>
      <c r="CN119" s="311">
        <v>0</v>
      </c>
      <c r="CO119" s="311">
        <v>0</v>
      </c>
      <c r="CP119" s="311">
        <v>0</v>
      </c>
      <c r="CQ119" s="311">
        <v>0</v>
      </c>
      <c r="CR119" s="311">
        <v>0</v>
      </c>
      <c r="CS119" s="311">
        <v>0</v>
      </c>
      <c r="CT119" s="311">
        <v>0</v>
      </c>
      <c r="CU119" s="311">
        <v>0</v>
      </c>
      <c r="CV119" s="311">
        <v>0</v>
      </c>
      <c r="CW119" s="311">
        <v>0</v>
      </c>
      <c r="CX119" s="311">
        <v>0</v>
      </c>
      <c r="CY119" s="311">
        <v>0</v>
      </c>
      <c r="CZ119" s="311">
        <v>0</v>
      </c>
      <c r="DA119" s="311">
        <v>0</v>
      </c>
      <c r="DB119" s="311">
        <v>0</v>
      </c>
      <c r="DC119" s="311">
        <v>0</v>
      </c>
      <c r="DD119" s="311">
        <v>0</v>
      </c>
      <c r="DE119" s="311">
        <v>0</v>
      </c>
      <c r="DF119" s="311">
        <v>0</v>
      </c>
      <c r="DG119" s="311">
        <v>0</v>
      </c>
      <c r="DH119" s="311">
        <v>0</v>
      </c>
      <c r="DI119" s="311">
        <v>0</v>
      </c>
      <c r="DJ119" s="311">
        <v>0</v>
      </c>
      <c r="DK119" s="308">
        <v>0</v>
      </c>
      <c r="DL119" s="308">
        <v>0</v>
      </c>
      <c r="DM119" s="308">
        <v>0</v>
      </c>
      <c r="DN119" s="308">
        <v>0</v>
      </c>
      <c r="DO119" s="308">
        <v>0</v>
      </c>
      <c r="DP119" s="308">
        <v>0</v>
      </c>
      <c r="DQ119" s="308">
        <v>0</v>
      </c>
      <c r="DR119" s="307">
        <v>0</v>
      </c>
      <c r="DS119" s="307"/>
      <c r="DT119" s="307"/>
      <c r="DU119" s="307"/>
      <c r="DV119" s="307"/>
      <c r="DW119" s="307"/>
      <c r="DX119" s="307"/>
      <c r="DY119" s="307"/>
      <c r="DZ119" s="307"/>
      <c r="EA119" s="307"/>
      <c r="EB119" s="307"/>
      <c r="EC119" s="307"/>
      <c r="ED119" s="307"/>
      <c r="EE119" s="307"/>
      <c r="EF119" s="307"/>
      <c r="EG119" s="303"/>
      <c r="EH119" s="305"/>
      <c r="EI119" s="305"/>
      <c r="EJ119" s="308"/>
      <c r="EK119" s="308"/>
      <c r="EL119" s="308"/>
      <c r="EM119" s="334" t="s">
        <v>176</v>
      </c>
      <c r="EN119" s="308">
        <v>0</v>
      </c>
      <c r="EO119" s="308">
        <v>0</v>
      </c>
      <c r="EP119" s="308">
        <v>0</v>
      </c>
      <c r="EQ119" s="308">
        <v>0</v>
      </c>
      <c r="ER119" s="308">
        <v>0</v>
      </c>
      <c r="ES119" s="308">
        <v>0</v>
      </c>
      <c r="ET119" s="308">
        <v>0</v>
      </c>
      <c r="EU119" s="308">
        <v>0</v>
      </c>
      <c r="EV119" s="308">
        <v>0</v>
      </c>
    </row>
    <row r="120" spans="1:152" s="256" customFormat="1" x14ac:dyDescent="0.25">
      <c r="A120" s="332" t="s">
        <v>449</v>
      </c>
      <c r="B120" s="311">
        <v>0</v>
      </c>
      <c r="C120" s="311">
        <v>0</v>
      </c>
      <c r="D120" s="311">
        <v>0</v>
      </c>
      <c r="E120" s="311">
        <v>180</v>
      </c>
      <c r="F120" s="311">
        <v>0</v>
      </c>
      <c r="G120" s="311">
        <v>100.7473</v>
      </c>
      <c r="H120" s="311">
        <v>25.496304590000001</v>
      </c>
      <c r="I120" s="311">
        <v>12.77</v>
      </c>
      <c r="J120" s="311">
        <v>73.101559840000007</v>
      </c>
      <c r="K120" s="311">
        <v>0</v>
      </c>
      <c r="L120" s="311">
        <v>156.551849</v>
      </c>
      <c r="M120" s="311">
        <v>120</v>
      </c>
      <c r="N120" s="311">
        <v>330</v>
      </c>
      <c r="O120" s="311">
        <v>0</v>
      </c>
      <c r="P120" s="311">
        <v>0</v>
      </c>
      <c r="Q120" s="311">
        <v>77.200103699999985</v>
      </c>
      <c r="R120" s="311">
        <v>89.829788469999997</v>
      </c>
      <c r="S120" s="311">
        <v>18.222143819999999</v>
      </c>
      <c r="T120" s="311">
        <v>120</v>
      </c>
      <c r="U120" s="311">
        <v>0</v>
      </c>
      <c r="V120" s="311">
        <v>0</v>
      </c>
      <c r="W120" s="311">
        <v>69.169041629999995</v>
      </c>
      <c r="X120" s="311">
        <v>286.05170712</v>
      </c>
      <c r="Y120" s="311">
        <v>0.8</v>
      </c>
      <c r="Z120" s="311">
        <v>100</v>
      </c>
      <c r="AA120" s="311">
        <v>0</v>
      </c>
      <c r="AB120" s="311">
        <v>313</v>
      </c>
      <c r="AC120" s="311">
        <v>160</v>
      </c>
      <c r="AD120" s="311">
        <v>190.13798462</v>
      </c>
      <c r="AE120" s="311">
        <v>36.609427029999999</v>
      </c>
      <c r="AF120" s="311">
        <v>245.23183096</v>
      </c>
      <c r="AG120" s="311">
        <v>0</v>
      </c>
      <c r="AH120" s="311">
        <v>50.284990210000004</v>
      </c>
      <c r="AI120" s="311">
        <v>0</v>
      </c>
      <c r="AJ120" s="311">
        <v>380</v>
      </c>
      <c r="AK120" s="311">
        <v>58</v>
      </c>
      <c r="AL120" s="311">
        <v>80</v>
      </c>
      <c r="AM120" s="311">
        <v>0</v>
      </c>
      <c r="AN120" s="311">
        <v>0</v>
      </c>
      <c r="AO120" s="311">
        <v>41.8</v>
      </c>
      <c r="AP120" s="311">
        <v>0.35</v>
      </c>
      <c r="AQ120" s="311">
        <v>0</v>
      </c>
      <c r="AR120" s="311">
        <v>0</v>
      </c>
      <c r="AS120" s="311">
        <v>0</v>
      </c>
      <c r="AT120" s="311">
        <v>0</v>
      </c>
      <c r="AU120" s="311">
        <v>0</v>
      </c>
      <c r="AV120" s="311">
        <v>0</v>
      </c>
      <c r="AW120" s="311">
        <v>105</v>
      </c>
      <c r="AX120" s="311">
        <v>270</v>
      </c>
      <c r="AY120" s="311">
        <v>0</v>
      </c>
      <c r="AZ120" s="311">
        <v>92.25</v>
      </c>
      <c r="BA120" s="311">
        <v>141</v>
      </c>
      <c r="BB120" s="311">
        <v>0</v>
      </c>
      <c r="BC120" s="311">
        <v>45</v>
      </c>
      <c r="BD120" s="311">
        <v>30.35</v>
      </c>
      <c r="BE120" s="311">
        <v>0</v>
      </c>
      <c r="BF120" s="311">
        <v>0.2</v>
      </c>
      <c r="BG120" s="311">
        <v>0</v>
      </c>
      <c r="BH120" s="311">
        <v>210</v>
      </c>
      <c r="BI120" s="311">
        <v>210</v>
      </c>
      <c r="BJ120" s="311">
        <v>251.2</v>
      </c>
      <c r="BK120" s="311">
        <v>0.1</v>
      </c>
      <c r="BL120" s="311">
        <v>41.2</v>
      </c>
      <c r="BM120" s="311">
        <v>180</v>
      </c>
      <c r="BN120" s="311">
        <v>0</v>
      </c>
      <c r="BO120" s="311">
        <v>0.35</v>
      </c>
      <c r="BP120" s="311">
        <v>0</v>
      </c>
      <c r="BQ120" s="311">
        <v>0</v>
      </c>
      <c r="BR120" s="311">
        <v>0</v>
      </c>
      <c r="BS120" s="311">
        <v>0</v>
      </c>
      <c r="BT120" s="311">
        <v>0</v>
      </c>
      <c r="BU120" s="311">
        <v>0</v>
      </c>
      <c r="BV120" s="311">
        <v>0</v>
      </c>
      <c r="BW120" s="311">
        <v>0</v>
      </c>
      <c r="BX120" s="311">
        <v>0</v>
      </c>
      <c r="BY120" s="311">
        <v>0</v>
      </c>
      <c r="BZ120" s="311">
        <v>0</v>
      </c>
      <c r="CA120" s="311">
        <v>0</v>
      </c>
      <c r="CB120" s="311">
        <v>0</v>
      </c>
      <c r="CC120" s="311">
        <v>0</v>
      </c>
      <c r="CD120" s="311">
        <v>0</v>
      </c>
      <c r="CE120" s="311">
        <v>0</v>
      </c>
      <c r="CF120" s="311">
        <v>120</v>
      </c>
      <c r="CG120" s="311">
        <v>0</v>
      </c>
      <c r="CH120" s="311">
        <v>245.5</v>
      </c>
      <c r="CI120" s="311">
        <v>80</v>
      </c>
      <c r="CJ120" s="311">
        <v>0</v>
      </c>
      <c r="CK120" s="311">
        <v>120</v>
      </c>
      <c r="CL120" s="311">
        <v>0</v>
      </c>
      <c r="CM120" s="311">
        <v>0</v>
      </c>
      <c r="CN120" s="311">
        <v>0</v>
      </c>
      <c r="CO120" s="311">
        <v>0</v>
      </c>
      <c r="CP120" s="311">
        <v>0</v>
      </c>
      <c r="CQ120" s="311">
        <v>0</v>
      </c>
      <c r="CR120" s="311">
        <v>161.74416667</v>
      </c>
      <c r="CS120" s="311">
        <v>0</v>
      </c>
      <c r="CT120" s="311">
        <v>0</v>
      </c>
      <c r="CU120" s="311">
        <v>0</v>
      </c>
      <c r="CV120" s="311">
        <v>0</v>
      </c>
      <c r="CW120" s="311">
        <v>0</v>
      </c>
      <c r="CX120" s="311">
        <v>0</v>
      </c>
      <c r="CY120" s="311">
        <v>0</v>
      </c>
      <c r="CZ120" s="311">
        <v>0</v>
      </c>
      <c r="DA120" s="311">
        <v>0</v>
      </c>
      <c r="DB120" s="311">
        <v>0</v>
      </c>
      <c r="DC120" s="311">
        <v>0</v>
      </c>
      <c r="DD120" s="311">
        <v>0</v>
      </c>
      <c r="DE120" s="311">
        <v>0</v>
      </c>
      <c r="DF120" s="311">
        <v>0</v>
      </c>
      <c r="DG120" s="311">
        <v>0</v>
      </c>
      <c r="DH120" s="311">
        <v>0</v>
      </c>
      <c r="DI120" s="311">
        <v>0</v>
      </c>
      <c r="DJ120" s="311">
        <v>138.05466346294182</v>
      </c>
      <c r="DK120" s="308">
        <v>82.117559085073708</v>
      </c>
      <c r="DL120" s="308">
        <v>130.78761667910896</v>
      </c>
      <c r="DM120" s="308">
        <v>203.882926906667</v>
      </c>
      <c r="DN120" s="308">
        <v>0</v>
      </c>
      <c r="DO120" s="308">
        <v>0</v>
      </c>
      <c r="DP120" s="308">
        <v>0</v>
      </c>
      <c r="DQ120" s="308">
        <v>0</v>
      </c>
      <c r="DR120" s="307">
        <v>152.11473109538773</v>
      </c>
      <c r="DS120" s="307"/>
      <c r="DT120" s="307"/>
      <c r="DU120" s="307"/>
      <c r="DV120" s="307"/>
      <c r="DW120" s="307"/>
      <c r="DX120" s="307"/>
      <c r="DY120" s="307"/>
      <c r="DZ120" s="307"/>
      <c r="EA120" s="307"/>
      <c r="EB120" s="307"/>
      <c r="EC120" s="307"/>
      <c r="ED120" s="307"/>
      <c r="EE120" s="307"/>
      <c r="EF120" s="307"/>
      <c r="EG120" s="303"/>
      <c r="EH120" s="308"/>
      <c r="EI120" s="308"/>
      <c r="EJ120" s="308"/>
      <c r="EK120" s="308"/>
      <c r="EL120" s="308"/>
      <c r="EM120" s="334" t="s">
        <v>449</v>
      </c>
      <c r="EN120" s="308">
        <v>361.74416667000003</v>
      </c>
      <c r="EO120" s="308">
        <v>0</v>
      </c>
      <c r="EP120" s="308">
        <v>706.95749722917913</v>
      </c>
      <c r="EQ120" s="308">
        <v>0</v>
      </c>
      <c r="ER120" s="308">
        <v>0</v>
      </c>
      <c r="ES120" s="308">
        <v>0</v>
      </c>
      <c r="ET120" s="308">
        <v>0</v>
      </c>
      <c r="EU120" s="308">
        <v>0</v>
      </c>
      <c r="EV120" s="308">
        <v>0</v>
      </c>
    </row>
    <row r="121" spans="1:152" s="256" customFormat="1" x14ac:dyDescent="0.25">
      <c r="A121" s="332" t="s">
        <v>448</v>
      </c>
      <c r="B121" s="311">
        <v>0</v>
      </c>
      <c r="C121" s="311">
        <v>3.9237426600000003</v>
      </c>
      <c r="D121" s="311">
        <v>0.84959291999999997</v>
      </c>
      <c r="E121" s="311">
        <v>11.294698520000026</v>
      </c>
      <c r="F121" s="311">
        <v>7.413146930000039</v>
      </c>
      <c r="G121" s="311">
        <v>57.420913949999999</v>
      </c>
      <c r="H121" s="311">
        <v>14.600025489999993</v>
      </c>
      <c r="I121" s="311">
        <v>30.742229120000001</v>
      </c>
      <c r="J121" s="311">
        <v>136.67014573000006</v>
      </c>
      <c r="K121" s="311">
        <v>44.99364593</v>
      </c>
      <c r="L121" s="311">
        <v>35.082416060000014</v>
      </c>
      <c r="M121" s="311">
        <v>11.032087410000031</v>
      </c>
      <c r="N121" s="311">
        <v>21.121127430000001</v>
      </c>
      <c r="O121" s="311">
        <v>29.200785639999992</v>
      </c>
      <c r="P121" s="311">
        <v>28.789345109999999</v>
      </c>
      <c r="Q121" s="311">
        <v>11.607200699999979</v>
      </c>
      <c r="R121" s="311">
        <v>8.3860984199999962</v>
      </c>
      <c r="S121" s="311">
        <v>12.236511410000006</v>
      </c>
      <c r="T121" s="311">
        <v>8.0902362200000084</v>
      </c>
      <c r="U121" s="311">
        <v>51.43935772999999</v>
      </c>
      <c r="V121" s="311">
        <v>38.133339559999996</v>
      </c>
      <c r="W121" s="311">
        <v>32.749898820000013</v>
      </c>
      <c r="X121" s="311">
        <v>41.651632690000099</v>
      </c>
      <c r="Y121" s="311">
        <v>267.57281918999996</v>
      </c>
      <c r="Z121" s="311">
        <v>92.961264439999951</v>
      </c>
      <c r="AA121" s="311">
        <v>10.098872439999994</v>
      </c>
      <c r="AB121" s="311">
        <v>14.729327679999926</v>
      </c>
      <c r="AC121" s="311">
        <v>13.370643070000057</v>
      </c>
      <c r="AD121" s="311">
        <v>8.8010816299999703</v>
      </c>
      <c r="AE121" s="311">
        <v>152.44147277999997</v>
      </c>
      <c r="AF121" s="311">
        <v>21.044964020000037</v>
      </c>
      <c r="AG121" s="311">
        <v>19.906227720000004</v>
      </c>
      <c r="AH121" s="311">
        <v>12.457256509999993</v>
      </c>
      <c r="AI121" s="311">
        <v>12.874870649999991</v>
      </c>
      <c r="AJ121" s="311">
        <v>22.461248909999995</v>
      </c>
      <c r="AK121" s="311">
        <v>154.71869054000001</v>
      </c>
      <c r="AL121" s="311">
        <v>50.287788919999912</v>
      </c>
      <c r="AM121" s="311">
        <v>10.025201140000007</v>
      </c>
      <c r="AN121" s="311">
        <v>17.733781239999985</v>
      </c>
      <c r="AO121" s="311">
        <v>3.2119754999999515</v>
      </c>
      <c r="AP121" s="311">
        <v>6.9201159099999874</v>
      </c>
      <c r="AQ121" s="311">
        <v>9.0115589499999995</v>
      </c>
      <c r="AR121" s="311">
        <v>2.5464051699999999</v>
      </c>
      <c r="AS121" s="311">
        <v>3.8012396000000002</v>
      </c>
      <c r="AT121" s="311">
        <v>4.8556617900000001</v>
      </c>
      <c r="AU121" s="311">
        <v>0.73713791999999989</v>
      </c>
      <c r="AV121" s="311">
        <v>0.9181585699999999</v>
      </c>
      <c r="AW121" s="311">
        <v>6.238648229999967</v>
      </c>
      <c r="AX121" s="311">
        <v>0.89981996000005893</v>
      </c>
      <c r="AY121" s="311">
        <v>0</v>
      </c>
      <c r="AZ121" s="311">
        <v>1.4997000000000185</v>
      </c>
      <c r="BA121" s="311">
        <v>324.05329726999997</v>
      </c>
      <c r="BB121" s="311">
        <v>1.4497099999999818</v>
      </c>
      <c r="BC121" s="311">
        <v>361.51647169</v>
      </c>
      <c r="BD121" s="311">
        <v>10.404256789999998</v>
      </c>
      <c r="BE121" s="311">
        <v>6.5886820000000057</v>
      </c>
      <c r="BF121" s="311">
        <v>46.71449740000007</v>
      </c>
      <c r="BG121" s="311">
        <v>47.308505520000011</v>
      </c>
      <c r="BH121" s="311">
        <v>2.8294339999999352</v>
      </c>
      <c r="BI121" s="311">
        <v>0</v>
      </c>
      <c r="BJ121" s="311">
        <v>30.969597339999893</v>
      </c>
      <c r="BK121" s="311">
        <v>2.273181642920008E-14</v>
      </c>
      <c r="BL121" s="311">
        <v>13.311994579999734</v>
      </c>
      <c r="BM121" s="311">
        <v>1.2797439999999369</v>
      </c>
      <c r="BN121" s="311">
        <v>0</v>
      </c>
      <c r="BO121" s="311">
        <v>2.2759572004815709E-14</v>
      </c>
      <c r="BP121" s="311">
        <v>0</v>
      </c>
      <c r="BQ121" s="311">
        <v>0</v>
      </c>
      <c r="BR121" s="311">
        <v>0.8498299999999972</v>
      </c>
      <c r="BS121" s="311">
        <v>0</v>
      </c>
      <c r="BT121" s="311">
        <v>0</v>
      </c>
      <c r="BU121" s="311">
        <v>0</v>
      </c>
      <c r="BV121" s="311">
        <v>0.17996400000000001</v>
      </c>
      <c r="BW121" s="311">
        <v>0</v>
      </c>
      <c r="BX121" s="311">
        <v>0</v>
      </c>
      <c r="BY121" s="311">
        <v>-9.6725000000000005E-2</v>
      </c>
      <c r="BZ121" s="311">
        <v>0</v>
      </c>
      <c r="CA121" s="311">
        <v>0</v>
      </c>
      <c r="CB121" s="311">
        <v>0</v>
      </c>
      <c r="CC121" s="311">
        <v>0</v>
      </c>
      <c r="CD121" s="311">
        <v>0</v>
      </c>
      <c r="CE121" s="311">
        <v>0</v>
      </c>
      <c r="CF121" s="311">
        <v>29.349129000000005</v>
      </c>
      <c r="CG121" s="311">
        <v>9.9980000000002178E-2</v>
      </c>
      <c r="CH121" s="311">
        <v>8.2783440000000041</v>
      </c>
      <c r="CI121" s="311">
        <v>10.997800000000012</v>
      </c>
      <c r="CJ121" s="311">
        <v>3.06938442</v>
      </c>
      <c r="CK121" s="311">
        <v>0</v>
      </c>
      <c r="CL121" s="311">
        <v>1.9996</v>
      </c>
      <c r="CM121" s="311">
        <v>0.93481300000000001</v>
      </c>
      <c r="CN121" s="311">
        <v>0.59488099999999999</v>
      </c>
      <c r="CO121" s="311">
        <v>13.1872375</v>
      </c>
      <c r="CP121" s="311">
        <v>88.242764500000021</v>
      </c>
      <c r="CQ121" s="311">
        <v>81.494045000000028</v>
      </c>
      <c r="CR121" s="311">
        <v>35.947667500000051</v>
      </c>
      <c r="CS121" s="311">
        <v>13.255538259999994</v>
      </c>
      <c r="CT121" s="311">
        <v>67.729930440000004</v>
      </c>
      <c r="CU121" s="311">
        <v>42.641811500000017</v>
      </c>
      <c r="CV121" s="311">
        <v>75.186888189999962</v>
      </c>
      <c r="CW121" s="311">
        <v>88.544436098615876</v>
      </c>
      <c r="CX121" s="311">
        <v>41.08210600000001</v>
      </c>
      <c r="CY121" s="311">
        <v>21.101177220000011</v>
      </c>
      <c r="CZ121" s="311">
        <v>15.01390059</v>
      </c>
      <c r="DA121" s="311">
        <v>44.836311632145964</v>
      </c>
      <c r="DB121" s="311">
        <v>33.06892775</v>
      </c>
      <c r="DC121" s="311">
        <v>18.063735150419213</v>
      </c>
      <c r="DD121" s="311">
        <v>13.506482883507147</v>
      </c>
      <c r="DE121" s="311">
        <v>21.561369980529548</v>
      </c>
      <c r="DF121" s="311">
        <v>82.128393894165072</v>
      </c>
      <c r="DG121" s="311">
        <v>0</v>
      </c>
      <c r="DH121" s="311">
        <v>0</v>
      </c>
      <c r="DI121" s="311">
        <v>0</v>
      </c>
      <c r="DJ121" s="311">
        <v>79.886953168605658</v>
      </c>
      <c r="DK121" s="308">
        <v>111.41450559265687</v>
      </c>
      <c r="DL121" s="308">
        <v>42.251928423155675</v>
      </c>
      <c r="DM121" s="308">
        <v>37.142951368440748</v>
      </c>
      <c r="DN121" s="308">
        <v>35.961549403275626</v>
      </c>
      <c r="DO121" s="308">
        <v>21.13368756251489</v>
      </c>
      <c r="DP121" s="308">
        <v>1.2806256201856323</v>
      </c>
      <c r="DQ121" s="308">
        <v>24.02481782594587</v>
      </c>
      <c r="DR121" s="307">
        <v>109.80340563822162</v>
      </c>
      <c r="DS121" s="307"/>
      <c r="DT121" s="307"/>
      <c r="DU121" s="307"/>
      <c r="DV121" s="307"/>
      <c r="DW121" s="307"/>
      <c r="DX121" s="307"/>
      <c r="DY121" s="307"/>
      <c r="DZ121" s="307"/>
      <c r="EA121" s="307"/>
      <c r="EB121" s="307"/>
      <c r="EC121" s="307"/>
      <c r="ED121" s="307"/>
      <c r="EE121" s="307"/>
      <c r="EF121" s="307"/>
      <c r="EG121" s="303"/>
      <c r="EH121" s="308"/>
      <c r="EI121" s="308"/>
      <c r="EJ121" s="308"/>
      <c r="EK121" s="308"/>
      <c r="EL121" s="308"/>
      <c r="EM121" s="334" t="s">
        <v>475</v>
      </c>
      <c r="EN121" s="308">
        <v>317.45366162000016</v>
      </c>
      <c r="EO121" s="308">
        <v>496.73554088938283</v>
      </c>
      <c r="EP121" s="308">
        <v>470.48050486744489</v>
      </c>
      <c r="EQ121" s="308">
        <v>621.75757257999999</v>
      </c>
      <c r="ER121" s="308">
        <v>500</v>
      </c>
      <c r="ES121" s="308">
        <v>500</v>
      </c>
      <c r="ET121" s="308">
        <v>500</v>
      </c>
      <c r="EU121" s="308">
        <v>500</v>
      </c>
      <c r="EV121" s="308">
        <v>500</v>
      </c>
    </row>
    <row r="122" spans="1:152" s="256" customFormat="1" x14ac:dyDescent="0.25">
      <c r="A122" s="333" t="s">
        <v>477</v>
      </c>
      <c r="B122" s="309">
        <v>118.03916966319547</v>
      </c>
      <c r="C122" s="309">
        <v>64.424240323895447</v>
      </c>
      <c r="D122" s="309">
        <v>93.2443245278304</v>
      </c>
      <c r="E122" s="309">
        <v>39.39900916835699</v>
      </c>
      <c r="F122" s="309">
        <v>0</v>
      </c>
      <c r="G122" s="309">
        <v>135.51099619537888</v>
      </c>
      <c r="H122" s="309">
        <v>10.5</v>
      </c>
      <c r="I122" s="309">
        <v>30.884153570414</v>
      </c>
      <c r="J122" s="309">
        <v>0.33136475212229999</v>
      </c>
      <c r="K122" s="309">
        <v>108.63211518362955</v>
      </c>
      <c r="L122" s="309">
        <v>7.1085952462393376</v>
      </c>
      <c r="M122" s="309">
        <v>51.741184515942841</v>
      </c>
      <c r="N122" s="309">
        <v>40.531227545206846</v>
      </c>
      <c r="O122" s="309">
        <v>50.775915324252182</v>
      </c>
      <c r="P122" s="309">
        <v>178.66467968192427</v>
      </c>
      <c r="Q122" s="309">
        <v>23.229459314296154</v>
      </c>
      <c r="R122" s="309">
        <v>1.0198378992796442</v>
      </c>
      <c r="S122" s="309">
        <v>38.123329788372224</v>
      </c>
      <c r="T122" s="309">
        <v>114.53876708886666</v>
      </c>
      <c r="U122" s="309">
        <v>109.72983853234183</v>
      </c>
      <c r="V122" s="309">
        <v>118.77940550849466</v>
      </c>
      <c r="W122" s="309">
        <v>74.635422950948026</v>
      </c>
      <c r="X122" s="309">
        <v>34.649425573028665</v>
      </c>
      <c r="Y122" s="309">
        <v>69.074791402372483</v>
      </c>
      <c r="Z122" s="309">
        <v>391.97094616202168</v>
      </c>
      <c r="AA122" s="309">
        <v>231.87539544783073</v>
      </c>
      <c r="AB122" s="309">
        <v>311.95449812898482</v>
      </c>
      <c r="AC122" s="309">
        <v>308.28803039584756</v>
      </c>
      <c r="AD122" s="309">
        <v>254.2000099958122</v>
      </c>
      <c r="AE122" s="309">
        <v>268.17236236688325</v>
      </c>
      <c r="AF122" s="309">
        <v>226.87282197969682</v>
      </c>
      <c r="AG122" s="309">
        <v>235.63046634599402</v>
      </c>
      <c r="AH122" s="309">
        <v>229.42798635285854</v>
      </c>
      <c r="AI122" s="309">
        <v>239.41842481346421</v>
      </c>
      <c r="AJ122" s="309">
        <v>180.41770122030127</v>
      </c>
      <c r="AK122" s="309">
        <v>358.16410488511866</v>
      </c>
      <c r="AL122" s="309">
        <v>356.36070885331975</v>
      </c>
      <c r="AM122" s="309">
        <v>198.95082980088188</v>
      </c>
      <c r="AN122" s="309">
        <v>253.51222920661132</v>
      </c>
      <c r="AO122" s="309">
        <v>535.66910478</v>
      </c>
      <c r="AP122" s="309">
        <v>516.19764540502467</v>
      </c>
      <c r="AQ122" s="309">
        <v>146.56933098629227</v>
      </c>
      <c r="AR122" s="309">
        <v>645.91190322134776</v>
      </c>
      <c r="AS122" s="309">
        <v>248.39135112224864</v>
      </c>
      <c r="AT122" s="309">
        <v>178.34006003261669</v>
      </c>
      <c r="AU122" s="309">
        <v>431.29033106144317</v>
      </c>
      <c r="AV122" s="309">
        <v>603.92514042428479</v>
      </c>
      <c r="AW122" s="309">
        <v>681.88010625559571</v>
      </c>
      <c r="AX122" s="309">
        <v>870.91903204637936</v>
      </c>
      <c r="AY122" s="309">
        <v>1291.9057528129695</v>
      </c>
      <c r="AZ122" s="309">
        <v>419.16125156180146</v>
      </c>
      <c r="BA122" s="309">
        <v>508.73966355300161</v>
      </c>
      <c r="BB122" s="309">
        <v>1764.8539525942563</v>
      </c>
      <c r="BC122" s="309">
        <v>552.88985041884359</v>
      </c>
      <c r="BD122" s="309">
        <v>724.13734205019705</v>
      </c>
      <c r="BE122" s="309">
        <v>1929.1887737798377</v>
      </c>
      <c r="BF122" s="309">
        <v>1340.7735991432721</v>
      </c>
      <c r="BG122" s="309">
        <v>1779.5684589800001</v>
      </c>
      <c r="BH122" s="309">
        <v>1349.4351736299998</v>
      </c>
      <c r="BI122" s="309">
        <v>2047.3750920999998</v>
      </c>
      <c r="BJ122" s="309">
        <v>1522.4435454999996</v>
      </c>
      <c r="BK122" s="309">
        <v>1855.2453752219999</v>
      </c>
      <c r="BL122" s="309">
        <v>489.07153427039998</v>
      </c>
      <c r="BM122" s="309">
        <v>481.96292441699984</v>
      </c>
      <c r="BN122" s="309">
        <v>845.25554382259998</v>
      </c>
      <c r="BO122" s="309">
        <v>404.34702212460002</v>
      </c>
      <c r="BP122" s="309">
        <v>409.51840567059992</v>
      </c>
      <c r="BQ122" s="309">
        <v>438.76080461340001</v>
      </c>
      <c r="BR122" s="309">
        <v>691.27950774780004</v>
      </c>
      <c r="BS122" s="309">
        <v>593.34847969659995</v>
      </c>
      <c r="BT122" s="309">
        <v>797.33469028579998</v>
      </c>
      <c r="BU122" s="309">
        <v>304.46593215019999</v>
      </c>
      <c r="BV122" s="309">
        <v>676.88792714780004</v>
      </c>
      <c r="BW122" s="309">
        <v>757.39672357659992</v>
      </c>
      <c r="BX122" s="309">
        <v>451.07295882559998</v>
      </c>
      <c r="BY122" s="309">
        <v>653.23398766839989</v>
      </c>
      <c r="BZ122" s="309">
        <v>333.00174544079999</v>
      </c>
      <c r="CA122" s="309">
        <v>285.06299233919992</v>
      </c>
      <c r="CB122" s="309">
        <v>591.970571189</v>
      </c>
      <c r="CC122" s="309">
        <v>449.56726345819999</v>
      </c>
      <c r="CD122" s="309">
        <v>541.57826501139994</v>
      </c>
      <c r="CE122" s="309">
        <v>333.71159969479999</v>
      </c>
      <c r="CF122" s="309">
        <v>136.31377664060005</v>
      </c>
      <c r="CG122" s="309">
        <v>353.2435492884</v>
      </c>
      <c r="CH122" s="309">
        <v>929.58514840099963</v>
      </c>
      <c r="CI122" s="309">
        <v>439.08786994000002</v>
      </c>
      <c r="CJ122" s="309">
        <v>463.56633721599997</v>
      </c>
      <c r="CK122" s="309">
        <v>1443.4089049081995</v>
      </c>
      <c r="CL122" s="309">
        <v>186.21715073019993</v>
      </c>
      <c r="CM122" s="309">
        <v>210.75622382919988</v>
      </c>
      <c r="CN122" s="309">
        <v>811.06289143479989</v>
      </c>
      <c r="CO122" s="309">
        <v>144.97668997919999</v>
      </c>
      <c r="CP122" s="309">
        <v>356.15559474780002</v>
      </c>
      <c r="CQ122" s="309">
        <v>1047.28541017</v>
      </c>
      <c r="CR122" s="309">
        <v>220.04727951647067</v>
      </c>
      <c r="CS122" s="309">
        <v>401.43528265173973</v>
      </c>
      <c r="CT122" s="309">
        <v>1043.3190785027184</v>
      </c>
      <c r="CU122" s="309">
        <v>359.4336108222704</v>
      </c>
      <c r="CV122" s="309">
        <v>794.41509087356951</v>
      </c>
      <c r="CW122" s="309">
        <v>516.47173693085597</v>
      </c>
      <c r="CX122" s="309">
        <v>520.95721400119089</v>
      </c>
      <c r="CY122" s="309">
        <v>399.21126069482364</v>
      </c>
      <c r="CZ122" s="309">
        <v>718.15529155203058</v>
      </c>
      <c r="DA122" s="309">
        <v>486.38338893988356</v>
      </c>
      <c r="DB122" s="309">
        <v>981.72406054272096</v>
      </c>
      <c r="DC122" s="309">
        <v>680.33991874838193</v>
      </c>
      <c r="DD122" s="309">
        <v>524.78150936619249</v>
      </c>
      <c r="DE122" s="309">
        <v>938.97896356229933</v>
      </c>
      <c r="DF122" s="309">
        <v>1125.4662281884134</v>
      </c>
      <c r="DG122" s="309">
        <v>790.64849256720129</v>
      </c>
      <c r="DH122" s="309">
        <v>608.87693914639794</v>
      </c>
      <c r="DI122" s="309">
        <v>1065.4455955335752</v>
      </c>
      <c r="DJ122" s="309">
        <v>702.69344361535127</v>
      </c>
      <c r="DK122" s="305">
        <v>1060.3554324378583</v>
      </c>
      <c r="DL122" s="305">
        <v>999.07901951488611</v>
      </c>
      <c r="DM122" s="305">
        <v>755.2449958840831</v>
      </c>
      <c r="DN122" s="305">
        <v>763.75466296241598</v>
      </c>
      <c r="DO122" s="305">
        <v>805.43421609343488</v>
      </c>
      <c r="DP122" s="305">
        <v>694.9532361318154</v>
      </c>
      <c r="DQ122" s="305">
        <v>975.96859187062137</v>
      </c>
      <c r="DR122" s="304">
        <v>1321.7931211599998</v>
      </c>
      <c r="DS122" s="304"/>
      <c r="DT122" s="304"/>
      <c r="DU122" s="304"/>
      <c r="DV122" s="304"/>
      <c r="DW122" s="304"/>
      <c r="DX122" s="304"/>
      <c r="DY122" s="304"/>
      <c r="DZ122" s="304"/>
      <c r="EA122" s="304"/>
      <c r="EB122" s="304"/>
      <c r="EC122" s="304"/>
      <c r="ED122" s="304"/>
      <c r="EE122" s="304"/>
      <c r="EF122" s="304"/>
      <c r="EG122" s="303"/>
      <c r="EH122" s="308"/>
      <c r="EI122" s="308"/>
      <c r="EJ122" s="308"/>
      <c r="EK122" s="308"/>
      <c r="EL122" s="308"/>
      <c r="EM122" s="327" t="s">
        <v>476</v>
      </c>
      <c r="EN122" s="305">
        <f t="shared" ref="EN122:EV122" si="114">SUM(EN123:EN125)</f>
        <v>1973.8503316899985</v>
      </c>
      <c r="EO122" s="305">
        <f t="shared" si="114"/>
        <v>2320.1092539800002</v>
      </c>
      <c r="EP122" s="305">
        <f t="shared" si="114"/>
        <v>2417.7774377999995</v>
      </c>
      <c r="EQ122" s="305">
        <f t="shared" si="114"/>
        <v>2317.7999999999993</v>
      </c>
      <c r="ER122" s="305">
        <f t="shared" si="114"/>
        <v>2317.7999999999993</v>
      </c>
      <c r="ES122" s="305">
        <f t="shared" si="114"/>
        <v>2317.7999999999993</v>
      </c>
      <c r="ET122" s="305">
        <f t="shared" si="114"/>
        <v>2317.7999999999993</v>
      </c>
      <c r="EU122" s="305">
        <f t="shared" si="114"/>
        <v>2317.7999999999993</v>
      </c>
      <c r="EV122" s="305">
        <f t="shared" si="114"/>
        <v>2317.7999999999993</v>
      </c>
    </row>
    <row r="123" spans="1:152" s="256" customFormat="1" x14ac:dyDescent="0.25">
      <c r="A123" s="332" t="s">
        <v>176</v>
      </c>
      <c r="B123" s="311">
        <v>0</v>
      </c>
      <c r="C123" s="311">
        <v>0</v>
      </c>
      <c r="D123" s="311">
        <v>0</v>
      </c>
      <c r="E123" s="311">
        <v>0</v>
      </c>
      <c r="F123" s="311">
        <v>0</v>
      </c>
      <c r="G123" s="311">
        <v>0</v>
      </c>
      <c r="H123" s="311">
        <v>0</v>
      </c>
      <c r="I123" s="311">
        <v>0</v>
      </c>
      <c r="J123" s="311">
        <v>0</v>
      </c>
      <c r="K123" s="311">
        <v>0</v>
      </c>
      <c r="L123" s="311">
        <v>0</v>
      </c>
      <c r="M123" s="311">
        <v>0</v>
      </c>
      <c r="N123" s="311">
        <v>0</v>
      </c>
      <c r="O123" s="311">
        <v>0</v>
      </c>
      <c r="P123" s="311">
        <v>0</v>
      </c>
      <c r="Q123" s="311">
        <v>0</v>
      </c>
      <c r="R123" s="311">
        <v>0</v>
      </c>
      <c r="S123" s="311">
        <v>0</v>
      </c>
      <c r="T123" s="311">
        <v>0</v>
      </c>
      <c r="U123" s="311">
        <v>0</v>
      </c>
      <c r="V123" s="311">
        <v>0</v>
      </c>
      <c r="W123" s="311">
        <v>0</v>
      </c>
      <c r="X123" s="311">
        <v>0</v>
      </c>
      <c r="Y123" s="311">
        <v>0</v>
      </c>
      <c r="Z123" s="311">
        <v>0</v>
      </c>
      <c r="AA123" s="311">
        <v>0</v>
      </c>
      <c r="AB123" s="311">
        <v>0</v>
      </c>
      <c r="AC123" s="311">
        <v>0</v>
      </c>
      <c r="AD123" s="311">
        <v>0</v>
      </c>
      <c r="AE123" s="311">
        <v>0</v>
      </c>
      <c r="AF123" s="311">
        <v>0</v>
      </c>
      <c r="AG123" s="311">
        <v>0</v>
      </c>
      <c r="AH123" s="311">
        <v>0</v>
      </c>
      <c r="AI123" s="311">
        <v>0</v>
      </c>
      <c r="AJ123" s="311">
        <v>0</v>
      </c>
      <c r="AK123" s="311">
        <v>0</v>
      </c>
      <c r="AL123" s="311">
        <v>0</v>
      </c>
      <c r="AM123" s="311">
        <v>0</v>
      </c>
      <c r="AN123" s="311">
        <v>0</v>
      </c>
      <c r="AO123" s="311">
        <v>324.86498667131207</v>
      </c>
      <c r="AP123" s="311">
        <v>300.00000000332784</v>
      </c>
      <c r="AQ123" s="311">
        <v>0</v>
      </c>
      <c r="AR123" s="311">
        <v>403.22841168654003</v>
      </c>
      <c r="AS123" s="311">
        <v>101.68141057600042</v>
      </c>
      <c r="AT123" s="311">
        <v>0</v>
      </c>
      <c r="AU123" s="311">
        <v>101.84805511148087</v>
      </c>
      <c r="AV123" s="311">
        <v>300.00000000333125</v>
      </c>
      <c r="AW123" s="311">
        <v>402.20946854144103</v>
      </c>
      <c r="AX123" s="311">
        <v>484.02252786700046</v>
      </c>
      <c r="AY123" s="311">
        <v>737.16177666421845</v>
      </c>
      <c r="AZ123" s="311">
        <v>10.000000004435329</v>
      </c>
      <c r="BA123" s="311">
        <v>99.664070033698479</v>
      </c>
      <c r="BB123" s="311">
        <v>1553.5436095070177</v>
      </c>
      <c r="BC123" s="311">
        <v>63.772231089999991</v>
      </c>
      <c r="BD123" s="311">
        <v>257.50314407743309</v>
      </c>
      <c r="BE123" s="311">
        <v>1384.6615793221392</v>
      </c>
      <c r="BF123" s="311">
        <v>735.63602181999988</v>
      </c>
      <c r="BG123" s="311">
        <v>1228.4598551300001</v>
      </c>
      <c r="BH123" s="311">
        <v>1137.8565828399999</v>
      </c>
      <c r="BI123" s="311">
        <v>1842.0921928499999</v>
      </c>
      <c r="BJ123" s="311">
        <v>1151.5928398199997</v>
      </c>
      <c r="BK123" s="311">
        <v>1424.0678012200001</v>
      </c>
      <c r="BL123" s="311">
        <v>25.756020299999999</v>
      </c>
      <c r="BM123" s="311">
        <v>10.824266659999999</v>
      </c>
      <c r="BN123" s="311">
        <v>587.07716832999995</v>
      </c>
      <c r="BO123" s="311">
        <v>12.325997429999997</v>
      </c>
      <c r="BP123" s="311">
        <v>0</v>
      </c>
      <c r="BQ123" s="311">
        <v>0</v>
      </c>
      <c r="BR123" s="311">
        <v>0</v>
      </c>
      <c r="BS123" s="311">
        <v>100.50709439999999</v>
      </c>
      <c r="BT123" s="311">
        <v>100.95983423999999</v>
      </c>
      <c r="BU123" s="311">
        <v>0</v>
      </c>
      <c r="BV123" s="311">
        <v>0</v>
      </c>
      <c r="BW123" s="311">
        <v>0</v>
      </c>
      <c r="BX123" s="311">
        <v>0</v>
      </c>
      <c r="BY123" s="311">
        <v>11.973969009999999</v>
      </c>
      <c r="BZ123" s="311">
        <v>0</v>
      </c>
      <c r="CA123" s="311">
        <v>0</v>
      </c>
      <c r="CB123" s="311">
        <v>0</v>
      </c>
      <c r="CC123" s="311">
        <v>0</v>
      </c>
      <c r="CD123" s="311">
        <v>0</v>
      </c>
      <c r="CE123" s="311">
        <v>0</v>
      </c>
      <c r="CF123" s="311">
        <v>0</v>
      </c>
      <c r="CG123" s="311">
        <v>0</v>
      </c>
      <c r="CH123" s="311">
        <v>0</v>
      </c>
      <c r="CI123" s="311">
        <v>0</v>
      </c>
      <c r="CJ123" s="311">
        <v>0</v>
      </c>
      <c r="CK123" s="311">
        <v>0</v>
      </c>
      <c r="CL123" s="311">
        <v>0</v>
      </c>
      <c r="CM123" s="311">
        <v>0</v>
      </c>
      <c r="CN123" s="311">
        <v>0</v>
      </c>
      <c r="CO123" s="311">
        <v>0</v>
      </c>
      <c r="CP123" s="311">
        <v>0</v>
      </c>
      <c r="CQ123" s="311">
        <v>0</v>
      </c>
      <c r="CR123" s="311">
        <v>0</v>
      </c>
      <c r="CS123" s="311">
        <v>0</v>
      </c>
      <c r="CT123" s="311">
        <v>0</v>
      </c>
      <c r="CU123" s="311">
        <v>0</v>
      </c>
      <c r="CV123" s="311">
        <v>0</v>
      </c>
      <c r="CW123" s="311">
        <v>0</v>
      </c>
      <c r="CX123" s="311">
        <v>0</v>
      </c>
      <c r="CY123" s="311">
        <v>0</v>
      </c>
      <c r="CZ123" s="311">
        <v>0</v>
      </c>
      <c r="DA123" s="311">
        <v>0</v>
      </c>
      <c r="DB123" s="311">
        <v>0</v>
      </c>
      <c r="DC123" s="311">
        <v>0</v>
      </c>
      <c r="DD123" s="311">
        <v>0</v>
      </c>
      <c r="DE123" s="311">
        <v>0</v>
      </c>
      <c r="DF123" s="311">
        <v>0</v>
      </c>
      <c r="DG123" s="311">
        <v>0</v>
      </c>
      <c r="DH123" s="311">
        <v>0</v>
      </c>
      <c r="DI123" s="311">
        <v>0</v>
      </c>
      <c r="DJ123" s="311">
        <v>0</v>
      </c>
      <c r="DK123" s="308">
        <v>0</v>
      </c>
      <c r="DL123" s="308">
        <v>0</v>
      </c>
      <c r="DM123" s="308">
        <v>0</v>
      </c>
      <c r="DN123" s="308">
        <v>0</v>
      </c>
      <c r="DO123" s="308">
        <v>0</v>
      </c>
      <c r="DP123" s="308">
        <v>0</v>
      </c>
      <c r="DQ123" s="308">
        <v>0</v>
      </c>
      <c r="DR123" s="307">
        <v>0</v>
      </c>
      <c r="DS123" s="307"/>
      <c r="DT123" s="307"/>
      <c r="DU123" s="307"/>
      <c r="DV123" s="307"/>
      <c r="DW123" s="307"/>
      <c r="DX123" s="307"/>
      <c r="DY123" s="307"/>
      <c r="DZ123" s="307"/>
      <c r="EA123" s="307"/>
      <c r="EB123" s="307"/>
      <c r="EC123" s="307"/>
      <c r="ED123" s="307"/>
      <c r="EE123" s="307"/>
      <c r="EF123" s="307"/>
      <c r="EG123" s="303"/>
      <c r="EH123" s="308"/>
      <c r="EI123" s="308"/>
      <c r="EJ123" s="308"/>
      <c r="EK123" s="308"/>
      <c r="EL123" s="308"/>
      <c r="EM123" s="334" t="s">
        <v>176</v>
      </c>
      <c r="EN123" s="308">
        <v>-8.6612999439239507E-13</v>
      </c>
      <c r="EO123" s="308">
        <v>-8.6612999439239507E-13</v>
      </c>
      <c r="EP123" s="308">
        <v>-8.6612999439239507E-13</v>
      </c>
      <c r="EQ123" s="308">
        <v>-8.6612999439239507E-13</v>
      </c>
      <c r="ER123" s="308">
        <v>-8.6612999439239507E-13</v>
      </c>
      <c r="ES123" s="308">
        <v>-8.6612999439239507E-13</v>
      </c>
      <c r="ET123" s="308">
        <v>-8.6612999439239507E-13</v>
      </c>
      <c r="EU123" s="308">
        <v>-8.6612999439239507E-13</v>
      </c>
      <c r="EV123" s="308">
        <v>-8.6612999439239507E-13</v>
      </c>
    </row>
    <row r="124" spans="1:152" s="256" customFormat="1" x14ac:dyDescent="0.25">
      <c r="A124" s="332" t="s">
        <v>449</v>
      </c>
      <c r="B124" s="311">
        <v>47.963560489742576</v>
      </c>
      <c r="C124" s="311">
        <v>24.500000005993769</v>
      </c>
      <c r="D124" s="311">
        <v>66.531929630823214</v>
      </c>
      <c r="E124" s="311">
        <v>25.498355420642181</v>
      </c>
      <c r="F124" s="311">
        <v>0</v>
      </c>
      <c r="G124" s="311">
        <v>128.44927319792995</v>
      </c>
      <c r="H124" s="311">
        <v>10.5</v>
      </c>
      <c r="I124" s="311">
        <v>6.9999999989738608</v>
      </c>
      <c r="J124" s="311">
        <v>0</v>
      </c>
      <c r="K124" s="311">
        <v>100.47861561834578</v>
      </c>
      <c r="L124" s="311">
        <v>4.4999999959065606</v>
      </c>
      <c r="M124" s="311">
        <v>9.9220000029383488</v>
      </c>
      <c r="N124" s="311">
        <v>15.613876389165062</v>
      </c>
      <c r="O124" s="311">
        <v>45.663143804795595</v>
      </c>
      <c r="P124" s="311">
        <v>139.56837685412199</v>
      </c>
      <c r="Q124" s="311">
        <v>0</v>
      </c>
      <c r="R124" s="311">
        <v>0</v>
      </c>
      <c r="S124" s="311">
        <v>17.350241028189242</v>
      </c>
      <c r="T124" s="311">
        <v>69.333627729368558</v>
      </c>
      <c r="U124" s="311">
        <v>65.347340939985642</v>
      </c>
      <c r="V124" s="311">
        <v>72.293514646683789</v>
      </c>
      <c r="W124" s="311">
        <v>18.677979655313933</v>
      </c>
      <c r="X124" s="311">
        <v>3.1027054988324561</v>
      </c>
      <c r="Y124" s="311">
        <v>16.38873069735957</v>
      </c>
      <c r="Z124" s="311">
        <v>314.01512381796681</v>
      </c>
      <c r="AA124" s="311">
        <v>157.62304250851619</v>
      </c>
      <c r="AB124" s="311">
        <v>109.11339323619069</v>
      </c>
      <c r="AC124" s="311">
        <v>235.68956513756189</v>
      </c>
      <c r="AD124" s="311">
        <v>161.25055282425569</v>
      </c>
      <c r="AE124" s="311">
        <v>153.3118602110419</v>
      </c>
      <c r="AF124" s="311">
        <v>167.86250002364352</v>
      </c>
      <c r="AG124" s="311">
        <v>138.25885567916018</v>
      </c>
      <c r="AH124" s="311">
        <v>52.625582836221419</v>
      </c>
      <c r="AI124" s="311">
        <v>40.000000004437943</v>
      </c>
      <c r="AJ124" s="311">
        <v>94.999999998886381</v>
      </c>
      <c r="AK124" s="311">
        <v>79.560510037528132</v>
      </c>
      <c r="AL124" s="311">
        <v>115.24934946001756</v>
      </c>
      <c r="AM124" s="311">
        <v>96.950106345159611</v>
      </c>
      <c r="AN124" s="311">
        <v>126.99804854008114</v>
      </c>
      <c r="AO124" s="311">
        <v>45.583153645513811</v>
      </c>
      <c r="AP124" s="311">
        <v>90.890963537459172</v>
      </c>
      <c r="AQ124" s="311">
        <v>54.022572830056745</v>
      </c>
      <c r="AR124" s="311">
        <v>56.075633746577047</v>
      </c>
      <c r="AS124" s="311">
        <v>84.166828405400778</v>
      </c>
      <c r="AT124" s="311">
        <v>63.499999991082738</v>
      </c>
      <c r="AU124" s="311">
        <v>146.83624610852033</v>
      </c>
      <c r="AV124" s="311">
        <v>161.68700721687412</v>
      </c>
      <c r="AW124" s="311">
        <v>144.52516275432257</v>
      </c>
      <c r="AX124" s="311">
        <v>188.32128291877211</v>
      </c>
      <c r="AY124" s="311">
        <v>399.29932674455785</v>
      </c>
      <c r="AZ124" s="311">
        <v>233.26623607404153</v>
      </c>
      <c r="BA124" s="311">
        <v>251.2450816482492</v>
      </c>
      <c r="BB124" s="311">
        <v>68.259138789556658</v>
      </c>
      <c r="BC124" s="311">
        <v>309.38867722404393</v>
      </c>
      <c r="BD124" s="311">
        <v>243.4980037564078</v>
      </c>
      <c r="BE124" s="311">
        <v>351.83216233544499</v>
      </c>
      <c r="BF124" s="311">
        <v>355.3999999955621</v>
      </c>
      <c r="BG124" s="311">
        <v>212.95</v>
      </c>
      <c r="BH124" s="311">
        <v>46</v>
      </c>
      <c r="BI124" s="311">
        <v>45</v>
      </c>
      <c r="BJ124" s="311">
        <v>70</v>
      </c>
      <c r="BK124" s="311">
        <v>250</v>
      </c>
      <c r="BL124" s="311">
        <v>277.89999999999998</v>
      </c>
      <c r="BM124" s="311">
        <v>132.94999999999999</v>
      </c>
      <c r="BN124" s="311">
        <v>127.2</v>
      </c>
      <c r="BO124" s="311">
        <v>203</v>
      </c>
      <c r="BP124" s="311">
        <v>78</v>
      </c>
      <c r="BQ124" s="311">
        <v>343</v>
      </c>
      <c r="BR124" s="311">
        <v>524.4</v>
      </c>
      <c r="BS124" s="311">
        <v>173.65</v>
      </c>
      <c r="BT124" s="311">
        <v>557.20000000000005</v>
      </c>
      <c r="BU124" s="311">
        <v>140</v>
      </c>
      <c r="BV124" s="311">
        <v>224.2</v>
      </c>
      <c r="BW124" s="311">
        <v>605.29999999999995</v>
      </c>
      <c r="BX124" s="311">
        <v>307.89999999999998</v>
      </c>
      <c r="BY124" s="311">
        <v>347.65</v>
      </c>
      <c r="BZ124" s="311">
        <v>251</v>
      </c>
      <c r="CA124" s="311">
        <v>150</v>
      </c>
      <c r="CB124" s="311">
        <v>30.294989489999999</v>
      </c>
      <c r="CC124" s="311">
        <v>255</v>
      </c>
      <c r="CD124" s="311">
        <v>419.9</v>
      </c>
      <c r="CE124" s="311">
        <v>45.65</v>
      </c>
      <c r="CF124" s="311">
        <v>10</v>
      </c>
      <c r="CG124" s="311">
        <v>190.80307281999998</v>
      </c>
      <c r="CH124" s="311">
        <v>467.23990716999998</v>
      </c>
      <c r="CI124" s="311">
        <v>0</v>
      </c>
      <c r="CJ124" s="311">
        <v>239.81362731999999</v>
      </c>
      <c r="CK124" s="311">
        <v>135.35920141999998</v>
      </c>
      <c r="CL124" s="311">
        <v>30.577742730000001</v>
      </c>
      <c r="CM124" s="311">
        <v>0</v>
      </c>
      <c r="CN124" s="311">
        <v>429.11863159999996</v>
      </c>
      <c r="CO124" s="311">
        <v>0</v>
      </c>
      <c r="CP124" s="311">
        <v>239.81362731999999</v>
      </c>
      <c r="CQ124" s="311">
        <v>423.10447502</v>
      </c>
      <c r="CR124" s="311">
        <v>79.999964180000006</v>
      </c>
      <c r="CS124" s="311">
        <v>148.81601938999998</v>
      </c>
      <c r="CT124" s="311">
        <v>280.68850257000003</v>
      </c>
      <c r="CU124" s="311">
        <v>0</v>
      </c>
      <c r="CV124" s="311">
        <v>602.43855974999997</v>
      </c>
      <c r="CW124" s="311">
        <v>162.03777391</v>
      </c>
      <c r="CX124" s="311">
        <v>193.97942243</v>
      </c>
      <c r="CY124" s="311">
        <v>185.31601938999998</v>
      </c>
      <c r="CZ124" s="311">
        <v>395.97601938999998</v>
      </c>
      <c r="DA124" s="311">
        <v>154.5</v>
      </c>
      <c r="DB124" s="311">
        <v>631.93855974999997</v>
      </c>
      <c r="DC124" s="311">
        <v>385</v>
      </c>
      <c r="DD124" s="311">
        <v>176.5</v>
      </c>
      <c r="DE124" s="311">
        <v>523.08642124999994</v>
      </c>
      <c r="DF124" s="311">
        <v>257.78674509000001</v>
      </c>
      <c r="DG124" s="311">
        <v>274.5</v>
      </c>
      <c r="DH124" s="311">
        <v>259.66492089999997</v>
      </c>
      <c r="DI124" s="311">
        <v>556.95268291000002</v>
      </c>
      <c r="DJ124" s="311">
        <v>75</v>
      </c>
      <c r="DK124" s="308">
        <v>266.4022665</v>
      </c>
      <c r="DL124" s="308">
        <v>200.79300545999999</v>
      </c>
      <c r="DM124" s="308">
        <v>92.079499710000007</v>
      </c>
      <c r="DN124" s="308">
        <v>234.61026566000001</v>
      </c>
      <c r="DO124" s="308">
        <v>118.58218262000001</v>
      </c>
      <c r="DP124" s="308">
        <v>105.45</v>
      </c>
      <c r="DQ124" s="308">
        <v>423.62949971000006</v>
      </c>
      <c r="DR124" s="307">
        <v>238</v>
      </c>
      <c r="DS124" s="307"/>
      <c r="DT124" s="307"/>
      <c r="DU124" s="307"/>
      <c r="DV124" s="307"/>
      <c r="DW124" s="307"/>
      <c r="DX124" s="307"/>
      <c r="DY124" s="307"/>
      <c r="DZ124" s="307"/>
      <c r="EA124" s="307"/>
      <c r="EB124" s="307"/>
      <c r="EC124" s="307"/>
      <c r="ED124" s="307"/>
      <c r="EE124" s="307"/>
      <c r="EF124" s="307"/>
      <c r="EG124" s="303"/>
      <c r="EH124" s="308"/>
      <c r="EI124" s="308"/>
      <c r="EJ124" s="308"/>
      <c r="EK124" s="308"/>
      <c r="EL124" s="308"/>
      <c r="EM124" s="334" t="s">
        <v>449</v>
      </c>
      <c r="EN124" s="308">
        <v>717.2055616899986</v>
      </c>
      <c r="EO124" s="308">
        <v>1200.1951189800004</v>
      </c>
      <c r="EP124" s="308">
        <v>1078.3532143200005</v>
      </c>
      <c r="EQ124" s="308">
        <v>1000</v>
      </c>
      <c r="ER124" s="308">
        <v>1000</v>
      </c>
      <c r="ES124" s="308">
        <v>1000</v>
      </c>
      <c r="ET124" s="308">
        <v>1000</v>
      </c>
      <c r="EU124" s="308">
        <v>1000</v>
      </c>
      <c r="EV124" s="308">
        <v>1000</v>
      </c>
    </row>
    <row r="125" spans="1:152" s="256" customFormat="1" x14ac:dyDescent="0.25">
      <c r="A125" s="332" t="s">
        <v>448</v>
      </c>
      <c r="B125" s="311">
        <v>70.075609173452889</v>
      </c>
      <c r="C125" s="311">
        <v>39.924240317901678</v>
      </c>
      <c r="D125" s="311">
        <v>26.712394897007187</v>
      </c>
      <c r="E125" s="311">
        <v>13.900653747714809</v>
      </c>
      <c r="F125" s="311">
        <v>0</v>
      </c>
      <c r="G125" s="311">
        <v>7.0617229974489248</v>
      </c>
      <c r="H125" s="311">
        <v>0</v>
      </c>
      <c r="I125" s="311">
        <v>23.884153571440137</v>
      </c>
      <c r="J125" s="311">
        <v>0.33136475212229999</v>
      </c>
      <c r="K125" s="311">
        <v>8.1534995652837665</v>
      </c>
      <c r="L125" s="311">
        <v>2.6085952503327769</v>
      </c>
      <c r="M125" s="311">
        <v>41.819184513004494</v>
      </c>
      <c r="N125" s="311">
        <v>24.917351156041782</v>
      </c>
      <c r="O125" s="311">
        <v>5.1127715194565866</v>
      </c>
      <c r="P125" s="311">
        <v>39.096302827802276</v>
      </c>
      <c r="Q125" s="311">
        <v>23.229459314296154</v>
      </c>
      <c r="R125" s="311">
        <v>1.0198378992796442</v>
      </c>
      <c r="S125" s="311">
        <v>20.773088760182983</v>
      </c>
      <c r="T125" s="311">
        <v>45.205139359498105</v>
      </c>
      <c r="U125" s="311">
        <v>44.382497592356188</v>
      </c>
      <c r="V125" s="311">
        <v>46.485890861810873</v>
      </c>
      <c r="W125" s="311">
        <v>55.957443295634093</v>
      </c>
      <c r="X125" s="311">
        <v>31.546720074196209</v>
      </c>
      <c r="Y125" s="311">
        <v>52.686060705012913</v>
      </c>
      <c r="Z125" s="311">
        <v>77.955822344054866</v>
      </c>
      <c r="AA125" s="311">
        <v>74.252352939314534</v>
      </c>
      <c r="AB125" s="311">
        <v>202.84110489279414</v>
      </c>
      <c r="AC125" s="311">
        <v>72.598465258285671</v>
      </c>
      <c r="AD125" s="311">
        <v>92.949457171556503</v>
      </c>
      <c r="AE125" s="311">
        <v>114.86050215584135</v>
      </c>
      <c r="AF125" s="311">
        <v>59.010321956053303</v>
      </c>
      <c r="AG125" s="311">
        <v>97.371610666833845</v>
      </c>
      <c r="AH125" s="311">
        <v>176.80240351663713</v>
      </c>
      <c r="AI125" s="311">
        <v>199.41842480902628</v>
      </c>
      <c r="AJ125" s="311">
        <v>85.417701221414887</v>
      </c>
      <c r="AK125" s="311">
        <v>278.60359484759056</v>
      </c>
      <c r="AL125" s="311">
        <v>241.11135939330219</v>
      </c>
      <c r="AM125" s="311">
        <v>102.00072345572227</v>
      </c>
      <c r="AN125" s="311">
        <v>126.51418066653018</v>
      </c>
      <c r="AO125" s="311">
        <v>165.22096446317411</v>
      </c>
      <c r="AP125" s="311">
        <v>125.30668186423766</v>
      </c>
      <c r="AQ125" s="311">
        <v>92.546758156235526</v>
      </c>
      <c r="AR125" s="311">
        <v>186.60785778823069</v>
      </c>
      <c r="AS125" s="311">
        <v>62.543112140847441</v>
      </c>
      <c r="AT125" s="311">
        <v>114.84006004153395</v>
      </c>
      <c r="AU125" s="311">
        <v>182.60602984144199</v>
      </c>
      <c r="AV125" s="311">
        <v>142.23813320407942</v>
      </c>
      <c r="AW125" s="311">
        <v>135.14547495983211</v>
      </c>
      <c r="AX125" s="311">
        <v>198.57522126060678</v>
      </c>
      <c r="AY125" s="311">
        <v>155.44464940419317</v>
      </c>
      <c r="AZ125" s="311">
        <v>175.89501548332461</v>
      </c>
      <c r="BA125" s="311">
        <v>157.83051187105394</v>
      </c>
      <c r="BB125" s="311">
        <v>143.05120429768195</v>
      </c>
      <c r="BC125" s="311">
        <v>179.72894210479967</v>
      </c>
      <c r="BD125" s="311">
        <v>223.13619421635616</v>
      </c>
      <c r="BE125" s="311">
        <v>192.69503212225345</v>
      </c>
      <c r="BF125" s="311">
        <v>249.73757732771014</v>
      </c>
      <c r="BG125" s="311">
        <v>338.15860385000002</v>
      </c>
      <c r="BH125" s="311">
        <v>165.57859078999991</v>
      </c>
      <c r="BI125" s="311">
        <v>160.2828992499999</v>
      </c>
      <c r="BJ125" s="311">
        <v>300.85070567999992</v>
      </c>
      <c r="BK125" s="311">
        <v>181.1775740019998</v>
      </c>
      <c r="BL125" s="311">
        <v>185.41551397040001</v>
      </c>
      <c r="BM125" s="311">
        <v>338.18865775699987</v>
      </c>
      <c r="BN125" s="311">
        <v>130.97837549260004</v>
      </c>
      <c r="BO125" s="311">
        <v>189.02102469460004</v>
      </c>
      <c r="BP125" s="311">
        <v>331.51840567059992</v>
      </c>
      <c r="BQ125" s="311">
        <v>95.760804613400012</v>
      </c>
      <c r="BR125" s="311">
        <v>166.87950774780006</v>
      </c>
      <c r="BS125" s="311">
        <v>319.19138529659995</v>
      </c>
      <c r="BT125" s="311">
        <v>139.17485604579997</v>
      </c>
      <c r="BU125" s="311">
        <v>164.46593215019999</v>
      </c>
      <c r="BV125" s="311">
        <v>452.68792714780005</v>
      </c>
      <c r="BW125" s="311">
        <v>152.09672357659997</v>
      </c>
      <c r="BX125" s="311">
        <v>143.17295882560001</v>
      </c>
      <c r="BY125" s="311">
        <v>293.61001865839989</v>
      </c>
      <c r="BZ125" s="311">
        <v>82.001745440799994</v>
      </c>
      <c r="CA125" s="311">
        <v>135.06299233919992</v>
      </c>
      <c r="CB125" s="311">
        <v>561.67558169899996</v>
      </c>
      <c r="CC125" s="311">
        <v>194.56726345819999</v>
      </c>
      <c r="CD125" s="311">
        <v>121.67826501139996</v>
      </c>
      <c r="CE125" s="311">
        <v>288.06159969480001</v>
      </c>
      <c r="CF125" s="311">
        <v>126.31377664060005</v>
      </c>
      <c r="CG125" s="311">
        <v>162.44047646840002</v>
      </c>
      <c r="CH125" s="311">
        <v>462.34524123099965</v>
      </c>
      <c r="CI125" s="311">
        <v>439.08786994000002</v>
      </c>
      <c r="CJ125" s="311">
        <v>223.75270989599997</v>
      </c>
      <c r="CK125" s="311">
        <v>1308.0497034881996</v>
      </c>
      <c r="CL125" s="311">
        <v>155.63940800019992</v>
      </c>
      <c r="CM125" s="311">
        <v>210.75622382919988</v>
      </c>
      <c r="CN125" s="311">
        <v>381.94425983479994</v>
      </c>
      <c r="CO125" s="311">
        <v>144.97668997919999</v>
      </c>
      <c r="CP125" s="311">
        <v>116.34196742780003</v>
      </c>
      <c r="CQ125" s="311">
        <v>624.18093514999998</v>
      </c>
      <c r="CR125" s="311">
        <v>140.04731533647066</v>
      </c>
      <c r="CS125" s="311">
        <v>252.61926326173975</v>
      </c>
      <c r="CT125" s="311">
        <v>762.63057593271833</v>
      </c>
      <c r="CU125" s="311">
        <v>359.4336108222704</v>
      </c>
      <c r="CV125" s="311">
        <v>191.97653112356954</v>
      </c>
      <c r="CW125" s="311">
        <v>354.43396302085597</v>
      </c>
      <c r="CX125" s="311">
        <v>326.97779157119089</v>
      </c>
      <c r="CY125" s="311">
        <v>213.89524130482366</v>
      </c>
      <c r="CZ125" s="311">
        <v>322.1792721620306</v>
      </c>
      <c r="DA125" s="311">
        <v>331.88338893988356</v>
      </c>
      <c r="DB125" s="311">
        <v>349.785500792721</v>
      </c>
      <c r="DC125" s="311">
        <v>295.33991874838193</v>
      </c>
      <c r="DD125" s="311">
        <v>348.28150936619249</v>
      </c>
      <c r="DE125" s="311">
        <v>415.89254231229938</v>
      </c>
      <c r="DF125" s="311">
        <v>867.67948309841336</v>
      </c>
      <c r="DG125" s="311">
        <v>516.14849256720129</v>
      </c>
      <c r="DH125" s="311">
        <v>349.21201824639797</v>
      </c>
      <c r="DI125" s="311">
        <v>508.49291262357519</v>
      </c>
      <c r="DJ125" s="311">
        <v>627.69344361535127</v>
      </c>
      <c r="DK125" s="308">
        <v>793.95316593785833</v>
      </c>
      <c r="DL125" s="308">
        <v>798.2860140548861</v>
      </c>
      <c r="DM125" s="308">
        <v>663.16549617408305</v>
      </c>
      <c r="DN125" s="308">
        <v>529.144397302416</v>
      </c>
      <c r="DO125" s="308">
        <v>686.85203347343486</v>
      </c>
      <c r="DP125" s="308">
        <v>589.50323613181536</v>
      </c>
      <c r="DQ125" s="308">
        <v>552.33909216062125</v>
      </c>
      <c r="DR125" s="307">
        <v>1083.7931211599998</v>
      </c>
      <c r="DS125" s="307"/>
      <c r="DT125" s="307"/>
      <c r="DU125" s="307"/>
      <c r="DV125" s="307"/>
      <c r="DW125" s="307"/>
      <c r="DX125" s="307"/>
      <c r="DY125" s="307"/>
      <c r="DZ125" s="307"/>
      <c r="EA125" s="307"/>
      <c r="EB125" s="307"/>
      <c r="EC125" s="307"/>
      <c r="ED125" s="307"/>
      <c r="EE125" s="307"/>
      <c r="EF125" s="307"/>
      <c r="EG125" s="303"/>
      <c r="EH125" s="308"/>
      <c r="EI125" s="308"/>
      <c r="EJ125" s="308"/>
      <c r="EK125" s="308"/>
      <c r="EL125" s="308"/>
      <c r="EM125" s="334" t="s">
        <v>475</v>
      </c>
      <c r="EN125" s="308">
        <v>1256.6447700000008</v>
      </c>
      <c r="EO125" s="308">
        <v>1119.9141350000004</v>
      </c>
      <c r="EP125" s="308">
        <v>1339.4242234799999</v>
      </c>
      <c r="EQ125" s="308">
        <v>1317.8</v>
      </c>
      <c r="ER125" s="308">
        <v>1317.8</v>
      </c>
      <c r="ES125" s="308">
        <v>1317.8</v>
      </c>
      <c r="ET125" s="308">
        <v>1317.8</v>
      </c>
      <c r="EU125" s="308">
        <v>1317.8</v>
      </c>
      <c r="EV125" s="308">
        <v>1317.8</v>
      </c>
    </row>
    <row r="126" spans="1:152" s="256" customFormat="1" x14ac:dyDescent="0.25">
      <c r="A126" s="333" t="s">
        <v>474</v>
      </c>
      <c r="B126" s="311">
        <v>0</v>
      </c>
      <c r="C126" s="311">
        <v>-124.0888168712045</v>
      </c>
      <c r="D126" s="311">
        <v>-289.15199926327398</v>
      </c>
      <c r="E126" s="311">
        <v>-333.76513053327437</v>
      </c>
      <c r="F126" s="311">
        <v>-701.35244494327412</v>
      </c>
      <c r="G126" s="311">
        <v>-361.1360024432737</v>
      </c>
      <c r="H126" s="311">
        <v>-139.0756027435402</v>
      </c>
      <c r="I126" s="311">
        <v>218.5211921467251</v>
      </c>
      <c r="J126" s="311">
        <v>373.81649628672614</v>
      </c>
      <c r="K126" s="311">
        <v>-733.57483221327402</v>
      </c>
      <c r="L126" s="311">
        <v>283.16026759672593</v>
      </c>
      <c r="M126" s="311">
        <v>74.983550174794146</v>
      </c>
      <c r="N126" s="311">
        <v>1448.5657459285685</v>
      </c>
      <c r="O126" s="311">
        <v>-294.66638971990483</v>
      </c>
      <c r="P126" s="311">
        <v>-1100.7663636273401</v>
      </c>
      <c r="Q126" s="311">
        <v>200.54804911265978</v>
      </c>
      <c r="R126" s="311">
        <v>-458.97885284734048</v>
      </c>
      <c r="S126" s="311">
        <v>-41.063742527340082</v>
      </c>
      <c r="T126" s="311">
        <v>862.98729288069057</v>
      </c>
      <c r="U126" s="311">
        <v>-146.19211877734011</v>
      </c>
      <c r="V126" s="311">
        <v>-938.54895817734064</v>
      </c>
      <c r="W126" s="311">
        <v>450.63311901265973</v>
      </c>
      <c r="X126" s="311">
        <v>206.16695870266017</v>
      </c>
      <c r="Y126" s="311">
        <v>374.19401702946556</v>
      </c>
      <c r="Z126" s="311">
        <v>1260.9280429918647</v>
      </c>
      <c r="AA126" s="311">
        <v>-269.09463085071309</v>
      </c>
      <c r="AB126" s="311">
        <v>-74.173967030049738</v>
      </c>
      <c r="AC126" s="311">
        <v>522.74116659995036</v>
      </c>
      <c r="AD126" s="311">
        <v>-374.52803510004969</v>
      </c>
      <c r="AE126" s="311">
        <v>-292.97093265004975</v>
      </c>
      <c r="AF126" s="311">
        <v>-1062.0342704348259</v>
      </c>
      <c r="AG126" s="311">
        <v>209.79654457995056</v>
      </c>
      <c r="AH126" s="311">
        <v>43.460121559949961</v>
      </c>
      <c r="AI126" s="311">
        <v>-858.37145556005021</v>
      </c>
      <c r="AJ126" s="311">
        <v>529.120401699951</v>
      </c>
      <c r="AK126" s="311">
        <v>420.77067322086236</v>
      </c>
      <c r="AL126" s="311">
        <v>1316.5563336841126</v>
      </c>
      <c r="AM126" s="311">
        <v>-525.88480428501975</v>
      </c>
      <c r="AN126" s="311">
        <v>-364.25051217000032</v>
      </c>
      <c r="AO126" s="311">
        <v>475.68642226000026</v>
      </c>
      <c r="AP126" s="311">
        <v>-415.68407612599958</v>
      </c>
      <c r="AQ126" s="311">
        <v>-508.06362474650012</v>
      </c>
      <c r="AR126" s="311">
        <v>83.242372504500125</v>
      </c>
      <c r="AS126" s="311">
        <v>410.19947039799956</v>
      </c>
      <c r="AT126" s="311">
        <v>443.73918864999985</v>
      </c>
      <c r="AU126" s="311">
        <v>461.17447906999985</v>
      </c>
      <c r="AV126" s="311">
        <v>126.16036945000045</v>
      </c>
      <c r="AW126" s="311">
        <v>-113.05959207000006</v>
      </c>
      <c r="AX126" s="311">
        <v>790.43382948000021</v>
      </c>
      <c r="AY126" s="311">
        <v>-362.38533861000025</v>
      </c>
      <c r="AZ126" s="311">
        <v>-125.49215180999965</v>
      </c>
      <c r="BA126" s="311">
        <v>375.07552934000012</v>
      </c>
      <c r="BB126" s="311">
        <v>-283.08948288000011</v>
      </c>
      <c r="BC126" s="311">
        <v>576.10876460999998</v>
      </c>
      <c r="BD126" s="311">
        <v>-955.45668104999982</v>
      </c>
      <c r="BE126" s="311">
        <v>-585.39538411999979</v>
      </c>
      <c r="BF126" s="311">
        <v>-1.7901488900004399</v>
      </c>
      <c r="BG126" s="311">
        <v>-476.71299456999998</v>
      </c>
      <c r="BH126" s="311">
        <v>287.26645854000014</v>
      </c>
      <c r="BI126" s="311">
        <v>147.67658231999994</v>
      </c>
      <c r="BJ126" s="311">
        <v>422.05933890999995</v>
      </c>
      <c r="BK126" s="311">
        <v>-1774.8220563900002</v>
      </c>
      <c r="BL126" s="311">
        <v>35.053771570000166</v>
      </c>
      <c r="BM126" s="311">
        <v>1076.3936305499997</v>
      </c>
      <c r="BN126" s="311">
        <v>-120.26193047000007</v>
      </c>
      <c r="BO126" s="311">
        <v>-291.80166309999959</v>
      </c>
      <c r="BP126" s="311">
        <v>-1160.5831466200004</v>
      </c>
      <c r="BQ126" s="311">
        <v>178.20657383000022</v>
      </c>
      <c r="BR126" s="311">
        <v>326.97033548999957</v>
      </c>
      <c r="BS126" s="311">
        <v>1070.4534918300003</v>
      </c>
      <c r="BT126" s="311">
        <v>-2723.7677461100002</v>
      </c>
      <c r="BU126" s="311">
        <v>851.80403794000063</v>
      </c>
      <c r="BV126" s="311">
        <v>2552.6991176299998</v>
      </c>
      <c r="BW126" s="311">
        <v>-3872.8786632699994</v>
      </c>
      <c r="BX126" s="311">
        <v>629.10530186999983</v>
      </c>
      <c r="BY126" s="311">
        <v>950.74883585999964</v>
      </c>
      <c r="BZ126" s="311">
        <v>80.979414470000279</v>
      </c>
      <c r="CA126" s="311">
        <v>-63.762372299999456</v>
      </c>
      <c r="CB126" s="311">
        <v>482.80573192999975</v>
      </c>
      <c r="CC126" s="311">
        <v>-126.8494777300005</v>
      </c>
      <c r="CD126" s="311">
        <v>-191.53749795999946</v>
      </c>
      <c r="CE126" s="311">
        <v>304.22089049999988</v>
      </c>
      <c r="CF126" s="311">
        <v>-1.6104864099996483</v>
      </c>
      <c r="CG126" s="311">
        <v>295.41489393999944</v>
      </c>
      <c r="CH126" s="311">
        <v>160.04195073000028</v>
      </c>
      <c r="CI126" s="311">
        <v>-1232.0058267699999</v>
      </c>
      <c r="CJ126" s="311">
        <v>881.35352778440506</v>
      </c>
      <c r="CK126" s="311">
        <v>-1686.5986939844051</v>
      </c>
      <c r="CL126" s="311">
        <v>879.89501625000014</v>
      </c>
      <c r="CM126" s="311">
        <v>-758.32712266000055</v>
      </c>
      <c r="CN126" s="311">
        <v>350.37938112000023</v>
      </c>
      <c r="CO126" s="311">
        <v>361.32621805000088</v>
      </c>
      <c r="CP126" s="311">
        <v>301.70015866999921</v>
      </c>
      <c r="CQ126" s="311">
        <v>-2092.3366085199996</v>
      </c>
      <c r="CR126" s="311">
        <v>1686.6688522699992</v>
      </c>
      <c r="CS126" s="311">
        <v>917.24210616000084</v>
      </c>
      <c r="CT126" s="311">
        <v>297.55431750999924</v>
      </c>
      <c r="CU126" s="311">
        <v>-172.73855019000004</v>
      </c>
      <c r="CV126" s="311">
        <v>562.41149153000015</v>
      </c>
      <c r="CW126" s="311">
        <v>627.60369649999996</v>
      </c>
      <c r="CX126" s="311">
        <v>38.720624105756016</v>
      </c>
      <c r="CY126" s="311">
        <v>-369.2064804657561</v>
      </c>
      <c r="CZ126" s="311">
        <v>351.30140117000013</v>
      </c>
      <c r="DA126" s="311">
        <v>120.43114733000021</v>
      </c>
      <c r="DB126" s="311">
        <v>53.396621449999955</v>
      </c>
      <c r="DC126" s="311">
        <v>68.222835063154974</v>
      </c>
      <c r="DD126" s="311">
        <v>-742.02787595315465</v>
      </c>
      <c r="DE126" s="311">
        <v>-192.41440044999996</v>
      </c>
      <c r="DF126" s="311">
        <v>-597.19116251000059</v>
      </c>
      <c r="DG126" s="311">
        <v>-47.987720049999751</v>
      </c>
      <c r="DH126" s="311">
        <v>87.865895889999649</v>
      </c>
      <c r="DI126" s="311">
        <v>-27.575616179999898</v>
      </c>
      <c r="DJ126" s="311">
        <v>-116.06646538999938</v>
      </c>
      <c r="DK126" s="308">
        <v>85.269299639999247</v>
      </c>
      <c r="DL126" s="308">
        <v>-242.50841619999957</v>
      </c>
      <c r="DM126" s="308">
        <v>137.9014131499996</v>
      </c>
      <c r="DN126" s="308">
        <v>-712.15747489999944</v>
      </c>
      <c r="DO126" s="308">
        <v>-357.99083338000048</v>
      </c>
      <c r="DP126" s="308">
        <v>-527.02011744000004</v>
      </c>
      <c r="DQ126" s="308">
        <v>-259.23111942999964</v>
      </c>
      <c r="DR126" s="307">
        <v>488.6</v>
      </c>
      <c r="DS126" s="307"/>
      <c r="DT126" s="307"/>
      <c r="DU126" s="307"/>
      <c r="DV126" s="307"/>
      <c r="DW126" s="307"/>
      <c r="DX126" s="307"/>
      <c r="DY126" s="307"/>
      <c r="DZ126" s="307"/>
      <c r="EA126" s="307"/>
      <c r="EB126" s="307"/>
      <c r="EC126" s="307"/>
      <c r="ED126" s="307"/>
      <c r="EE126" s="307"/>
      <c r="EF126" s="307"/>
      <c r="EG126" s="303"/>
      <c r="EH126" s="308"/>
      <c r="EI126" s="308"/>
      <c r="EJ126" s="308"/>
      <c r="EK126" s="308"/>
      <c r="EL126" s="308"/>
      <c r="EM126" s="327" t="s">
        <v>473</v>
      </c>
      <c r="EN126" s="305">
        <f>+EN127+EN128</f>
        <v>-93.148674120000464</v>
      </c>
      <c r="EO126" s="305">
        <f t="shared" ref="EO126:EV126" si="115">+EO127+EO128</f>
        <v>-251.49065241999986</v>
      </c>
      <c r="EP126" s="305">
        <f t="shared" si="115"/>
        <v>-1585.0958605000003</v>
      </c>
      <c r="EQ126" s="305">
        <f t="shared" si="115"/>
        <v>-2723.4169619281993</v>
      </c>
      <c r="ER126" s="305">
        <f t="shared" si="115"/>
        <v>-1819.644891027011</v>
      </c>
      <c r="ES126" s="305">
        <f t="shared" si="115"/>
        <v>-2576.1889439879924</v>
      </c>
      <c r="ET126" s="305">
        <f t="shared" si="115"/>
        <v>-685.15691404953486</v>
      </c>
      <c r="EU126" s="305">
        <f t="shared" si="115"/>
        <v>25.648931366784382</v>
      </c>
      <c r="EV126" s="305">
        <f t="shared" si="115"/>
        <v>-471.54223473411366</v>
      </c>
    </row>
    <row r="127" spans="1:152" s="256" customFormat="1" x14ac:dyDescent="0.25">
      <c r="A127" s="332" t="s">
        <v>176</v>
      </c>
      <c r="B127" s="311">
        <v>0</v>
      </c>
      <c r="C127" s="311">
        <v>107.37455400000042</v>
      </c>
      <c r="D127" s="311">
        <v>318.41226379999972</v>
      </c>
      <c r="E127" s="311">
        <v>336.75917500000031</v>
      </c>
      <c r="F127" s="311">
        <v>687.14860099999999</v>
      </c>
      <c r="G127" s="311">
        <v>316.80943663999972</v>
      </c>
      <c r="H127" s="311">
        <v>163.64707035999965</v>
      </c>
      <c r="I127" s="311">
        <v>-219.68317799999943</v>
      </c>
      <c r="J127" s="311">
        <v>-330.58776400000016</v>
      </c>
      <c r="K127" s="311">
        <v>703.82126599999992</v>
      </c>
      <c r="L127" s="311">
        <v>-274.85787299999998</v>
      </c>
      <c r="M127" s="311">
        <v>-132.36317300000002</v>
      </c>
      <c r="N127" s="311">
        <v>-1450.84806437</v>
      </c>
      <c r="O127" s="311">
        <v>385.53412451999998</v>
      </c>
      <c r="P127" s="311">
        <v>1071.8465664799999</v>
      </c>
      <c r="Q127" s="311">
        <v>-187.98924794999994</v>
      </c>
      <c r="R127" s="311">
        <v>538.9671830000002</v>
      </c>
      <c r="S127" s="311">
        <v>-331.42197036000005</v>
      </c>
      <c r="T127" s="311">
        <v>-427.98868199999998</v>
      </c>
      <c r="U127" s="311">
        <v>61.845006000000012</v>
      </c>
      <c r="V127" s="311">
        <v>1034.0674060000006</v>
      </c>
      <c r="W127" s="311">
        <v>-418.13654900000017</v>
      </c>
      <c r="X127" s="311">
        <v>-184.67120917000022</v>
      </c>
      <c r="Y127" s="311">
        <v>-495.38757699999996</v>
      </c>
      <c r="Z127" s="311">
        <v>-1131.2768140000003</v>
      </c>
      <c r="AA127" s="311">
        <v>257.85861900000049</v>
      </c>
      <c r="AB127" s="311">
        <v>118.00317699999988</v>
      </c>
      <c r="AC127" s="311">
        <v>-445.74139000000025</v>
      </c>
      <c r="AD127" s="311">
        <v>256.43875100000002</v>
      </c>
      <c r="AE127" s="311">
        <v>314.97503899999987</v>
      </c>
      <c r="AF127" s="311">
        <v>1137.3960400000003</v>
      </c>
      <c r="AG127" s="311">
        <v>-173.27669500000025</v>
      </c>
      <c r="AH127" s="311">
        <v>-9.8270789999999124</v>
      </c>
      <c r="AI127" s="311">
        <v>845.69476100000043</v>
      </c>
      <c r="AJ127" s="311">
        <v>-505.78213900000077</v>
      </c>
      <c r="AK127" s="311">
        <v>-351.32095199999992</v>
      </c>
      <c r="AL127" s="311">
        <v>-1324.4272129999999</v>
      </c>
      <c r="AM127" s="311">
        <v>412.44092200000023</v>
      </c>
      <c r="AN127" s="311">
        <v>147.9339250000003</v>
      </c>
      <c r="AO127" s="311">
        <v>-383.12780700000019</v>
      </c>
      <c r="AP127" s="311">
        <v>320.35386499999959</v>
      </c>
      <c r="AQ127" s="311">
        <v>597.46280500000012</v>
      </c>
      <c r="AR127" s="311">
        <v>-115.89507400000025</v>
      </c>
      <c r="AS127" s="311">
        <v>13.888213000000405</v>
      </c>
      <c r="AT127" s="311">
        <v>-439.29453499999977</v>
      </c>
      <c r="AU127" s="311">
        <v>-453.22764299999994</v>
      </c>
      <c r="AV127" s="311">
        <v>-123.92018100000044</v>
      </c>
      <c r="AW127" s="311">
        <v>146.21673300000012</v>
      </c>
      <c r="AX127" s="311">
        <v>-798.54752000000008</v>
      </c>
      <c r="AY127" s="311">
        <v>350.88693100000017</v>
      </c>
      <c r="AZ127" s="311">
        <v>98.881392999999576</v>
      </c>
      <c r="BA127" s="311">
        <v>-683.64383899999984</v>
      </c>
      <c r="BB127" s="311">
        <v>247.36639899999992</v>
      </c>
      <c r="BC127" s="311">
        <v>-205.66222000000005</v>
      </c>
      <c r="BD127" s="311">
        <v>946.62518099999988</v>
      </c>
      <c r="BE127" s="311">
        <v>575.20075699999984</v>
      </c>
      <c r="BF127" s="311">
        <v>13.576208000000378</v>
      </c>
      <c r="BG127" s="311">
        <v>444.06589599999995</v>
      </c>
      <c r="BH127" s="311">
        <v>-285.24606300000016</v>
      </c>
      <c r="BI127" s="311">
        <v>-166.7316229999999</v>
      </c>
      <c r="BJ127" s="311">
        <v>-403.68615099999982</v>
      </c>
      <c r="BK127" s="311">
        <v>1762.5889110000001</v>
      </c>
      <c r="BL127" s="311">
        <v>-26.406813000000284</v>
      </c>
      <c r="BM127" s="311">
        <v>-1051.7306159999998</v>
      </c>
      <c r="BN127" s="311">
        <v>46.998024000000214</v>
      </c>
      <c r="BO127" s="311">
        <v>366.10698999999954</v>
      </c>
      <c r="BP127" s="311">
        <v>1143.0697390000003</v>
      </c>
      <c r="BQ127" s="311">
        <v>-150.29740900000013</v>
      </c>
      <c r="BR127" s="311">
        <v>-318.23336199999937</v>
      </c>
      <c r="BS127" s="311">
        <v>-1071.2728800000004</v>
      </c>
      <c r="BT127" s="311">
        <v>2701.2831430000001</v>
      </c>
      <c r="BU127" s="311">
        <v>-921.90227200000061</v>
      </c>
      <c r="BV127" s="311">
        <v>-2532.7296149999997</v>
      </c>
      <c r="BW127" s="311">
        <v>3869.9955649999993</v>
      </c>
      <c r="BX127" s="311">
        <v>-633.5107919999997</v>
      </c>
      <c r="BY127" s="311">
        <v>-977.30882099999963</v>
      </c>
      <c r="BZ127" s="311">
        <v>-146.07457100000045</v>
      </c>
      <c r="CA127" s="311">
        <v>103.06031099999961</v>
      </c>
      <c r="CB127" s="311">
        <v>-440.11259199999984</v>
      </c>
      <c r="CC127" s="311">
        <v>116.14834200000053</v>
      </c>
      <c r="CD127" s="311">
        <v>181.39147999999955</v>
      </c>
      <c r="CE127" s="311">
        <v>-317.7658909999999</v>
      </c>
      <c r="CF127" s="311">
        <v>9.312228999999661</v>
      </c>
      <c r="CG127" s="311">
        <v>-300.11543599999948</v>
      </c>
      <c r="CH127" s="311">
        <v>-221.24978700000037</v>
      </c>
      <c r="CI127" s="311">
        <v>1344.8333230000001</v>
      </c>
      <c r="CJ127" s="311">
        <v>-922.38321299999984</v>
      </c>
      <c r="CK127" s="311">
        <v>1697.4067989999999</v>
      </c>
      <c r="CL127" s="311">
        <v>-1023.9702350000002</v>
      </c>
      <c r="CM127" s="311">
        <v>733.16635700000074</v>
      </c>
      <c r="CN127" s="311">
        <v>-259.08440700000017</v>
      </c>
      <c r="CO127" s="311">
        <v>-388.45099800000094</v>
      </c>
      <c r="CP127" s="311">
        <v>-308.32336399999917</v>
      </c>
      <c r="CQ127" s="311">
        <v>2033.6345359999996</v>
      </c>
      <c r="CR127" s="311">
        <v>-1684.7242389999992</v>
      </c>
      <c r="CS127" s="311">
        <v>-857.44464900000071</v>
      </c>
      <c r="CT127" s="311">
        <v>-332.0021609999996</v>
      </c>
      <c r="CU127" s="311">
        <v>181.99221100000011</v>
      </c>
      <c r="CV127" s="311">
        <v>-640.80154700000003</v>
      </c>
      <c r="CW127" s="311">
        <v>-427.49457400000011</v>
      </c>
      <c r="CX127" s="311">
        <v>-70.583772999999837</v>
      </c>
      <c r="CY127" s="311">
        <v>313.11299300000002</v>
      </c>
      <c r="CZ127" s="311">
        <v>-245.47417100000013</v>
      </c>
      <c r="DA127" s="311">
        <v>-108.4757020000003</v>
      </c>
      <c r="DB127" s="311">
        <v>-73.053627999999719</v>
      </c>
      <c r="DC127" s="311">
        <v>-45.897978999999822</v>
      </c>
      <c r="DD127" s="311">
        <v>755.17180199999927</v>
      </c>
      <c r="DE127" s="311">
        <v>159.56486100000015</v>
      </c>
      <c r="DF127" s="311">
        <v>605.05184300000042</v>
      </c>
      <c r="DG127" s="311">
        <v>-36.896653000000214</v>
      </c>
      <c r="DH127" s="311">
        <v>-45.065221999999522</v>
      </c>
      <c r="DI127" s="311">
        <v>-7.3818720000001576</v>
      </c>
      <c r="DJ127" s="311">
        <v>35.07306199999951</v>
      </c>
      <c r="DK127" s="308">
        <v>-66.602104999999455</v>
      </c>
      <c r="DL127" s="308">
        <v>262.95750499999957</v>
      </c>
      <c r="DM127" s="308">
        <v>-135.08689499999943</v>
      </c>
      <c r="DN127" s="308">
        <v>691.42483899999945</v>
      </c>
      <c r="DO127" s="308">
        <v>397.00193800000022</v>
      </c>
      <c r="DP127" s="308">
        <v>489.92169100000007</v>
      </c>
      <c r="DQ127" s="308">
        <v>259.89147599999973</v>
      </c>
      <c r="DR127" s="307">
        <v>0</v>
      </c>
      <c r="DS127" s="307"/>
      <c r="DT127" s="307"/>
      <c r="DU127" s="307"/>
      <c r="DV127" s="307"/>
      <c r="DW127" s="307"/>
      <c r="DX127" s="307"/>
      <c r="DY127" s="307"/>
      <c r="DZ127" s="307"/>
      <c r="EA127" s="307"/>
      <c r="EB127" s="307"/>
      <c r="EC127" s="307"/>
      <c r="ED127" s="307"/>
      <c r="EE127" s="307"/>
      <c r="EF127" s="307"/>
      <c r="EG127" s="303"/>
      <c r="EH127" s="308"/>
      <c r="EI127" s="308"/>
      <c r="EJ127" s="308"/>
      <c r="EK127" s="308"/>
      <c r="EL127" s="308"/>
      <c r="EM127" s="334" t="s">
        <v>176</v>
      </c>
      <c r="EN127" s="308">
        <v>-32.657749000000479</v>
      </c>
      <c r="EO127" s="308">
        <v>-403.11233599999991</v>
      </c>
      <c r="EP127" s="308">
        <v>-1356.6725020000003</v>
      </c>
      <c r="EQ127" s="308">
        <v>-2723.4169619281993</v>
      </c>
      <c r="ER127" s="308">
        <v>-1819.644891027011</v>
      </c>
      <c r="ES127" s="308">
        <v>-2576.1889439879924</v>
      </c>
      <c r="ET127" s="308">
        <v>-685.15691404953486</v>
      </c>
      <c r="EU127" s="308">
        <v>25.648931366784382</v>
      </c>
      <c r="EV127" s="308">
        <v>-471.54223473411366</v>
      </c>
    </row>
    <row r="128" spans="1:152" s="256" customFormat="1" x14ac:dyDescent="0.25">
      <c r="A128" s="332" t="s">
        <v>472</v>
      </c>
      <c r="B128" s="311">
        <v>0</v>
      </c>
      <c r="C128" s="311">
        <v>16.714262871204085</v>
      </c>
      <c r="D128" s="311">
        <v>-29.260264536725742</v>
      </c>
      <c r="E128" s="311">
        <v>-2.9940444667259385</v>
      </c>
      <c r="F128" s="311">
        <v>14.203843943274137</v>
      </c>
      <c r="G128" s="311">
        <v>44.326565803273979</v>
      </c>
      <c r="H128" s="311">
        <v>-24.571467616459444</v>
      </c>
      <c r="I128" s="311">
        <v>1.1619858532743308</v>
      </c>
      <c r="J128" s="311">
        <v>-43.228732286725972</v>
      </c>
      <c r="K128" s="311">
        <v>29.753566213274098</v>
      </c>
      <c r="L128" s="311">
        <v>-8.3023945967259465</v>
      </c>
      <c r="M128" s="311">
        <v>57.379622825205871</v>
      </c>
      <c r="N128" s="311">
        <v>2.282318441431471</v>
      </c>
      <c r="O128" s="311">
        <v>-90.86773480009515</v>
      </c>
      <c r="P128" s="311">
        <v>28.919797147340205</v>
      </c>
      <c r="Q128" s="311">
        <v>-12.558801162659847</v>
      </c>
      <c r="R128" s="311">
        <v>-79.988330152659728</v>
      </c>
      <c r="S128" s="311">
        <v>372.48571288734013</v>
      </c>
      <c r="T128" s="311">
        <v>-434.99861088069059</v>
      </c>
      <c r="U128" s="311">
        <v>84.347112777340101</v>
      </c>
      <c r="V128" s="311">
        <v>-95.518447822659937</v>
      </c>
      <c r="W128" s="311">
        <v>-32.496570012659561</v>
      </c>
      <c r="X128" s="311">
        <v>-21.495749532659943</v>
      </c>
      <c r="Y128" s="311">
        <v>121.19355997053441</v>
      </c>
      <c r="Z128" s="311">
        <v>-129.6512289918644</v>
      </c>
      <c r="AA128" s="311">
        <v>11.2360118507126</v>
      </c>
      <c r="AB128" s="311">
        <v>-43.829209969950142</v>
      </c>
      <c r="AC128" s="311">
        <v>-76.99977659995011</v>
      </c>
      <c r="AD128" s="311">
        <v>118.08928410004967</v>
      </c>
      <c r="AE128" s="311">
        <v>-22.004106349950121</v>
      </c>
      <c r="AF128" s="311">
        <v>-75.361769565174427</v>
      </c>
      <c r="AG128" s="311">
        <v>-36.519849579950318</v>
      </c>
      <c r="AH128" s="311">
        <v>-33.633042559950049</v>
      </c>
      <c r="AI128" s="311">
        <v>12.676694560049782</v>
      </c>
      <c r="AJ128" s="311">
        <v>-23.338262699950235</v>
      </c>
      <c r="AK128" s="311">
        <v>-69.449721220862443</v>
      </c>
      <c r="AL128" s="311">
        <v>7.8708793158873505</v>
      </c>
      <c r="AM128" s="311">
        <v>113.44388228501953</v>
      </c>
      <c r="AN128" s="311">
        <v>216.31658717000002</v>
      </c>
      <c r="AO128" s="311">
        <v>-92.558615260000067</v>
      </c>
      <c r="AP128" s="311">
        <v>95.330211125999995</v>
      </c>
      <c r="AQ128" s="311">
        <v>-89.399180253499992</v>
      </c>
      <c r="AR128" s="311">
        <v>32.652701495500125</v>
      </c>
      <c r="AS128" s="311">
        <v>-424.08768339799997</v>
      </c>
      <c r="AT128" s="311">
        <v>-4.4446536500000775</v>
      </c>
      <c r="AU128" s="311">
        <v>-7.9468360699999039</v>
      </c>
      <c r="AV128" s="311">
        <v>-2.2401884500000051</v>
      </c>
      <c r="AW128" s="311">
        <v>-33.157140930000054</v>
      </c>
      <c r="AX128" s="311">
        <v>8.1136905199998637</v>
      </c>
      <c r="AY128" s="311">
        <v>11.498407610000072</v>
      </c>
      <c r="AZ128" s="311">
        <v>26.610758810000078</v>
      </c>
      <c r="BA128" s="311">
        <v>308.56830965999973</v>
      </c>
      <c r="BB128" s="311">
        <v>35.723083880000189</v>
      </c>
      <c r="BC128" s="311">
        <v>-370.44654460999993</v>
      </c>
      <c r="BD128" s="311">
        <v>8.8315000499999314</v>
      </c>
      <c r="BE128" s="311">
        <v>10.19462711999995</v>
      </c>
      <c r="BF128" s="311">
        <v>-11.786059109999938</v>
      </c>
      <c r="BG128" s="311">
        <v>32.647098570000026</v>
      </c>
      <c r="BH128" s="311">
        <v>-2.0203955399999813</v>
      </c>
      <c r="BI128" s="311">
        <v>19.055040679999962</v>
      </c>
      <c r="BJ128" s="311">
        <v>-18.373187910000127</v>
      </c>
      <c r="BK128" s="311">
        <v>12.233145390000118</v>
      </c>
      <c r="BL128" s="311">
        <v>-8.6469585699998817</v>
      </c>
      <c r="BM128" s="311">
        <v>-24.663014549999843</v>
      </c>
      <c r="BN128" s="311">
        <v>73.263906469999853</v>
      </c>
      <c r="BO128" s="311">
        <v>-74.305326899999955</v>
      </c>
      <c r="BP128" s="311">
        <v>17.51340762000018</v>
      </c>
      <c r="BQ128" s="311">
        <v>-27.909164830000094</v>
      </c>
      <c r="BR128" s="311">
        <v>-8.7369734900001959</v>
      </c>
      <c r="BS128" s="311">
        <v>0.81938817000013842</v>
      </c>
      <c r="BT128" s="311">
        <v>22.48460311000008</v>
      </c>
      <c r="BU128" s="311">
        <v>70.098234059999982</v>
      </c>
      <c r="BV128" s="311">
        <v>-19.969502630000079</v>
      </c>
      <c r="BW128" s="311">
        <v>2.8830982700001186</v>
      </c>
      <c r="BX128" s="311">
        <v>4.4054901299998619</v>
      </c>
      <c r="BY128" s="311">
        <v>26.559985139999981</v>
      </c>
      <c r="BZ128" s="311">
        <v>65.095156530000168</v>
      </c>
      <c r="CA128" s="311">
        <v>-39.297938700000159</v>
      </c>
      <c r="CB128" s="311">
        <v>-42.693139929999916</v>
      </c>
      <c r="CC128" s="311">
        <v>10.701135729999976</v>
      </c>
      <c r="CD128" s="311">
        <v>10.146017959999909</v>
      </c>
      <c r="CE128" s="311">
        <v>13.545000500000015</v>
      </c>
      <c r="CF128" s="311">
        <v>-7.7017425900000127</v>
      </c>
      <c r="CG128" s="311">
        <v>4.7005420600000321</v>
      </c>
      <c r="CH128" s="311">
        <v>61.207836270000087</v>
      </c>
      <c r="CI128" s="311">
        <v>-112.82749623000018</v>
      </c>
      <c r="CJ128" s="311">
        <v>41.029685215594782</v>
      </c>
      <c r="CK128" s="311">
        <v>-10.80810501559472</v>
      </c>
      <c r="CL128" s="311">
        <v>144.07521875000009</v>
      </c>
      <c r="CM128" s="311">
        <v>25.160765659999811</v>
      </c>
      <c r="CN128" s="311">
        <v>-91.294974120000063</v>
      </c>
      <c r="CO128" s="311">
        <v>27.124779950000061</v>
      </c>
      <c r="CP128" s="311">
        <v>6.623205329999962</v>
      </c>
      <c r="CQ128" s="311">
        <v>58.702072520000002</v>
      </c>
      <c r="CR128" s="311">
        <v>-1.9446132699999907</v>
      </c>
      <c r="CS128" s="311">
        <v>-59.797457160000135</v>
      </c>
      <c r="CT128" s="311">
        <v>34.447843490000366</v>
      </c>
      <c r="CU128" s="311">
        <v>-9.2536608100000706</v>
      </c>
      <c r="CV128" s="311">
        <v>78.390055469999879</v>
      </c>
      <c r="CW128" s="311">
        <v>-200.10912249999984</v>
      </c>
      <c r="CX128" s="311">
        <v>31.863148894243821</v>
      </c>
      <c r="CY128" s="311">
        <v>56.093487465756084</v>
      </c>
      <c r="CZ128" s="311">
        <v>-105.82723017000001</v>
      </c>
      <c r="DA128" s="311">
        <v>-11.955445329999918</v>
      </c>
      <c r="DB128" s="311">
        <v>19.657006549999764</v>
      </c>
      <c r="DC128" s="311">
        <v>-22.324856063155153</v>
      </c>
      <c r="DD128" s="311">
        <v>-13.143926046844626</v>
      </c>
      <c r="DE128" s="311">
        <v>32.84953944999981</v>
      </c>
      <c r="DF128" s="311">
        <v>-7.8606804899998224</v>
      </c>
      <c r="DG128" s="311">
        <v>84.884373049999965</v>
      </c>
      <c r="DH128" s="311">
        <v>-42.800673890000127</v>
      </c>
      <c r="DI128" s="311">
        <v>34.957488180000055</v>
      </c>
      <c r="DJ128" s="311">
        <v>80.99340338999987</v>
      </c>
      <c r="DK128" s="308">
        <v>-18.667194639999792</v>
      </c>
      <c r="DL128" s="308">
        <v>-20.449088799999998</v>
      </c>
      <c r="DM128" s="308">
        <v>-2.8145181500001684</v>
      </c>
      <c r="DN128" s="308">
        <v>20.732635899999991</v>
      </c>
      <c r="DO128" s="308">
        <v>-39.011104619999742</v>
      </c>
      <c r="DP128" s="308">
        <v>37.098426439999969</v>
      </c>
      <c r="DQ128" s="308">
        <v>-0.66035657000008996</v>
      </c>
      <c r="DR128" s="307">
        <v>0</v>
      </c>
      <c r="DS128" s="307"/>
      <c r="DT128" s="307"/>
      <c r="DU128" s="307"/>
      <c r="DV128" s="307"/>
      <c r="DW128" s="307"/>
      <c r="DX128" s="307"/>
      <c r="DY128" s="307"/>
      <c r="DZ128" s="307"/>
      <c r="EA128" s="307"/>
      <c r="EB128" s="307"/>
      <c r="EC128" s="307"/>
      <c r="ED128" s="307"/>
      <c r="EE128" s="307"/>
      <c r="EF128" s="307"/>
      <c r="EG128" s="303"/>
      <c r="EH128" s="308"/>
      <c r="EI128" s="308"/>
      <c r="EJ128" s="308"/>
      <c r="EK128" s="308"/>
      <c r="EL128" s="308"/>
      <c r="EM128" s="334" t="s">
        <v>472</v>
      </c>
      <c r="EN128" s="308">
        <v>-60.490925119999986</v>
      </c>
      <c r="EO128" s="308">
        <v>151.62168358000005</v>
      </c>
      <c r="EP128" s="308">
        <v>-228.42335850000003</v>
      </c>
      <c r="EQ128" s="308">
        <v>0</v>
      </c>
      <c r="ER128" s="308">
        <v>0</v>
      </c>
      <c r="ES128" s="308">
        <v>0</v>
      </c>
      <c r="ET128" s="308">
        <v>0</v>
      </c>
      <c r="EU128" s="308">
        <v>0</v>
      </c>
      <c r="EV128" s="308">
        <v>0</v>
      </c>
    </row>
    <row r="129" spans="1:152" s="256" customFormat="1" x14ac:dyDescent="0.25">
      <c r="A129" s="333" t="s">
        <v>471</v>
      </c>
      <c r="B129" s="311">
        <v>3247.2016131756504</v>
      </c>
      <c r="C129" s="311">
        <v>-175.57822734670111</v>
      </c>
      <c r="D129" s="311">
        <v>-229.62024061838392</v>
      </c>
      <c r="E129" s="311">
        <v>-523.68653079268529</v>
      </c>
      <c r="F129" s="311">
        <v>1826.4558056575029</v>
      </c>
      <c r="G129" s="311">
        <v>300.91235456558718</v>
      </c>
      <c r="H129" s="311">
        <v>181.64985124923444</v>
      </c>
      <c r="I129" s="311">
        <v>-396.4846037936743</v>
      </c>
      <c r="J129" s="311">
        <v>-36.885110435992495</v>
      </c>
      <c r="K129" s="311">
        <v>-188.0292714706099</v>
      </c>
      <c r="L129" s="311">
        <v>99.954869476999207</v>
      </c>
      <c r="M129" s="311">
        <v>18.497127463153745</v>
      </c>
      <c r="N129" s="311">
        <v>267.14513944131363</v>
      </c>
      <c r="O129" s="311">
        <v>472.96647318219959</v>
      </c>
      <c r="P129" s="311">
        <v>-197.9341962227025</v>
      </c>
      <c r="Q129" s="311">
        <v>-344.89865401770146</v>
      </c>
      <c r="R129" s="311">
        <v>-56.512584451125576</v>
      </c>
      <c r="S129" s="311">
        <v>-69.6191057903782</v>
      </c>
      <c r="T129" s="311">
        <v>-159.48147651611995</v>
      </c>
      <c r="U129" s="311">
        <v>-47.224426076890836</v>
      </c>
      <c r="V129" s="311">
        <v>-194.9144792761997</v>
      </c>
      <c r="W129" s="311">
        <v>230.72117768037396</v>
      </c>
      <c r="X129" s="311">
        <v>3.2049086591135136</v>
      </c>
      <c r="Y129" s="311">
        <v>-22.939501439640026</v>
      </c>
      <c r="Z129" s="311">
        <v>862.91492558533128</v>
      </c>
      <c r="AA129" s="311">
        <v>-192.26105707920428</v>
      </c>
      <c r="AB129" s="311">
        <v>603.99823082960438</v>
      </c>
      <c r="AC129" s="311">
        <v>166.98030030089919</v>
      </c>
      <c r="AD129" s="311">
        <v>296.81686320281858</v>
      </c>
      <c r="AE129" s="311">
        <v>-109.52283280727602</v>
      </c>
      <c r="AF129" s="311">
        <v>-8.7390894120408689</v>
      </c>
      <c r="AG129" s="311">
        <v>189.24540662861631</v>
      </c>
      <c r="AH129" s="311">
        <v>-441.9260594360801</v>
      </c>
      <c r="AI129" s="311">
        <v>-157.39714217589631</v>
      </c>
      <c r="AJ129" s="311">
        <v>-230.93158686867326</v>
      </c>
      <c r="AK129" s="311">
        <v>-89.625273257551925</v>
      </c>
      <c r="AL129" s="311">
        <v>1264.9502201349126</v>
      </c>
      <c r="AM129" s="311">
        <v>269.13066538541466</v>
      </c>
      <c r="AN129" s="311">
        <v>772.25199772054259</v>
      </c>
      <c r="AO129" s="311">
        <v>29.088751178836077</v>
      </c>
      <c r="AP129" s="311">
        <v>-7.7815170991675302</v>
      </c>
      <c r="AQ129" s="311">
        <v>-120.49405290006274</v>
      </c>
      <c r="AR129" s="311">
        <v>-70.458087209766916</v>
      </c>
      <c r="AS129" s="311">
        <v>-364.00308199393021</v>
      </c>
      <c r="AT129" s="311">
        <v>437.20727084196335</v>
      </c>
      <c r="AU129" s="311">
        <v>662.84115266665117</v>
      </c>
      <c r="AV129" s="311">
        <v>75.11977740511287</v>
      </c>
      <c r="AW129" s="311">
        <v>-394.13624583942567</v>
      </c>
      <c r="AX129" s="311">
        <v>813.54744602320943</v>
      </c>
      <c r="AY129" s="311">
        <v>60.712010909996252</v>
      </c>
      <c r="AZ129" s="311">
        <v>378.74603352475663</v>
      </c>
      <c r="BA129" s="311">
        <v>-525.57656004000205</v>
      </c>
      <c r="BB129" s="311">
        <v>257.71733984570085</v>
      </c>
      <c r="BC129" s="311">
        <v>443.11057609560373</v>
      </c>
      <c r="BD129" s="311">
        <v>-768.40692006000631</v>
      </c>
      <c r="BE129" s="311">
        <v>-303.83560391999617</v>
      </c>
      <c r="BF129" s="311">
        <v>-225.87917026999747</v>
      </c>
      <c r="BG129" s="311">
        <v>397.33917790999317</v>
      </c>
      <c r="BH129" s="311">
        <v>93.5351093087138</v>
      </c>
      <c r="BI129" s="311">
        <v>278.94105693998796</v>
      </c>
      <c r="BJ129" s="311">
        <v>1076.2557092099996</v>
      </c>
      <c r="BK129" s="311">
        <v>-932.06824699666527</v>
      </c>
      <c r="BL129" s="311">
        <v>39.679028326538798</v>
      </c>
      <c r="BM129" s="311">
        <v>-590.76689423167181</v>
      </c>
      <c r="BN129" s="311">
        <v>-79.436015771568549</v>
      </c>
      <c r="BO129" s="311">
        <v>2404.8635258133363</v>
      </c>
      <c r="BP129" s="311">
        <v>-332.35243810342286</v>
      </c>
      <c r="BQ129" s="311">
        <v>42.71538267494509</v>
      </c>
      <c r="BR129" s="311">
        <v>472.87218141172241</v>
      </c>
      <c r="BS129" s="311">
        <v>-200.23640501792374</v>
      </c>
      <c r="BT129" s="311">
        <v>-507.99493296527913</v>
      </c>
      <c r="BU129" s="311">
        <v>-594.5760699050536</v>
      </c>
      <c r="BV129" s="311">
        <v>1712.7848770863106</v>
      </c>
      <c r="BW129" s="311">
        <v>-445.06862320629949</v>
      </c>
      <c r="BX129" s="311">
        <v>-74.84938021243741</v>
      </c>
      <c r="BY129" s="311">
        <v>-279.15983178434789</v>
      </c>
      <c r="BZ129" s="311">
        <v>90.673933961605997</v>
      </c>
      <c r="CA129" s="311">
        <v>-569.12419924838809</v>
      </c>
      <c r="CB129" s="311">
        <v>228.21945876161024</v>
      </c>
      <c r="CC129" s="311">
        <v>-98.260612838392717</v>
      </c>
      <c r="CD129" s="311">
        <v>143.84787685160879</v>
      </c>
      <c r="CE129" s="311">
        <v>276.19061683160771</v>
      </c>
      <c r="CF129" s="311">
        <v>-158.77389792838977</v>
      </c>
      <c r="CG129" s="311">
        <v>568.63670176161281</v>
      </c>
      <c r="CH129" s="311">
        <v>604.93383090111968</v>
      </c>
      <c r="CI129" s="311">
        <v>-304.12941867123811</v>
      </c>
      <c r="CJ129" s="311">
        <v>-182.64199663839011</v>
      </c>
      <c r="CK129" s="311">
        <v>362.08607798110154</v>
      </c>
      <c r="CL129" s="311">
        <v>162.25834354211693</v>
      </c>
      <c r="CM129" s="311">
        <v>-131.93335207664245</v>
      </c>
      <c r="CN129" s="311">
        <v>52.632823459857491</v>
      </c>
      <c r="CO129" s="311">
        <v>-148.6619543721863</v>
      </c>
      <c r="CP129" s="311">
        <v>63.083449043314005</v>
      </c>
      <c r="CQ129" s="311">
        <v>653.23295249990554</v>
      </c>
      <c r="CR129" s="311">
        <v>-1316.3916654283976</v>
      </c>
      <c r="CS129" s="311">
        <v>-936.95236110423912</v>
      </c>
      <c r="CT129" s="311">
        <v>2130.7174900844338</v>
      </c>
      <c r="CU129" s="311">
        <v>-520.22426139152196</v>
      </c>
      <c r="CV129" s="311">
        <v>-664.49007142839389</v>
      </c>
      <c r="CW129" s="311">
        <v>67.78365345160978</v>
      </c>
      <c r="CX129" s="311">
        <v>1065.9575227016098</v>
      </c>
      <c r="CY129" s="311">
        <v>-224.21281168839249</v>
      </c>
      <c r="CZ129" s="311">
        <v>369.2771166916059</v>
      </c>
      <c r="DA129" s="311">
        <v>206.35928621160738</v>
      </c>
      <c r="DB129" s="311">
        <v>379.84803724161543</v>
      </c>
      <c r="DC129" s="311">
        <v>-306.00518373983579</v>
      </c>
      <c r="DD129" s="311">
        <v>-427.62341703177242</v>
      </c>
      <c r="DE129" s="311">
        <v>552.88233323515146</v>
      </c>
      <c r="DF129" s="311">
        <v>-376.1401878878421</v>
      </c>
      <c r="DG129" s="311">
        <v>312.14644018203393</v>
      </c>
      <c r="DH129" s="311">
        <v>121.79069140996977</v>
      </c>
      <c r="DI129" s="311">
        <v>27.491436415018939</v>
      </c>
      <c r="DJ129" s="311">
        <v>-340.96084565703654</v>
      </c>
      <c r="DK129" s="308">
        <v>183.69790071000864</v>
      </c>
      <c r="DL129" s="308">
        <v>-40.174334311538018</v>
      </c>
      <c r="DM129" s="308">
        <v>-2317.324810319823</v>
      </c>
      <c r="DN129" s="308">
        <v>303.07948054799806</v>
      </c>
      <c r="DO129" s="308">
        <v>-855.8990163313315</v>
      </c>
      <c r="DP129" s="308">
        <v>-55.667335711594774</v>
      </c>
      <c r="DQ129" s="308">
        <v>371.50143245671205</v>
      </c>
      <c r="DR129" s="307">
        <v>455</v>
      </c>
      <c r="DS129" s="307"/>
      <c r="DT129" s="307"/>
      <c r="DU129" s="307"/>
      <c r="DV129" s="307"/>
      <c r="DW129" s="307"/>
      <c r="DX129" s="307"/>
      <c r="DY129" s="307"/>
      <c r="DZ129" s="307"/>
      <c r="EA129" s="307"/>
      <c r="EB129" s="307"/>
      <c r="EC129" s="307"/>
      <c r="ED129" s="307"/>
      <c r="EE129" s="307"/>
      <c r="EF129" s="307"/>
      <c r="EG129" s="303"/>
      <c r="EH129" s="308"/>
      <c r="EI129" s="308"/>
      <c r="EJ129" s="329"/>
      <c r="EK129" s="329"/>
      <c r="EL129" s="329"/>
      <c r="EM129" s="327" t="s">
        <v>470</v>
      </c>
      <c r="EN129" s="308">
        <v>1323.0697995187579</v>
      </c>
      <c r="EO129" s="308">
        <v>1522.6279495413528</v>
      </c>
      <c r="EP129" s="308">
        <v>-1532.3012784840971</v>
      </c>
      <c r="EQ129" s="308">
        <v>-227</v>
      </c>
      <c r="ER129" s="308">
        <v>0</v>
      </c>
      <c r="ES129" s="308">
        <v>0</v>
      </c>
      <c r="ET129" s="308">
        <v>0</v>
      </c>
      <c r="EU129" s="308">
        <v>0</v>
      </c>
      <c r="EV129" s="308">
        <v>0</v>
      </c>
    </row>
    <row r="130" spans="1:152" s="256" customFormat="1" x14ac:dyDescent="0.25">
      <c r="A130" s="332" t="s">
        <v>469</v>
      </c>
      <c r="B130" s="311">
        <v>0</v>
      </c>
      <c r="C130" s="311">
        <v>-150.4379166902016</v>
      </c>
      <c r="D130" s="311">
        <v>-277.50609930100961</v>
      </c>
      <c r="E130" s="311">
        <v>-431.28127311583842</v>
      </c>
      <c r="F130" s="311">
        <v>1210.8558693442735</v>
      </c>
      <c r="G130" s="311">
        <v>-330.62383838490985</v>
      </c>
      <c r="H130" s="311">
        <v>-175.01524728462013</v>
      </c>
      <c r="I130" s="311">
        <v>161.93664268373524</v>
      </c>
      <c r="J130" s="311">
        <v>-85.777194917860754</v>
      </c>
      <c r="K130" s="311">
        <v>255.43241804491322</v>
      </c>
      <c r="L130" s="311">
        <v>75.871344034896197</v>
      </c>
      <c r="M130" s="311">
        <v>78.103144807039286</v>
      </c>
      <c r="N130" s="311">
        <v>-319.42694765467468</v>
      </c>
      <c r="O130" s="311">
        <v>521.64106173519963</v>
      </c>
      <c r="P130" s="311">
        <v>-455.08605772215014</v>
      </c>
      <c r="Q130" s="311">
        <v>-795.05503100914916</v>
      </c>
      <c r="R130" s="311">
        <v>-921.67627452699935</v>
      </c>
      <c r="S130" s="311">
        <v>136.85678582210005</v>
      </c>
      <c r="T130" s="311">
        <v>-362.89976338820077</v>
      </c>
      <c r="U130" s="311">
        <v>733.62713828281289</v>
      </c>
      <c r="V130" s="311">
        <v>-35.327913528559975</v>
      </c>
      <c r="W130" s="311">
        <v>138.6412926885626</v>
      </c>
      <c r="X130" s="311">
        <v>-30.004148520656258</v>
      </c>
      <c r="Y130" s="311">
        <v>-623.42355381201651</v>
      </c>
      <c r="Z130" s="311">
        <v>130.51749117532131</v>
      </c>
      <c r="AA130" s="311">
        <v>-330.11847586120496</v>
      </c>
      <c r="AB130" s="311">
        <v>196.27241460990027</v>
      </c>
      <c r="AC130" s="311">
        <v>302.49808582170147</v>
      </c>
      <c r="AD130" s="311">
        <v>90.742263577795597</v>
      </c>
      <c r="AE130" s="311">
        <v>-585.98477336740211</v>
      </c>
      <c r="AF130" s="311">
        <v>-150.54612409355354</v>
      </c>
      <c r="AG130" s="311">
        <v>413.23825896952849</v>
      </c>
      <c r="AH130" s="311">
        <v>-522.53506822560246</v>
      </c>
      <c r="AI130" s="311">
        <v>-85.955115020967128</v>
      </c>
      <c r="AJ130" s="311">
        <v>-151.48140823202829</v>
      </c>
      <c r="AK130" s="311">
        <v>-295.42198413420283</v>
      </c>
      <c r="AL130" s="311">
        <v>729.15494132616027</v>
      </c>
      <c r="AM130" s="311">
        <v>1712.859543818415</v>
      </c>
      <c r="AN130" s="311">
        <v>306.65197677659523</v>
      </c>
      <c r="AO130" s="311">
        <v>-72.668476279617892</v>
      </c>
      <c r="AP130" s="311">
        <v>-30.223830120897446</v>
      </c>
      <c r="AQ130" s="311">
        <v>-294.99739764297971</v>
      </c>
      <c r="AR130" s="311">
        <v>143.5063154605545</v>
      </c>
      <c r="AS130" s="311">
        <v>-461.41342395893412</v>
      </c>
      <c r="AT130" s="311">
        <v>-135.8800512604397</v>
      </c>
      <c r="AU130" s="311">
        <v>165.11974343501117</v>
      </c>
      <c r="AV130" s="311">
        <v>-330.60551682813599</v>
      </c>
      <c r="AW130" s="311">
        <v>-222.91558569415321</v>
      </c>
      <c r="AX130" s="311">
        <v>-472.64050804604017</v>
      </c>
      <c r="AY130" s="311">
        <v>991.67308299999718</v>
      </c>
      <c r="AZ130" s="311">
        <v>-589.11776993524393</v>
      </c>
      <c r="BA130" s="311">
        <v>-269.08225253999836</v>
      </c>
      <c r="BB130" s="311">
        <v>-82.270381624302786</v>
      </c>
      <c r="BC130" s="311">
        <v>104.57839545560444</v>
      </c>
      <c r="BD130" s="311">
        <v>-166.05807758000242</v>
      </c>
      <c r="BE130" s="311">
        <v>-491.15193961999853</v>
      </c>
      <c r="BF130" s="311">
        <v>37.266690250000416</v>
      </c>
      <c r="BG130" s="311">
        <v>-1068.3359587700015</v>
      </c>
      <c r="BH130" s="311">
        <v>96.164806188698151</v>
      </c>
      <c r="BI130" s="311">
        <v>140.79768828000047</v>
      </c>
      <c r="BJ130" s="311">
        <v>-95.396268730001452</v>
      </c>
      <c r="BK130" s="311">
        <v>-765.35689578666438</v>
      </c>
      <c r="BL130" s="311">
        <v>421.10754819653357</v>
      </c>
      <c r="BM130" s="311">
        <v>13.821651838331718</v>
      </c>
      <c r="BN130" s="311">
        <v>150.7752130784308</v>
      </c>
      <c r="BO130" s="311">
        <v>1910.4122126933364</v>
      </c>
      <c r="BP130" s="311">
        <v>886.63933804657813</v>
      </c>
      <c r="BQ130" s="311">
        <v>-154.75244409505785</v>
      </c>
      <c r="BR130" s="311">
        <v>-142.62786260827673</v>
      </c>
      <c r="BS130" s="311">
        <v>104.32725891207861</v>
      </c>
      <c r="BT130" s="311">
        <v>-502.77743628527787</v>
      </c>
      <c r="BU130" s="311">
        <v>-465.55774273505949</v>
      </c>
      <c r="BV130" s="311">
        <v>779.45611376631268</v>
      </c>
      <c r="BW130" s="311">
        <v>-153.2614604563023</v>
      </c>
      <c r="BX130" s="311">
        <v>-15.165644382435289</v>
      </c>
      <c r="BY130" s="311">
        <v>-0.62099837434607252</v>
      </c>
      <c r="BZ130" s="311">
        <v>-214.16593955839221</v>
      </c>
      <c r="CA130" s="311">
        <v>-293.03558596838934</v>
      </c>
      <c r="CB130" s="311">
        <v>216.48354977160818</v>
      </c>
      <c r="CC130" s="311">
        <v>-558.55113519839119</v>
      </c>
      <c r="CD130" s="311">
        <v>178.09241042160761</v>
      </c>
      <c r="CE130" s="311">
        <v>400.18523865161148</v>
      </c>
      <c r="CF130" s="311">
        <v>-377.94753606839333</v>
      </c>
      <c r="CG130" s="311">
        <v>298.41512630161213</v>
      </c>
      <c r="CH130" s="311">
        <v>138.9269404811198</v>
      </c>
      <c r="CI130" s="311">
        <v>-62.811943151238893</v>
      </c>
      <c r="CJ130" s="311">
        <v>-310.30017974838916</v>
      </c>
      <c r="CK130" s="311">
        <v>-383.97598069219566</v>
      </c>
      <c r="CL130" s="311">
        <v>-30.952186194586147</v>
      </c>
      <c r="CM130" s="311">
        <v>-224.3266697066415</v>
      </c>
      <c r="CN130" s="311">
        <v>-124.93449934014154</v>
      </c>
      <c r="CO130" s="311">
        <v>291.7228768978099</v>
      </c>
      <c r="CP130" s="311">
        <v>26.799587683318634</v>
      </c>
      <c r="CQ130" s="311">
        <v>-73.429744000098708</v>
      </c>
      <c r="CR130" s="311">
        <v>-560.01382835839536</v>
      </c>
      <c r="CS130" s="311">
        <v>-562.18962088839021</v>
      </c>
      <c r="CT130" s="311">
        <v>816.6985615947965</v>
      </c>
      <c r="CU130" s="311">
        <v>-569.69060910773635</v>
      </c>
      <c r="CV130" s="311">
        <v>-951.90969431839198</v>
      </c>
      <c r="CW130" s="311">
        <v>-449.90027900838879</v>
      </c>
      <c r="CX130" s="311">
        <v>911.72504280160899</v>
      </c>
      <c r="CY130" s="311">
        <v>-239.31218522839055</v>
      </c>
      <c r="CZ130" s="311">
        <v>279.08069924160799</v>
      </c>
      <c r="DA130" s="311">
        <v>-214.45303754839247</v>
      </c>
      <c r="DB130" s="311">
        <v>-1286.0659831983858</v>
      </c>
      <c r="DC130" s="311">
        <v>-5.5026603498381519</v>
      </c>
      <c r="DD130" s="311">
        <v>368.52502530822767</v>
      </c>
      <c r="DE130" s="311">
        <v>75.899594245150269</v>
      </c>
      <c r="DF130" s="311">
        <v>-1138.6514624628385</v>
      </c>
      <c r="DG130" s="311">
        <v>58.097856166996223</v>
      </c>
      <c r="DH130" s="311">
        <v>222.13918149999836</v>
      </c>
      <c r="DI130" s="311">
        <v>-231.33708642496777</v>
      </c>
      <c r="DJ130" s="311">
        <v>-143.96856294704526</v>
      </c>
      <c r="DK130" s="308">
        <v>11.939075980005441</v>
      </c>
      <c r="DL130" s="308">
        <v>495.35892895844188</v>
      </c>
      <c r="DM130" s="308">
        <v>-2505.808845299829</v>
      </c>
      <c r="DN130" s="308">
        <v>101.34216334802966</v>
      </c>
      <c r="DO130" s="308">
        <v>-294.23467606133647</v>
      </c>
      <c r="DP130" s="308">
        <v>-322.93406995159035</v>
      </c>
      <c r="DQ130" s="308">
        <v>-345.30367740328842</v>
      </c>
      <c r="DR130" s="307">
        <v>0</v>
      </c>
      <c r="DS130" s="307"/>
      <c r="DT130" s="307"/>
      <c r="DU130" s="307"/>
      <c r="DV130" s="307"/>
      <c r="DW130" s="307"/>
      <c r="DX130" s="307"/>
      <c r="DY130" s="307"/>
      <c r="DZ130" s="307"/>
      <c r="EA130" s="307"/>
      <c r="EB130" s="307"/>
      <c r="EC130" s="307"/>
      <c r="ED130" s="307"/>
      <c r="EE130" s="307"/>
      <c r="EF130" s="307"/>
      <c r="EG130" s="303"/>
      <c r="EH130" s="329"/>
      <c r="EI130" s="329"/>
      <c r="EJ130" s="324"/>
      <c r="EK130" s="324"/>
      <c r="EL130" s="324"/>
      <c r="EM130" s="272"/>
      <c r="EN130" s="329"/>
      <c r="EO130" s="329"/>
      <c r="EP130" s="308">
        <v>0</v>
      </c>
      <c r="EQ130" s="308">
        <v>0</v>
      </c>
      <c r="ER130" s="308">
        <v>0</v>
      </c>
      <c r="ES130" s="308">
        <v>0</v>
      </c>
      <c r="ET130" s="308">
        <v>0</v>
      </c>
      <c r="EU130" s="308">
        <v>0</v>
      </c>
      <c r="EV130" s="308">
        <v>0</v>
      </c>
    </row>
    <row r="131" spans="1:152" s="256" customFormat="1" x14ac:dyDescent="0.25">
      <c r="A131" s="332" t="s">
        <v>468</v>
      </c>
      <c r="B131" s="311">
        <v>3247.2016131756504</v>
      </c>
      <c r="C131" s="311">
        <v>-25.140310656499516</v>
      </c>
      <c r="D131" s="311">
        <v>47.885858682625695</v>
      </c>
      <c r="E131" s="311">
        <v>-92.405257676846873</v>
      </c>
      <c r="F131" s="311">
        <v>615.59993631322925</v>
      </c>
      <c r="G131" s="311">
        <v>631.53619295049702</v>
      </c>
      <c r="H131" s="311">
        <v>356.66509853385458</v>
      </c>
      <c r="I131" s="311">
        <v>-558.42124647740957</v>
      </c>
      <c r="J131" s="311">
        <v>48.89208448186826</v>
      </c>
      <c r="K131" s="311">
        <v>-443.46168951552312</v>
      </c>
      <c r="L131" s="311">
        <v>24.08352544210301</v>
      </c>
      <c r="M131" s="311">
        <v>-59.60601734388554</v>
      </c>
      <c r="N131" s="311">
        <v>586.57208709598831</v>
      </c>
      <c r="O131" s="311">
        <v>-48.674588553000028</v>
      </c>
      <c r="P131" s="311">
        <v>257.15186149944765</v>
      </c>
      <c r="Q131" s="311">
        <v>450.1563769914477</v>
      </c>
      <c r="R131" s="311">
        <v>865.16369007587377</v>
      </c>
      <c r="S131" s="311">
        <v>-206.47589161247825</v>
      </c>
      <c r="T131" s="311">
        <v>203.41828687208081</v>
      </c>
      <c r="U131" s="311">
        <v>-780.85156435970373</v>
      </c>
      <c r="V131" s="311">
        <v>-159.58656574763972</v>
      </c>
      <c r="W131" s="311">
        <v>92.079884991811355</v>
      </c>
      <c r="X131" s="311">
        <v>33.209057179769772</v>
      </c>
      <c r="Y131" s="311">
        <v>600.48405237237648</v>
      </c>
      <c r="Z131" s="311">
        <v>732.39743441000996</v>
      </c>
      <c r="AA131" s="311">
        <v>137.85741878200068</v>
      </c>
      <c r="AB131" s="311">
        <v>407.72581621970414</v>
      </c>
      <c r="AC131" s="311">
        <v>-135.51778552080228</v>
      </c>
      <c r="AD131" s="311">
        <v>206.07459962502298</v>
      </c>
      <c r="AE131" s="311">
        <v>476.4619405601261</v>
      </c>
      <c r="AF131" s="311">
        <v>141.80703468151268</v>
      </c>
      <c r="AG131" s="311">
        <v>-223.99285234091218</v>
      </c>
      <c r="AH131" s="311">
        <v>80.609008789522363</v>
      </c>
      <c r="AI131" s="311">
        <v>-71.442027154929178</v>
      </c>
      <c r="AJ131" s="311">
        <v>-79.450178636644978</v>
      </c>
      <c r="AK131" s="311">
        <v>205.79671087665091</v>
      </c>
      <c r="AL131" s="311">
        <v>535.7952788087523</v>
      </c>
      <c r="AM131" s="311">
        <v>-1443.7288784330003</v>
      </c>
      <c r="AN131" s="311">
        <v>465.60002094394736</v>
      </c>
      <c r="AO131" s="311">
        <v>101.75722745845397</v>
      </c>
      <c r="AP131" s="311">
        <v>22.442313021729916</v>
      </c>
      <c r="AQ131" s="311">
        <v>174.50334474291697</v>
      </c>
      <c r="AR131" s="311">
        <v>-213.96440267032142</v>
      </c>
      <c r="AS131" s="311">
        <v>97.410341965003937</v>
      </c>
      <c r="AT131" s="311">
        <v>573.08732210240305</v>
      </c>
      <c r="AU131" s="311">
        <v>497.72140923164005</v>
      </c>
      <c r="AV131" s="311">
        <v>405.72529423324886</v>
      </c>
      <c r="AW131" s="311">
        <v>-171.22066014527243</v>
      </c>
      <c r="AX131" s="311">
        <v>1286.1879540692496</v>
      </c>
      <c r="AY131" s="311">
        <v>-930.96107209000093</v>
      </c>
      <c r="AZ131" s="311">
        <v>967.86380346000055</v>
      </c>
      <c r="BA131" s="311">
        <v>-256.49430750000374</v>
      </c>
      <c r="BB131" s="311">
        <v>339.98772147000363</v>
      </c>
      <c r="BC131" s="311">
        <v>338.5321806399993</v>
      </c>
      <c r="BD131" s="311">
        <v>-602.3488424800039</v>
      </c>
      <c r="BE131" s="311">
        <v>187.31633570000238</v>
      </c>
      <c r="BF131" s="311">
        <v>-263.14586051999788</v>
      </c>
      <c r="BG131" s="311">
        <v>1465.6751366799947</v>
      </c>
      <c r="BH131" s="311">
        <v>-2.6296968799843512</v>
      </c>
      <c r="BI131" s="311">
        <v>138.14336865998749</v>
      </c>
      <c r="BJ131" s="311">
        <v>1171.6519779400012</v>
      </c>
      <c r="BK131" s="311">
        <v>-166.71135121000086</v>
      </c>
      <c r="BL131" s="311">
        <v>-381.42851986999477</v>
      </c>
      <c r="BM131" s="311">
        <v>-604.58854607000353</v>
      </c>
      <c r="BN131" s="311">
        <v>-230.21122884999934</v>
      </c>
      <c r="BO131" s="311">
        <v>494.45131311999967</v>
      </c>
      <c r="BP131" s="311">
        <v>-1218.991776150001</v>
      </c>
      <c r="BQ131" s="311">
        <v>197.46782677000294</v>
      </c>
      <c r="BR131" s="311">
        <v>615.50004401999911</v>
      </c>
      <c r="BS131" s="311">
        <v>-304.56366393000235</v>
      </c>
      <c r="BT131" s="311">
        <v>-5.2174966800012754</v>
      </c>
      <c r="BU131" s="311">
        <v>-129.01832716999411</v>
      </c>
      <c r="BV131" s="311">
        <v>933.32876331999796</v>
      </c>
      <c r="BW131" s="311">
        <v>-291.80716274999719</v>
      </c>
      <c r="BX131" s="311">
        <v>-59.683735830002121</v>
      </c>
      <c r="BY131" s="311">
        <v>-278.53883341000181</v>
      </c>
      <c r="BZ131" s="311">
        <v>304.83987351999821</v>
      </c>
      <c r="CA131" s="311">
        <v>-276.0886132799987</v>
      </c>
      <c r="CB131" s="311">
        <v>11.735908990002059</v>
      </c>
      <c r="CC131" s="311">
        <v>460.29052235999848</v>
      </c>
      <c r="CD131" s="311">
        <v>-34.244533569998822</v>
      </c>
      <c r="CE131" s="311">
        <v>-123.99462182000377</v>
      </c>
      <c r="CF131" s="311">
        <v>219.17363814000356</v>
      </c>
      <c r="CG131" s="311">
        <v>270.22157546000074</v>
      </c>
      <c r="CH131" s="311">
        <v>466.00689041999988</v>
      </c>
      <c r="CI131" s="311">
        <v>-241.31747551999922</v>
      </c>
      <c r="CJ131" s="311">
        <v>127.65818310999904</v>
      </c>
      <c r="CK131" s="311">
        <v>746.0620586732972</v>
      </c>
      <c r="CL131" s="311">
        <v>193.21052973670308</v>
      </c>
      <c r="CM131" s="311">
        <v>92.393317629999046</v>
      </c>
      <c r="CN131" s="311">
        <v>177.56732279999903</v>
      </c>
      <c r="CO131" s="311">
        <v>-440.3848312699962</v>
      </c>
      <c r="CP131" s="311">
        <v>36.28386135999537</v>
      </c>
      <c r="CQ131" s="311">
        <v>726.66269650000424</v>
      </c>
      <c r="CR131" s="311">
        <v>-756.37783707000222</v>
      </c>
      <c r="CS131" s="311">
        <v>-374.76274021584896</v>
      </c>
      <c r="CT131" s="311">
        <v>1314.0189284896373</v>
      </c>
      <c r="CU131" s="311">
        <v>49.466347716214372</v>
      </c>
      <c r="CV131" s="311">
        <v>287.4196228899981</v>
      </c>
      <c r="CW131" s="311">
        <v>517.68393245999857</v>
      </c>
      <c r="CX131" s="311">
        <v>154.23247990000084</v>
      </c>
      <c r="CY131" s="311">
        <v>15.099373539998046</v>
      </c>
      <c r="CZ131" s="311">
        <v>90.196417449997895</v>
      </c>
      <c r="DA131" s="311">
        <v>420.81232375999986</v>
      </c>
      <c r="DB131" s="311">
        <v>1665.9140204400012</v>
      </c>
      <c r="DC131" s="311">
        <v>-300.50252338999763</v>
      </c>
      <c r="DD131" s="311">
        <v>-796.14844234000009</v>
      </c>
      <c r="DE131" s="311">
        <v>476.98273899000117</v>
      </c>
      <c r="DF131" s="311">
        <v>762.51127457499638</v>
      </c>
      <c r="DG131" s="311">
        <v>254.0485840150377</v>
      </c>
      <c r="DH131" s="311">
        <v>-100.34849009002859</v>
      </c>
      <c r="DI131" s="311">
        <v>258.8285228399867</v>
      </c>
      <c r="DJ131" s="311">
        <v>-196.99228270999129</v>
      </c>
      <c r="DK131" s="308">
        <v>171.7588247300032</v>
      </c>
      <c r="DL131" s="308">
        <v>-535.5332632699799</v>
      </c>
      <c r="DM131" s="308">
        <v>188.4840349800063</v>
      </c>
      <c r="DN131" s="308">
        <v>201.7373171999684</v>
      </c>
      <c r="DO131" s="308">
        <v>-561.66434026999502</v>
      </c>
      <c r="DP131" s="308">
        <v>267.26673423999557</v>
      </c>
      <c r="DQ131" s="308">
        <v>716.80510986000047</v>
      </c>
      <c r="DR131" s="307">
        <f>DR129</f>
        <v>455</v>
      </c>
      <c r="DS131" s="307"/>
      <c r="DT131" s="307"/>
      <c r="DU131" s="307"/>
      <c r="DV131" s="307"/>
      <c r="DW131" s="307"/>
      <c r="DX131" s="307"/>
      <c r="DY131" s="307"/>
      <c r="DZ131" s="307"/>
      <c r="EA131" s="307"/>
      <c r="EB131" s="307"/>
      <c r="EC131" s="307"/>
      <c r="ED131" s="307"/>
      <c r="EE131" s="307"/>
      <c r="EF131" s="307"/>
      <c r="EG131" s="303"/>
      <c r="EH131" s="324"/>
      <c r="EI131" s="324"/>
      <c r="EJ131" s="321"/>
      <c r="EK131" s="321"/>
      <c r="EL131" s="321"/>
      <c r="EM131" s="272"/>
      <c r="EN131" s="324"/>
      <c r="EO131" s="324"/>
      <c r="EP131" s="308">
        <v>0</v>
      </c>
      <c r="EQ131" s="308">
        <v>0</v>
      </c>
      <c r="ER131" s="308">
        <v>0</v>
      </c>
      <c r="ES131" s="308">
        <v>0</v>
      </c>
      <c r="ET131" s="308">
        <v>0</v>
      </c>
      <c r="EU131" s="308">
        <v>0</v>
      </c>
      <c r="EV131" s="308">
        <v>0</v>
      </c>
    </row>
    <row r="132" spans="1:152" s="256" customFormat="1" x14ac:dyDescent="0.25">
      <c r="A132" s="331" t="s">
        <v>467</v>
      </c>
      <c r="B132" s="330">
        <v>-3356.3991152211952</v>
      </c>
      <c r="C132" s="330">
        <v>-126.2620976901768</v>
      </c>
      <c r="D132" s="330">
        <v>295.45481225979279</v>
      </c>
      <c r="E132" s="330">
        <v>250.57223554908592</v>
      </c>
      <c r="F132" s="330">
        <v>-1603.0068187045188</v>
      </c>
      <c r="G132" s="330">
        <v>-196.60515268870392</v>
      </c>
      <c r="H132" s="330">
        <v>422.41823440411446</v>
      </c>
      <c r="I132" s="330">
        <v>121.71572828724695</v>
      </c>
      <c r="J132" s="330">
        <v>160.18463822391254</v>
      </c>
      <c r="K132" s="330">
        <v>456.61313750855038</v>
      </c>
      <c r="L132" s="330">
        <v>-111.48847483299312</v>
      </c>
      <c r="M132" s="330">
        <v>401.40188000723901</v>
      </c>
      <c r="N132" s="330">
        <v>30.38200992222437</v>
      </c>
      <c r="O132" s="330">
        <v>-950.87086263291258</v>
      </c>
      <c r="P132" s="330">
        <v>658.9900070760059</v>
      </c>
      <c r="Q132" s="330">
        <v>760.94265687131792</v>
      </c>
      <c r="R132" s="330">
        <v>252.53483786281322</v>
      </c>
      <c r="S132" s="330">
        <v>175.12005142295817</v>
      </c>
      <c r="T132" s="330">
        <v>-58.096758060384445</v>
      </c>
      <c r="U132" s="330">
        <v>-3.3587170248903107</v>
      </c>
      <c r="V132" s="330">
        <v>881.32887124883064</v>
      </c>
      <c r="W132" s="330">
        <v>-3.4434852656618204</v>
      </c>
      <c r="X132" s="330">
        <v>295.94158551201008</v>
      </c>
      <c r="Y132" s="330">
        <v>388.50782498187436</v>
      </c>
      <c r="Z132" s="330">
        <v>-579.22830106521042</v>
      </c>
      <c r="AA132" s="330">
        <v>-182.35196472047983</v>
      </c>
      <c r="AB132" s="330">
        <v>-71.307669365987749</v>
      </c>
      <c r="AC132" s="330">
        <v>-230.62477282360646</v>
      </c>
      <c r="AD132" s="330">
        <v>86.371559394557494</v>
      </c>
      <c r="AE132" s="330">
        <v>201.52010178436012</v>
      </c>
      <c r="AF132" s="330">
        <v>-535.57087782982239</v>
      </c>
      <c r="AG132" s="330">
        <v>403.81918995265642</v>
      </c>
      <c r="AH132" s="330">
        <v>485.8255324367766</v>
      </c>
      <c r="AI132" s="330">
        <v>369.82201413228404</v>
      </c>
      <c r="AJ132" s="330">
        <v>633.05871540892588</v>
      </c>
      <c r="AK132" s="330">
        <v>335.24520453671471</v>
      </c>
      <c r="AL132" s="330">
        <v>-726.78421639833141</v>
      </c>
      <c r="AM132" s="330">
        <v>-271.21083801273636</v>
      </c>
      <c r="AN132" s="330">
        <v>-944.29858034751896</v>
      </c>
      <c r="AO132" s="330">
        <v>-328.66741302156152</v>
      </c>
      <c r="AP132" s="330">
        <v>10.517642241704948</v>
      </c>
      <c r="AQ132" s="330">
        <v>189.8715751204669</v>
      </c>
      <c r="AR132" s="330">
        <v>-31.982913598075129</v>
      </c>
      <c r="AS132" s="330">
        <v>-603.2812635270252</v>
      </c>
      <c r="AT132" s="330">
        <v>-4.0128038916423066</v>
      </c>
      <c r="AU132" s="330">
        <v>-253.65991417887244</v>
      </c>
      <c r="AV132" s="330">
        <v>319.01284646091915</v>
      </c>
      <c r="AW132" s="330">
        <v>766.30823352838433</v>
      </c>
      <c r="AX132" s="330">
        <v>957.7977313151523</v>
      </c>
      <c r="AY132" s="330">
        <v>-1021.4523201685057</v>
      </c>
      <c r="AZ132" s="330">
        <v>-323.86696565147577</v>
      </c>
      <c r="BA132" s="330">
        <v>800.35653785684167</v>
      </c>
      <c r="BB132" s="330">
        <v>2.7708702705976975</v>
      </c>
      <c r="BC132" s="330">
        <v>-233.99567075453638</v>
      </c>
      <c r="BD132" s="330">
        <v>516.64168245039491</v>
      </c>
      <c r="BE132" s="330">
        <v>350.79577532859594</v>
      </c>
      <c r="BF132" s="330">
        <v>195.4902575300589</v>
      </c>
      <c r="BG132" s="330">
        <v>-428.50475451077227</v>
      </c>
      <c r="BH132" s="330">
        <v>-91.389468299296368</v>
      </c>
      <c r="BI132" s="330">
        <v>750.28941955853315</v>
      </c>
      <c r="BJ132" s="330">
        <v>-907.44676712309411</v>
      </c>
      <c r="BK132" s="330">
        <v>765.52376100550669</v>
      </c>
      <c r="BL132" s="330">
        <v>-737.6742794044244</v>
      </c>
      <c r="BM132" s="330">
        <v>382.26073000668248</v>
      </c>
      <c r="BN132" s="330">
        <v>157.13930963941357</v>
      </c>
      <c r="BO132" s="330">
        <v>-879.06243616882784</v>
      </c>
      <c r="BP132" s="330">
        <v>1013.6480119318587</v>
      </c>
      <c r="BQ132" s="330">
        <v>-447.661719083663</v>
      </c>
      <c r="BR132" s="330">
        <v>-280.88540832682406</v>
      </c>
      <c r="BS132" s="330">
        <v>108.82436130914493</v>
      </c>
      <c r="BT132" s="330">
        <v>213.72253468442273</v>
      </c>
      <c r="BU132" s="330">
        <v>41.765137740614136</v>
      </c>
      <c r="BV132" s="330">
        <v>-1621.0613962444468</v>
      </c>
      <c r="BW132" s="330">
        <v>283.90820683905895</v>
      </c>
      <c r="BX132" s="330">
        <v>-30.873336115302891</v>
      </c>
      <c r="BY132" s="330">
        <v>492.74286295707839</v>
      </c>
      <c r="BZ132" s="330">
        <v>-284.44962765367109</v>
      </c>
      <c r="CA132" s="330">
        <v>500.52722146345479</v>
      </c>
      <c r="CB132" s="330">
        <v>-318.93951986061234</v>
      </c>
      <c r="CC132" s="330">
        <v>7.8096709847072816</v>
      </c>
      <c r="CD132" s="330">
        <v>-151.60157736256383</v>
      </c>
      <c r="CE132" s="330">
        <v>-256.67794390495055</v>
      </c>
      <c r="CF132" s="330">
        <v>263.19137196755082</v>
      </c>
      <c r="CG132" s="330">
        <v>-771.98758567435584</v>
      </c>
      <c r="CH132" s="330">
        <v>891.81235990833829</v>
      </c>
      <c r="CI132" s="330">
        <v>81.344239937196335</v>
      </c>
      <c r="CJ132" s="330">
        <v>-355.77303925178012</v>
      </c>
      <c r="CK132" s="330">
        <v>237.37006633783426</v>
      </c>
      <c r="CL132" s="330">
        <v>-260.58301291417865</v>
      </c>
      <c r="CM132" s="330">
        <v>374.03688360182662</v>
      </c>
      <c r="CN132" s="330">
        <v>-172.24788339356155</v>
      </c>
      <c r="CO132" s="330">
        <v>26.858217836176323</v>
      </c>
      <c r="CP132" s="330">
        <v>-81.737415546747684</v>
      </c>
      <c r="CQ132" s="330">
        <v>-435.63348137794742</v>
      </c>
      <c r="CR132" s="330">
        <v>225.58239412636726</v>
      </c>
      <c r="CS132" s="330">
        <v>149.60749391968272</v>
      </c>
      <c r="CT132" s="330">
        <v>-691.6800408900076</v>
      </c>
      <c r="CU132" s="330">
        <v>343.21392114061149</v>
      </c>
      <c r="CV132" s="330">
        <v>-74.34948982062815</v>
      </c>
      <c r="CW132" s="330">
        <v>-366.97827401452378</v>
      </c>
      <c r="CX132" s="330">
        <v>104.44590131239374</v>
      </c>
      <c r="CY132" s="330">
        <v>163.65225048100001</v>
      </c>
      <c r="CZ132" s="330">
        <v>-147.84681983979044</v>
      </c>
      <c r="DA132" s="330">
        <v>161.72535304262442</v>
      </c>
      <c r="DB132" s="330">
        <v>20.301719987374781</v>
      </c>
      <c r="DC132" s="330">
        <v>-10.324656793846316</v>
      </c>
      <c r="DD132" s="330">
        <v>21.701131259230124</v>
      </c>
      <c r="DE132" s="330">
        <v>-101.23400619659901</v>
      </c>
      <c r="DF132" s="330">
        <v>115.79373057221528</v>
      </c>
      <c r="DG132" s="330">
        <v>-155.44012778225559</v>
      </c>
      <c r="DH132" s="330">
        <v>-63.816551523110007</v>
      </c>
      <c r="DI132" s="330">
        <v>-34.779651325872123</v>
      </c>
      <c r="DJ132" s="330">
        <v>-66.799392316091044</v>
      </c>
      <c r="DK132" s="329">
        <v>-48.437205308421568</v>
      </c>
      <c r="DL132" s="329">
        <v>65.283559032148958</v>
      </c>
      <c r="DM132" s="329">
        <v>-88.592714425770822</v>
      </c>
      <c r="DN132" s="329">
        <v>-185.99771348582465</v>
      </c>
      <c r="DO132" s="329">
        <v>342.47160623454766</v>
      </c>
      <c r="DP132" s="329">
        <v>-117.61564598598306</v>
      </c>
      <c r="DQ132" s="329">
        <v>-154.78653667291042</v>
      </c>
      <c r="DR132" s="328">
        <v>-41.16416153917578</v>
      </c>
      <c r="DS132" s="328"/>
      <c r="DT132" s="328"/>
      <c r="DU132" s="328"/>
      <c r="DV132" s="328"/>
      <c r="DW132" s="328"/>
      <c r="DX132" s="328"/>
      <c r="DY132" s="328"/>
      <c r="DZ132" s="328"/>
      <c r="EA132" s="328"/>
      <c r="EB132" s="328"/>
      <c r="EC132" s="328"/>
      <c r="ED132" s="328"/>
      <c r="EE132" s="328"/>
      <c r="EF132" s="328"/>
      <c r="EG132" s="303"/>
      <c r="EH132" s="321"/>
      <c r="EI132" s="321"/>
      <c r="EJ132" s="272"/>
      <c r="EK132" s="272"/>
      <c r="EL132" s="272"/>
      <c r="EM132" s="327" t="s">
        <v>466</v>
      </c>
      <c r="EN132" s="305"/>
      <c r="EO132" s="305"/>
      <c r="EP132" s="308"/>
      <c r="EQ132" s="308"/>
      <c r="ER132" s="308"/>
      <c r="ES132" s="308"/>
      <c r="ET132" s="308"/>
      <c r="EU132" s="308"/>
      <c r="EV132" s="308"/>
    </row>
    <row r="133" spans="1:152" s="256" customFormat="1" x14ac:dyDescent="0.25">
      <c r="A133" s="326" t="s">
        <v>465</v>
      </c>
      <c r="B133" s="325">
        <v>-28.237347041195335</v>
      </c>
      <c r="C133" s="325">
        <v>5.9256517899999608</v>
      </c>
      <c r="D133" s="325">
        <v>-3.037074940000025</v>
      </c>
      <c r="E133" s="325">
        <v>6.84166199999936E-2</v>
      </c>
      <c r="F133" s="325">
        <v>-4.4789977600005386</v>
      </c>
      <c r="G133" s="325">
        <v>7.4051876600000242</v>
      </c>
      <c r="H133" s="325">
        <v>18.580692429999942</v>
      </c>
      <c r="I133" s="325">
        <v>5.0174467199999242</v>
      </c>
      <c r="J133" s="325">
        <v>-4.6536669100001404</v>
      </c>
      <c r="K133" s="325">
        <v>-1.0965877799999362</v>
      </c>
      <c r="L133" s="325">
        <v>-1.8316504399997484</v>
      </c>
      <c r="M133" s="325">
        <v>9.7412789999907545E-2</v>
      </c>
      <c r="N133" s="325">
        <v>-10.795118370000637</v>
      </c>
      <c r="O133" s="325">
        <v>4.4329612999999881</v>
      </c>
      <c r="P133" s="325">
        <v>7.8356739999890124E-2</v>
      </c>
      <c r="Q133" s="325">
        <v>-1.4336754899999278</v>
      </c>
      <c r="R133" s="325">
        <v>6.9316441299999951</v>
      </c>
      <c r="S133" s="325">
        <v>21.549265789999993</v>
      </c>
      <c r="T133" s="325">
        <v>-10.308262530000093</v>
      </c>
      <c r="U133" s="325">
        <v>-12.833333000000025</v>
      </c>
      <c r="V133" s="325">
        <v>18.083390220000183</v>
      </c>
      <c r="W133" s="325">
        <v>6.3041341900001271</v>
      </c>
      <c r="X133" s="325">
        <v>5.7339009300000612</v>
      </c>
      <c r="Y133" s="325">
        <v>-3.7234847100004345</v>
      </c>
      <c r="Z133" s="325">
        <v>24.371578180000597</v>
      </c>
      <c r="AA133" s="325">
        <v>3.3277780000000803</v>
      </c>
      <c r="AB133" s="325">
        <v>-15.92882174999977</v>
      </c>
      <c r="AC133" s="325">
        <v>0.56898896999996396</v>
      </c>
      <c r="AD133" s="325">
        <v>0.33146318999990854</v>
      </c>
      <c r="AE133" s="325">
        <v>-0.59777525999993486</v>
      </c>
      <c r="AF133" s="325">
        <v>0.15626962999976968</v>
      </c>
      <c r="AG133" s="325">
        <v>5.3314960000363953E-2</v>
      </c>
      <c r="AH133" s="325">
        <v>0.46426967000002151</v>
      </c>
      <c r="AI133" s="325">
        <v>-0.23516738000046189</v>
      </c>
      <c r="AJ133" s="325">
        <v>-2.6046278599998232</v>
      </c>
      <c r="AK133" s="325">
        <v>5.4805536200000233</v>
      </c>
      <c r="AL133" s="325">
        <v>-7.0685777999997299</v>
      </c>
      <c r="AM133" s="325">
        <v>-14.657510310000191</v>
      </c>
      <c r="AN133" s="325">
        <v>14.975385130000177</v>
      </c>
      <c r="AO133" s="325">
        <v>-35.256165379999743</v>
      </c>
      <c r="AP133" s="325">
        <v>25.069794170000023</v>
      </c>
      <c r="AQ133" s="325">
        <v>-20.787366399999769</v>
      </c>
      <c r="AR133" s="325">
        <v>-2.8814948100001061</v>
      </c>
      <c r="AS133" s="325">
        <v>-6.4741941300000008</v>
      </c>
      <c r="AT133" s="325">
        <v>1.4348079600001711</v>
      </c>
      <c r="AU133" s="325">
        <v>0.44509532000006402</v>
      </c>
      <c r="AV133" s="325">
        <v>-3.52699999999993</v>
      </c>
      <c r="AW133" s="325">
        <v>-3.1730000000000018</v>
      </c>
      <c r="AX133" s="325">
        <v>9.9999995000002855</v>
      </c>
      <c r="AY133" s="325">
        <v>-6.7269997799996872</v>
      </c>
      <c r="AZ133" s="325">
        <v>-2.2000017452228349E-7</v>
      </c>
      <c r="BA133" s="325">
        <v>1.9981776199999786</v>
      </c>
      <c r="BB133" s="325">
        <v>1.749609869999972</v>
      </c>
      <c r="BC133" s="325">
        <v>9.4999999999998863</v>
      </c>
      <c r="BD133" s="325">
        <v>17.513762730000508</v>
      </c>
      <c r="BE133" s="325">
        <v>-13.000000500000169</v>
      </c>
      <c r="BF133" s="325">
        <v>19.925614820000703</v>
      </c>
      <c r="BG133" s="325">
        <v>-33.656138890000193</v>
      </c>
      <c r="BH133" s="325">
        <v>0.19999999999959073</v>
      </c>
      <c r="BI133" s="325">
        <v>0</v>
      </c>
      <c r="BJ133" s="325">
        <v>-2.6999999999998181</v>
      </c>
      <c r="BK133" s="325">
        <v>27.800000119999822</v>
      </c>
      <c r="BL133" s="325">
        <v>-6.2999993133416865E-7</v>
      </c>
      <c r="BM133" s="325">
        <v>0.2068811200001619</v>
      </c>
      <c r="BN133" s="325">
        <v>5.9685589803848416E-13</v>
      </c>
      <c r="BO133" s="325">
        <v>0</v>
      </c>
      <c r="BP133" s="325">
        <v>1.7000000000000455</v>
      </c>
      <c r="BQ133" s="325">
        <v>1.2000009519397281E-7</v>
      </c>
      <c r="BR133" s="325">
        <v>3.4000369999944269E-2</v>
      </c>
      <c r="BS133" s="325">
        <v>1.2749890299999151</v>
      </c>
      <c r="BT133" s="325">
        <v>-2.2737367544323206E-13</v>
      </c>
      <c r="BU133" s="325">
        <v>3.4000000000219188E-2</v>
      </c>
      <c r="BV133" s="325">
        <v>15.034999999999854</v>
      </c>
      <c r="BW133" s="325">
        <v>20.441000120000353</v>
      </c>
      <c r="BX133" s="325">
        <v>1.9989999299998544</v>
      </c>
      <c r="BY133" s="325">
        <v>-6.4538701499998297</v>
      </c>
      <c r="BZ133" s="325">
        <v>12.999999999999943</v>
      </c>
      <c r="CA133" s="325">
        <v>0</v>
      </c>
      <c r="CB133" s="325">
        <v>-6.7000019043916836E-7</v>
      </c>
      <c r="CC133" s="325">
        <v>4.500001296037226E-7</v>
      </c>
      <c r="CD133" s="325">
        <v>-5.5999997400000723</v>
      </c>
      <c r="CE133" s="325">
        <v>-5.0000000000001137</v>
      </c>
      <c r="CF133" s="325">
        <v>0</v>
      </c>
      <c r="CG133" s="325">
        <v>5.5999999999999091</v>
      </c>
      <c r="CH133" s="325">
        <v>-140.45000066999978</v>
      </c>
      <c r="CI133" s="325">
        <v>144.80000015999997</v>
      </c>
      <c r="CJ133" s="325">
        <v>-16.999999740000192</v>
      </c>
      <c r="CK133" s="325">
        <v>-15.668000000000347</v>
      </c>
      <c r="CL133" s="325">
        <v>17.999999999999659</v>
      </c>
      <c r="CM133" s="325">
        <v>-5.2110000000001264</v>
      </c>
      <c r="CN133" s="325">
        <v>5.2110003299998198</v>
      </c>
      <c r="CO133" s="325">
        <v>-8.3999992739336449E-7</v>
      </c>
      <c r="CP133" s="325">
        <v>-1.0999997357430402E-7</v>
      </c>
      <c r="CQ133" s="325">
        <v>0.40000000000031832</v>
      </c>
      <c r="CR133" s="325">
        <v>-2.2737367544323206E-13</v>
      </c>
      <c r="CS133" s="325">
        <v>0</v>
      </c>
      <c r="CT133" s="325">
        <v>60.000000329999693</v>
      </c>
      <c r="CU133" s="325">
        <v>-2.9999999600000251</v>
      </c>
      <c r="CV133" s="325">
        <v>-3.3000001100002123</v>
      </c>
      <c r="CW133" s="325">
        <v>2.1669999999999163</v>
      </c>
      <c r="CX133" s="325">
        <v>38.000000000000227</v>
      </c>
      <c r="CY133" s="325">
        <v>2.2737367544323206E-13</v>
      </c>
      <c r="CZ133" s="325">
        <v>3.2999969334923662E-7</v>
      </c>
      <c r="DA133" s="325">
        <v>-3.4999999599998546</v>
      </c>
      <c r="DB133" s="325">
        <v>4.9999998900000264</v>
      </c>
      <c r="DC133" s="325">
        <v>27.000000000000085</v>
      </c>
      <c r="DD133" s="325">
        <v>-3.4999999999996589</v>
      </c>
      <c r="DE133" s="325">
        <v>4.9999999999998863</v>
      </c>
      <c r="DF133" s="325">
        <v>3.2999969334923662E-7</v>
      </c>
      <c r="DG133" s="325">
        <v>9.9999990399998921</v>
      </c>
      <c r="DH133" s="325">
        <v>8.9000008074435755E-7</v>
      </c>
      <c r="DI133" s="325">
        <v>0</v>
      </c>
      <c r="DJ133" s="325">
        <v>0</v>
      </c>
      <c r="DK133" s="324">
        <v>0</v>
      </c>
      <c r="DL133" s="324">
        <v>-6.6999979253523634E-7</v>
      </c>
      <c r="DM133" s="324">
        <v>1.8351916099998107</v>
      </c>
      <c r="DN133" s="324">
        <v>971.55036411999993</v>
      </c>
      <c r="DO133" s="324">
        <v>-34.499999999999886</v>
      </c>
      <c r="DP133" s="324">
        <v>-45.790945400999817</v>
      </c>
      <c r="DQ133" s="324">
        <v>-69.886707693000062</v>
      </c>
      <c r="DR133" s="323">
        <v>-87.146565704000523</v>
      </c>
      <c r="DS133" s="323"/>
      <c r="DT133" s="323"/>
      <c r="DU133" s="323"/>
      <c r="DV133" s="323"/>
      <c r="DW133" s="323"/>
      <c r="DX133" s="323"/>
      <c r="DY133" s="323"/>
      <c r="DZ133" s="323"/>
      <c r="EA133" s="323"/>
      <c r="EB133" s="323"/>
      <c r="EC133" s="323"/>
      <c r="ED133" s="323"/>
      <c r="EE133" s="323"/>
      <c r="EF133" s="323"/>
      <c r="EG133" s="303"/>
      <c r="EH133" s="272"/>
      <c r="EI133" s="272"/>
      <c r="EJ133" s="272"/>
      <c r="EK133" s="272"/>
      <c r="EL133" s="272"/>
      <c r="EM133" s="272"/>
      <c r="EN133" s="272"/>
      <c r="EO133" s="272"/>
      <c r="EP133" s="272"/>
      <c r="EQ133" s="272"/>
      <c r="ER133" s="272"/>
      <c r="ES133" s="272"/>
      <c r="ET133" s="272"/>
      <c r="EU133" s="272"/>
      <c r="EV133" s="272"/>
    </row>
    <row r="134" spans="1:152" s="256" customFormat="1" x14ac:dyDescent="0.25">
      <c r="A134" s="318"/>
      <c r="B134" s="318"/>
      <c r="C134" s="318"/>
      <c r="D134" s="318"/>
      <c r="E134" s="318"/>
      <c r="F134" s="318"/>
      <c r="G134" s="318"/>
      <c r="H134" s="318"/>
      <c r="I134" s="318"/>
      <c r="J134" s="318"/>
      <c r="K134" s="318"/>
      <c r="L134" s="318"/>
      <c r="M134" s="318"/>
      <c r="N134" s="318"/>
      <c r="O134" s="318"/>
      <c r="P134" s="318"/>
      <c r="Q134" s="318"/>
      <c r="R134" s="318"/>
      <c r="S134" s="318"/>
      <c r="T134" s="318"/>
      <c r="U134" s="318"/>
      <c r="V134" s="318"/>
      <c r="W134" s="318"/>
      <c r="X134" s="318"/>
      <c r="Y134" s="318"/>
      <c r="Z134" s="318"/>
      <c r="AA134" s="318"/>
      <c r="AB134" s="318"/>
      <c r="AC134" s="318"/>
      <c r="AD134" s="318"/>
      <c r="AE134" s="318"/>
      <c r="AF134" s="318"/>
      <c r="AG134" s="318"/>
      <c r="AH134" s="318"/>
      <c r="AI134" s="318"/>
      <c r="AJ134" s="318"/>
      <c r="AK134" s="318"/>
      <c r="AL134" s="318"/>
      <c r="AM134" s="318"/>
      <c r="AN134" s="318"/>
      <c r="AO134" s="318"/>
      <c r="AP134" s="318"/>
      <c r="AQ134" s="318"/>
      <c r="AR134" s="318"/>
      <c r="AS134" s="318"/>
      <c r="AT134" s="318"/>
      <c r="AU134" s="318"/>
      <c r="AV134" s="318"/>
      <c r="AW134" s="318"/>
      <c r="AX134" s="318"/>
      <c r="AY134" s="318"/>
      <c r="AZ134" s="318"/>
      <c r="BA134" s="318"/>
      <c r="BB134" s="318"/>
      <c r="BC134" s="318"/>
      <c r="BD134" s="318"/>
      <c r="BE134" s="318"/>
      <c r="BF134" s="318"/>
      <c r="BG134" s="318"/>
      <c r="BH134" s="318"/>
      <c r="BI134" s="318"/>
      <c r="BJ134" s="318"/>
      <c r="BK134" s="318"/>
      <c r="BL134" s="318"/>
      <c r="BM134" s="318"/>
      <c r="BN134" s="318"/>
      <c r="BO134" s="318"/>
      <c r="BP134" s="318"/>
      <c r="BQ134" s="318"/>
      <c r="BR134" s="318"/>
      <c r="BS134" s="318"/>
      <c r="BT134" s="318"/>
      <c r="BU134" s="318"/>
      <c r="BV134" s="318"/>
      <c r="BW134" s="318"/>
      <c r="BX134" s="318"/>
      <c r="BY134" s="318"/>
      <c r="BZ134" s="318"/>
      <c r="CA134" s="318"/>
      <c r="CB134" s="318"/>
      <c r="CC134" s="318"/>
      <c r="CD134" s="318"/>
      <c r="CE134" s="318"/>
      <c r="CF134" s="318"/>
      <c r="CG134" s="318"/>
      <c r="CH134" s="318"/>
      <c r="CI134" s="318"/>
      <c r="CJ134" s="318"/>
      <c r="CK134" s="318"/>
      <c r="CL134" s="318"/>
      <c r="CM134" s="318"/>
      <c r="CN134" s="318"/>
      <c r="CO134" s="318"/>
      <c r="CP134" s="318"/>
      <c r="CQ134" s="318"/>
      <c r="CR134" s="318"/>
      <c r="CS134" s="318"/>
      <c r="CT134" s="318"/>
      <c r="CU134" s="318"/>
      <c r="CV134" s="318"/>
      <c r="CW134" s="318"/>
      <c r="CX134" s="318"/>
      <c r="CY134" s="318"/>
      <c r="CZ134" s="318"/>
      <c r="DA134" s="318"/>
      <c r="DB134" s="318"/>
      <c r="DC134" s="318"/>
      <c r="DD134" s="318"/>
      <c r="DE134" s="318"/>
      <c r="DF134" s="318"/>
      <c r="DG134" s="322">
        <f t="shared" ref="DG134:DR134" si="116">DG132+DG58</f>
        <v>-155.44012778225559</v>
      </c>
      <c r="DH134" s="322">
        <f t="shared" si="116"/>
        <v>-63.816551523110007</v>
      </c>
      <c r="DI134" s="322">
        <f t="shared" si="116"/>
        <v>-34.779651325872123</v>
      </c>
      <c r="DJ134" s="322">
        <f t="shared" si="116"/>
        <v>-66.799392316091044</v>
      </c>
      <c r="DK134" s="321">
        <f t="shared" si="116"/>
        <v>-48.437205308421568</v>
      </c>
      <c r="DL134" s="321">
        <f t="shared" si="116"/>
        <v>65.283559032148958</v>
      </c>
      <c r="DM134" s="321">
        <f t="shared" si="116"/>
        <v>-88.592714425770822</v>
      </c>
      <c r="DN134" s="321">
        <f t="shared" si="116"/>
        <v>-185.99771348582465</v>
      </c>
      <c r="DO134" s="321">
        <f t="shared" si="116"/>
        <v>342.47160623454766</v>
      </c>
      <c r="DP134" s="321">
        <f t="shared" si="116"/>
        <v>-117.61564598598306</v>
      </c>
      <c r="DQ134" s="321">
        <f t="shared" si="116"/>
        <v>-154.78653667291042</v>
      </c>
      <c r="DR134" s="320">
        <f t="shared" si="116"/>
        <v>-41.16416153917578</v>
      </c>
      <c r="DS134" s="320"/>
      <c r="DT134" s="320"/>
      <c r="DU134" s="320"/>
      <c r="DV134" s="320"/>
      <c r="DW134" s="320"/>
      <c r="DX134" s="320"/>
      <c r="DY134" s="320"/>
      <c r="DZ134" s="320"/>
      <c r="EA134" s="320"/>
      <c r="EB134" s="320"/>
      <c r="EC134" s="320"/>
      <c r="ED134" s="320"/>
      <c r="EE134" s="320"/>
      <c r="EF134" s="320"/>
      <c r="EG134" s="303"/>
      <c r="EH134" s="272"/>
      <c r="EI134" s="272"/>
      <c r="EJ134" s="318"/>
      <c r="EK134" s="318"/>
      <c r="EL134" s="318"/>
      <c r="EM134" s="272"/>
      <c r="EN134" s="272"/>
      <c r="EO134" s="272"/>
      <c r="EP134" s="272"/>
      <c r="EQ134" s="272"/>
      <c r="ER134" s="272"/>
      <c r="ES134" s="272"/>
      <c r="ET134" s="272"/>
      <c r="EU134" s="272"/>
      <c r="EV134" s="272"/>
    </row>
    <row r="135" spans="1:152" s="256" customFormat="1" x14ac:dyDescent="0.25">
      <c r="A135" s="318"/>
      <c r="B135" s="318"/>
      <c r="C135" s="318"/>
      <c r="D135" s="318"/>
      <c r="E135" s="318"/>
      <c r="F135" s="318"/>
      <c r="G135" s="318"/>
      <c r="H135" s="318"/>
      <c r="I135" s="318"/>
      <c r="J135" s="318"/>
      <c r="K135" s="318"/>
      <c r="L135" s="318"/>
      <c r="M135" s="318"/>
      <c r="N135" s="318"/>
      <c r="O135" s="318"/>
      <c r="P135" s="318"/>
      <c r="Q135" s="318"/>
      <c r="R135" s="318"/>
      <c r="S135" s="318"/>
      <c r="T135" s="318"/>
      <c r="U135" s="318"/>
      <c r="V135" s="318"/>
      <c r="W135" s="318"/>
      <c r="X135" s="318"/>
      <c r="Y135" s="318"/>
      <c r="Z135" s="318"/>
      <c r="AA135" s="318"/>
      <c r="AB135" s="318"/>
      <c r="AC135" s="318"/>
      <c r="AD135" s="318"/>
      <c r="AE135" s="318"/>
      <c r="AF135" s="318"/>
      <c r="AG135" s="318"/>
      <c r="AH135" s="318"/>
      <c r="AI135" s="318"/>
      <c r="AJ135" s="318"/>
      <c r="AK135" s="318"/>
      <c r="AL135" s="318"/>
      <c r="AM135" s="318"/>
      <c r="AN135" s="318"/>
      <c r="AO135" s="318"/>
      <c r="AP135" s="318"/>
      <c r="AQ135" s="318"/>
      <c r="AR135" s="318"/>
      <c r="AS135" s="318"/>
      <c r="AT135" s="318"/>
      <c r="AU135" s="318"/>
      <c r="AV135" s="318"/>
      <c r="AW135" s="318"/>
      <c r="AX135" s="318"/>
      <c r="AY135" s="318"/>
      <c r="AZ135" s="318"/>
      <c r="BA135" s="318"/>
      <c r="BB135" s="318"/>
      <c r="BC135" s="318"/>
      <c r="BD135" s="318"/>
      <c r="BE135" s="318"/>
      <c r="BF135" s="318"/>
      <c r="BG135" s="318"/>
      <c r="BH135" s="318"/>
      <c r="BI135" s="318"/>
      <c r="BJ135" s="318"/>
      <c r="BK135" s="318"/>
      <c r="BL135" s="318"/>
      <c r="BM135" s="318"/>
      <c r="BN135" s="318"/>
      <c r="BO135" s="318"/>
      <c r="BP135" s="318"/>
      <c r="BQ135" s="318"/>
      <c r="BR135" s="318"/>
      <c r="BS135" s="318"/>
      <c r="BT135" s="318"/>
      <c r="BU135" s="318"/>
      <c r="BV135" s="318"/>
      <c r="BW135" s="318"/>
      <c r="BX135" s="318"/>
      <c r="BY135" s="318"/>
      <c r="BZ135" s="318"/>
      <c r="CA135" s="318"/>
      <c r="CB135" s="318"/>
      <c r="CC135" s="318"/>
      <c r="CD135" s="318"/>
      <c r="CE135" s="318"/>
      <c r="CF135" s="318"/>
      <c r="CG135" s="318"/>
      <c r="CH135" s="318"/>
      <c r="CI135" s="318"/>
      <c r="CJ135" s="318"/>
      <c r="CK135" s="318"/>
      <c r="CL135" s="318"/>
      <c r="CM135" s="318"/>
      <c r="CN135" s="318"/>
      <c r="CO135" s="318"/>
      <c r="CP135" s="318"/>
      <c r="CQ135" s="318"/>
      <c r="CR135" s="318"/>
      <c r="CS135" s="318"/>
      <c r="CT135" s="318"/>
      <c r="CU135" s="318"/>
      <c r="CV135" s="318"/>
      <c r="CW135" s="318"/>
      <c r="CX135" s="318"/>
      <c r="CY135" s="318"/>
      <c r="CZ135" s="318"/>
      <c r="DA135" s="318"/>
      <c r="DB135" s="318"/>
      <c r="DC135" s="318"/>
      <c r="DD135" s="318"/>
      <c r="DE135" s="318"/>
      <c r="DF135" s="318"/>
      <c r="DG135" s="318"/>
      <c r="DH135" s="318"/>
      <c r="DI135" s="318"/>
      <c r="DJ135" s="318"/>
      <c r="DK135" s="318"/>
      <c r="DL135" s="318"/>
      <c r="DM135" s="318"/>
      <c r="DN135" s="318"/>
      <c r="DO135" s="318"/>
      <c r="DP135" s="318"/>
      <c r="DQ135" s="318"/>
      <c r="DR135" s="317"/>
      <c r="DS135" s="317"/>
      <c r="DT135" s="317"/>
      <c r="DU135" s="317"/>
      <c r="DV135" s="317"/>
      <c r="DW135" s="317"/>
      <c r="DX135" s="317"/>
      <c r="DY135" s="317"/>
      <c r="DZ135" s="317"/>
      <c r="EA135" s="317"/>
      <c r="EB135" s="317"/>
      <c r="EC135" s="317"/>
      <c r="ED135" s="317"/>
      <c r="EE135" s="317"/>
      <c r="EF135" s="317"/>
      <c r="EH135" s="318"/>
      <c r="EI135" s="318"/>
      <c r="EJ135" s="318"/>
      <c r="EK135" s="318"/>
      <c r="EL135" s="318"/>
      <c r="EM135" s="272"/>
      <c r="EN135" s="318"/>
      <c r="EO135" s="318"/>
      <c r="EP135" s="318"/>
      <c r="EQ135" s="318"/>
      <c r="ER135" s="318"/>
      <c r="ES135" s="318"/>
      <c r="ET135" s="318"/>
      <c r="EU135" s="318"/>
      <c r="EV135" s="318"/>
    </row>
    <row r="136" spans="1:152" s="256" customFormat="1" x14ac:dyDescent="0.25">
      <c r="A136" s="318" t="s">
        <v>464</v>
      </c>
      <c r="B136" s="318"/>
      <c r="C136" s="318"/>
      <c r="D136" s="318"/>
      <c r="E136" s="318"/>
      <c r="F136" s="318"/>
      <c r="G136" s="318"/>
      <c r="H136" s="318"/>
      <c r="I136" s="318"/>
      <c r="J136" s="318"/>
      <c r="K136" s="318"/>
      <c r="L136" s="318"/>
      <c r="M136" s="318"/>
      <c r="N136" s="318"/>
      <c r="O136" s="318"/>
      <c r="P136" s="318"/>
      <c r="Q136" s="318"/>
      <c r="R136" s="318"/>
      <c r="S136" s="318"/>
      <c r="T136" s="318"/>
      <c r="U136" s="318"/>
      <c r="V136" s="318"/>
      <c r="W136" s="318"/>
      <c r="X136" s="318"/>
      <c r="Y136" s="318"/>
      <c r="Z136" s="318"/>
      <c r="AA136" s="318"/>
      <c r="AB136" s="318"/>
      <c r="AC136" s="318"/>
      <c r="AD136" s="318"/>
      <c r="AE136" s="318"/>
      <c r="AF136" s="318"/>
      <c r="AG136" s="318"/>
      <c r="AH136" s="318"/>
      <c r="AI136" s="318"/>
      <c r="AJ136" s="318"/>
      <c r="AK136" s="318"/>
      <c r="AL136" s="318"/>
      <c r="AM136" s="318"/>
      <c r="AN136" s="318"/>
      <c r="AO136" s="318"/>
      <c r="AP136" s="318"/>
      <c r="AQ136" s="318"/>
      <c r="AR136" s="318"/>
      <c r="AS136" s="318"/>
      <c r="AT136" s="318"/>
      <c r="AU136" s="318"/>
      <c r="AV136" s="318"/>
      <c r="AW136" s="318"/>
      <c r="AX136" s="318"/>
      <c r="AY136" s="318"/>
      <c r="AZ136" s="318"/>
      <c r="BA136" s="318"/>
      <c r="BB136" s="318"/>
      <c r="BC136" s="318"/>
      <c r="BD136" s="318"/>
      <c r="BE136" s="318"/>
      <c r="BF136" s="318"/>
      <c r="BG136" s="318"/>
      <c r="BH136" s="318"/>
      <c r="BI136" s="318"/>
      <c r="BJ136" s="318"/>
      <c r="BK136" s="318"/>
      <c r="BL136" s="318"/>
      <c r="BM136" s="318"/>
      <c r="BN136" s="318"/>
      <c r="BO136" s="318"/>
      <c r="BP136" s="318"/>
      <c r="BQ136" s="318"/>
      <c r="BR136" s="318"/>
      <c r="BS136" s="318"/>
      <c r="BT136" s="318"/>
      <c r="BU136" s="318"/>
      <c r="BV136" s="318"/>
      <c r="BW136" s="318"/>
      <c r="BX136" s="318"/>
      <c r="BY136" s="318"/>
      <c r="BZ136" s="318"/>
      <c r="CA136" s="318"/>
      <c r="CB136" s="318"/>
      <c r="CC136" s="318"/>
      <c r="CD136" s="318"/>
      <c r="CE136" s="318"/>
      <c r="CF136" s="318"/>
      <c r="CG136" s="318"/>
      <c r="CH136" s="318"/>
      <c r="CI136" s="318"/>
      <c r="CJ136" s="318"/>
      <c r="CK136" s="318"/>
      <c r="CL136" s="318"/>
      <c r="CM136" s="318"/>
      <c r="CN136" s="318"/>
      <c r="CO136" s="318"/>
      <c r="CP136" s="318"/>
      <c r="CQ136" s="318"/>
      <c r="CR136" s="318"/>
      <c r="CS136" s="318"/>
      <c r="CT136" s="318"/>
      <c r="CU136" s="318"/>
      <c r="CV136" s="318"/>
      <c r="CW136" s="318"/>
      <c r="CX136" s="318"/>
      <c r="CY136" s="318"/>
      <c r="CZ136" s="318"/>
      <c r="DA136" s="318"/>
      <c r="DB136" s="318"/>
      <c r="DC136" s="318"/>
      <c r="DD136" s="318"/>
      <c r="DE136" s="318"/>
      <c r="DF136" s="318"/>
      <c r="DG136" s="318"/>
      <c r="DH136" s="318"/>
      <c r="DI136" s="318"/>
      <c r="DJ136" s="318"/>
      <c r="DK136" s="318"/>
      <c r="DL136" s="318"/>
      <c r="DM136" s="318"/>
      <c r="DN136" s="318"/>
      <c r="DO136" s="318"/>
      <c r="DP136" s="318"/>
      <c r="DQ136" s="318"/>
      <c r="DR136" s="317"/>
      <c r="DS136" s="317"/>
      <c r="DT136" s="317"/>
      <c r="DU136" s="317"/>
      <c r="DV136" s="317"/>
      <c r="DW136" s="317"/>
      <c r="DX136" s="317"/>
      <c r="DY136" s="317"/>
      <c r="DZ136" s="317"/>
      <c r="EA136" s="317"/>
      <c r="EB136" s="317"/>
      <c r="EC136" s="317"/>
      <c r="ED136" s="317"/>
      <c r="EE136" s="317"/>
      <c r="EF136" s="317"/>
      <c r="EH136" s="318"/>
      <c r="EI136" s="318"/>
      <c r="EJ136" s="309"/>
      <c r="EK136" s="309"/>
      <c r="EL136" s="309"/>
      <c r="EM136" s="272"/>
      <c r="EN136" s="318"/>
      <c r="EO136" s="318"/>
      <c r="EP136" s="318"/>
      <c r="EQ136" s="318"/>
      <c r="ER136" s="318"/>
      <c r="ES136" s="318"/>
      <c r="ET136" s="318"/>
      <c r="EU136" s="318"/>
      <c r="EV136" s="318"/>
    </row>
    <row r="137" spans="1:152" s="256" customFormat="1" x14ac:dyDescent="0.25">
      <c r="A137" s="319" t="s">
        <v>463</v>
      </c>
      <c r="B137" s="318"/>
      <c r="C137" s="318"/>
      <c r="D137" s="318"/>
      <c r="E137" s="318"/>
      <c r="F137" s="318"/>
      <c r="G137" s="318"/>
      <c r="H137" s="318"/>
      <c r="I137" s="318"/>
      <c r="J137" s="318"/>
      <c r="K137" s="318"/>
      <c r="L137" s="318"/>
      <c r="M137" s="318"/>
      <c r="N137" s="318"/>
      <c r="O137" s="318"/>
      <c r="P137" s="318"/>
      <c r="Q137" s="318"/>
      <c r="R137" s="318"/>
      <c r="S137" s="318"/>
      <c r="T137" s="318"/>
      <c r="U137" s="318"/>
      <c r="V137" s="318"/>
      <c r="W137" s="318"/>
      <c r="X137" s="318"/>
      <c r="Y137" s="318"/>
      <c r="Z137" s="318"/>
      <c r="AA137" s="318"/>
      <c r="AB137" s="318"/>
      <c r="AC137" s="318"/>
      <c r="AD137" s="318"/>
      <c r="AE137" s="318"/>
      <c r="AF137" s="318"/>
      <c r="AG137" s="318"/>
      <c r="AH137" s="318"/>
      <c r="AI137" s="318"/>
      <c r="AJ137" s="318"/>
      <c r="AK137" s="318"/>
      <c r="AL137" s="318"/>
      <c r="AM137" s="318"/>
      <c r="AN137" s="318"/>
      <c r="AO137" s="318"/>
      <c r="AP137" s="318"/>
      <c r="AQ137" s="318"/>
      <c r="AR137" s="318"/>
      <c r="AS137" s="318"/>
      <c r="AT137" s="318"/>
      <c r="AU137" s="318"/>
      <c r="AV137" s="318"/>
      <c r="AW137" s="318"/>
      <c r="AX137" s="318"/>
      <c r="AY137" s="318"/>
      <c r="AZ137" s="318"/>
      <c r="BA137" s="318"/>
      <c r="BB137" s="318"/>
      <c r="BC137" s="318"/>
      <c r="BD137" s="318"/>
      <c r="BE137" s="318"/>
      <c r="BF137" s="318"/>
      <c r="BG137" s="318"/>
      <c r="BH137" s="318"/>
      <c r="BI137" s="318"/>
      <c r="BJ137" s="318"/>
      <c r="BK137" s="318"/>
      <c r="BL137" s="318"/>
      <c r="BM137" s="318"/>
      <c r="BN137" s="318"/>
      <c r="BO137" s="318"/>
      <c r="BP137" s="318"/>
      <c r="BQ137" s="318"/>
      <c r="BR137" s="318"/>
      <c r="BS137" s="318"/>
      <c r="BT137" s="318"/>
      <c r="BU137" s="318"/>
      <c r="BV137" s="318"/>
      <c r="BW137" s="318"/>
      <c r="BX137" s="318"/>
      <c r="BY137" s="318"/>
      <c r="BZ137" s="318"/>
      <c r="CA137" s="318"/>
      <c r="CB137" s="318"/>
      <c r="CC137" s="318"/>
      <c r="CD137" s="318"/>
      <c r="CE137" s="318"/>
      <c r="CF137" s="318"/>
      <c r="CG137" s="318"/>
      <c r="CH137" s="318"/>
      <c r="CI137" s="318"/>
      <c r="CJ137" s="318"/>
      <c r="CK137" s="318"/>
      <c r="CL137" s="318"/>
      <c r="CM137" s="318"/>
      <c r="CN137" s="318"/>
      <c r="CO137" s="318"/>
      <c r="CP137" s="318"/>
      <c r="CQ137" s="318"/>
      <c r="CR137" s="318"/>
      <c r="CS137" s="318"/>
      <c r="CT137" s="318"/>
      <c r="CU137" s="318"/>
      <c r="CV137" s="318"/>
      <c r="CW137" s="318"/>
      <c r="CX137" s="318"/>
      <c r="CY137" s="318"/>
      <c r="CZ137" s="318"/>
      <c r="DA137" s="318"/>
      <c r="DB137" s="318"/>
      <c r="DC137" s="318"/>
      <c r="DD137" s="318"/>
      <c r="DE137" s="318"/>
      <c r="DF137" s="318"/>
      <c r="DG137" s="318"/>
      <c r="DH137" s="318"/>
      <c r="DI137" s="318"/>
      <c r="DJ137" s="318"/>
      <c r="DK137" s="318"/>
      <c r="DL137" s="318"/>
      <c r="DM137" s="318"/>
      <c r="DN137" s="318"/>
      <c r="DO137" s="318"/>
      <c r="DP137" s="318"/>
      <c r="DQ137" s="318"/>
      <c r="DR137" s="317"/>
      <c r="DS137" s="317"/>
      <c r="DT137" s="317"/>
      <c r="DU137" s="317"/>
      <c r="DV137" s="317"/>
      <c r="DW137" s="317"/>
      <c r="DX137" s="317"/>
      <c r="DY137" s="317"/>
      <c r="DZ137" s="317"/>
      <c r="EA137" s="317"/>
      <c r="EB137" s="317"/>
      <c r="EC137" s="317"/>
      <c r="ED137" s="317"/>
      <c r="EE137" s="317"/>
      <c r="EF137" s="317"/>
      <c r="EH137" s="309"/>
      <c r="EI137" s="309"/>
      <c r="EJ137" s="309"/>
      <c r="EK137" s="309"/>
      <c r="EL137" s="309"/>
      <c r="EM137" s="272"/>
      <c r="EN137" s="309"/>
      <c r="EO137" s="309"/>
      <c r="EP137" s="309"/>
      <c r="EQ137" s="309"/>
      <c r="ER137" s="309"/>
      <c r="ES137" s="309"/>
      <c r="ET137" s="309"/>
      <c r="EU137" s="309"/>
      <c r="EV137" s="309"/>
    </row>
    <row r="138" spans="1:152" s="256" customFormat="1" x14ac:dyDescent="0.25">
      <c r="A138" s="318"/>
      <c r="B138" s="318"/>
      <c r="C138" s="318"/>
      <c r="D138" s="318"/>
      <c r="E138" s="318"/>
      <c r="F138" s="318"/>
      <c r="G138" s="318"/>
      <c r="H138" s="318"/>
      <c r="I138" s="318"/>
      <c r="J138" s="318"/>
      <c r="K138" s="318"/>
      <c r="L138" s="318"/>
      <c r="M138" s="318"/>
      <c r="N138" s="318"/>
      <c r="O138" s="318"/>
      <c r="P138" s="318"/>
      <c r="Q138" s="318"/>
      <c r="R138" s="318"/>
      <c r="S138" s="318"/>
      <c r="T138" s="318"/>
      <c r="U138" s="318"/>
      <c r="V138" s="318"/>
      <c r="W138" s="318"/>
      <c r="X138" s="318"/>
      <c r="Y138" s="318"/>
      <c r="Z138" s="318"/>
      <c r="AA138" s="318"/>
      <c r="AB138" s="318"/>
      <c r="AC138" s="318"/>
      <c r="AD138" s="318"/>
      <c r="AE138" s="318"/>
      <c r="AF138" s="318"/>
      <c r="AG138" s="318"/>
      <c r="AH138" s="318"/>
      <c r="AI138" s="318"/>
      <c r="AJ138" s="318"/>
      <c r="AK138" s="318"/>
      <c r="AL138" s="318"/>
      <c r="AM138" s="318"/>
      <c r="AN138" s="318"/>
      <c r="AO138" s="318"/>
      <c r="AP138" s="318"/>
      <c r="AQ138" s="318"/>
      <c r="AR138" s="318"/>
      <c r="AS138" s="318"/>
      <c r="AT138" s="318"/>
      <c r="AU138" s="318"/>
      <c r="AV138" s="318"/>
      <c r="AW138" s="318"/>
      <c r="AX138" s="318"/>
      <c r="AY138" s="318"/>
      <c r="AZ138" s="318"/>
      <c r="BA138" s="318"/>
      <c r="BB138" s="318"/>
      <c r="BC138" s="318"/>
      <c r="BD138" s="318"/>
      <c r="BE138" s="318"/>
      <c r="BF138" s="318"/>
      <c r="BG138" s="318"/>
      <c r="BH138" s="318"/>
      <c r="BI138" s="318"/>
      <c r="BJ138" s="318"/>
      <c r="BK138" s="318"/>
      <c r="BL138" s="318"/>
      <c r="BM138" s="318"/>
      <c r="BN138" s="318"/>
      <c r="BO138" s="318"/>
      <c r="BP138" s="318"/>
      <c r="BQ138" s="318"/>
      <c r="BR138" s="318"/>
      <c r="BS138" s="318"/>
      <c r="BT138" s="318"/>
      <c r="BU138" s="318"/>
      <c r="BV138" s="318"/>
      <c r="BW138" s="318"/>
      <c r="BX138" s="318"/>
      <c r="BY138" s="318"/>
      <c r="BZ138" s="318"/>
      <c r="CA138" s="318"/>
      <c r="CB138" s="318"/>
      <c r="CC138" s="318"/>
      <c r="CD138" s="318"/>
      <c r="CE138" s="318"/>
      <c r="CF138" s="318"/>
      <c r="CG138" s="318"/>
      <c r="CH138" s="318"/>
      <c r="CI138" s="318"/>
      <c r="CJ138" s="318"/>
      <c r="CK138" s="318"/>
      <c r="CL138" s="318"/>
      <c r="CM138" s="318"/>
      <c r="CN138" s="318"/>
      <c r="CO138" s="318"/>
      <c r="CP138" s="318"/>
      <c r="CQ138" s="318"/>
      <c r="CR138" s="318"/>
      <c r="CS138" s="318"/>
      <c r="CT138" s="318"/>
      <c r="CU138" s="318"/>
      <c r="CV138" s="318"/>
      <c r="CW138" s="318"/>
      <c r="CX138" s="318"/>
      <c r="CY138" s="318"/>
      <c r="CZ138" s="318"/>
      <c r="DA138" s="318"/>
      <c r="DB138" s="318"/>
      <c r="DC138" s="318"/>
      <c r="DD138" s="318"/>
      <c r="DE138" s="318"/>
      <c r="DF138" s="318"/>
      <c r="DG138" s="318"/>
      <c r="DH138" s="318"/>
      <c r="DI138" s="318"/>
      <c r="DJ138" s="318"/>
      <c r="DK138" s="318"/>
      <c r="DL138" s="318"/>
      <c r="DM138" s="318"/>
      <c r="DN138" s="318"/>
      <c r="DO138" s="318"/>
      <c r="DP138" s="318"/>
      <c r="DQ138" s="318"/>
      <c r="DR138" s="317"/>
      <c r="DS138" s="317"/>
      <c r="DT138" s="317"/>
      <c r="DU138" s="317"/>
      <c r="DV138" s="317"/>
      <c r="DW138" s="317"/>
      <c r="DX138" s="317"/>
      <c r="DY138" s="317"/>
      <c r="DZ138" s="317"/>
      <c r="EA138" s="317"/>
      <c r="EB138" s="317"/>
      <c r="EC138" s="317"/>
      <c r="ED138" s="317"/>
      <c r="EE138" s="317"/>
      <c r="EF138" s="317"/>
      <c r="EH138" s="309"/>
      <c r="EI138" s="309"/>
      <c r="EJ138" s="311"/>
      <c r="EK138" s="311"/>
      <c r="EL138" s="311"/>
      <c r="EM138" s="272"/>
      <c r="EN138" s="309"/>
      <c r="EO138" s="309"/>
      <c r="EP138" s="309"/>
      <c r="EQ138" s="309"/>
      <c r="ER138" s="309"/>
      <c r="ES138" s="309"/>
      <c r="ET138" s="309"/>
      <c r="EU138" s="309"/>
      <c r="EV138" s="309"/>
    </row>
    <row r="139" spans="1:152" s="256" customFormat="1" x14ac:dyDescent="0.25">
      <c r="A139" s="305" t="s">
        <v>462</v>
      </c>
      <c r="B139" s="305">
        <f t="shared" ref="B139:AG139" si="117">B140+B148</f>
        <v>14549.476863018512</v>
      </c>
      <c r="C139" s="305">
        <f t="shared" si="117"/>
        <v>14512.509703239626</v>
      </c>
      <c r="D139" s="305">
        <f t="shared" si="117"/>
        <v>14527.116959885974</v>
      </c>
      <c r="E139" s="305">
        <f t="shared" si="117"/>
        <v>14709.087472180465</v>
      </c>
      <c r="F139" s="305">
        <f t="shared" si="117"/>
        <v>14548.822326108822</v>
      </c>
      <c r="G139" s="305">
        <f t="shared" si="117"/>
        <v>14456.098448116687</v>
      </c>
      <c r="H139" s="305">
        <f t="shared" si="117"/>
        <v>14676.333099725221</v>
      </c>
      <c r="I139" s="305">
        <f t="shared" si="117"/>
        <v>14517.95453945752</v>
      </c>
      <c r="J139" s="305">
        <f t="shared" si="117"/>
        <v>14567.430474155641</v>
      </c>
      <c r="K139" s="305">
        <f t="shared" si="117"/>
        <v>15211.800023064705</v>
      </c>
      <c r="L139" s="305">
        <f t="shared" si="117"/>
        <v>15482.211877574166</v>
      </c>
      <c r="M139" s="305">
        <f t="shared" si="117"/>
        <v>15872.968439981196</v>
      </c>
      <c r="N139" s="305">
        <f t="shared" si="117"/>
        <v>16473.107903884193</v>
      </c>
      <c r="O139" s="305">
        <f t="shared" si="117"/>
        <v>16539.061139694993</v>
      </c>
      <c r="P139" s="305">
        <f t="shared" si="117"/>
        <v>18160.25775139613</v>
      </c>
      <c r="Q139" s="305">
        <f t="shared" si="117"/>
        <v>18344.959076577587</v>
      </c>
      <c r="R139" s="305">
        <f t="shared" si="117"/>
        <v>18537.432918369279</v>
      </c>
      <c r="S139" s="305">
        <f t="shared" si="117"/>
        <v>18402.514424389839</v>
      </c>
      <c r="T139" s="305">
        <f t="shared" si="117"/>
        <v>18782.290404429699</v>
      </c>
      <c r="U139" s="305">
        <f t="shared" si="117"/>
        <v>18859.913758972303</v>
      </c>
      <c r="V139" s="305">
        <f t="shared" si="117"/>
        <v>20027.147812590989</v>
      </c>
      <c r="W139" s="305">
        <f t="shared" si="117"/>
        <v>20110.052140684078</v>
      </c>
      <c r="X139" s="305">
        <f t="shared" si="117"/>
        <v>20222.24382345923</v>
      </c>
      <c r="Y139" s="305">
        <f t="shared" si="117"/>
        <v>20913.942046370714</v>
      </c>
      <c r="Z139" s="305">
        <f t="shared" si="117"/>
        <v>22122.642633175339</v>
      </c>
      <c r="AA139" s="305">
        <f t="shared" si="117"/>
        <v>21849.014106446524</v>
      </c>
      <c r="AB139" s="305">
        <f t="shared" si="117"/>
        <v>22375.481219011657</v>
      </c>
      <c r="AC139" s="305">
        <f t="shared" si="117"/>
        <v>22415.319474478641</v>
      </c>
      <c r="AD139" s="305">
        <f t="shared" si="117"/>
        <v>22340.994871798786</v>
      </c>
      <c r="AE139" s="305">
        <f t="shared" si="117"/>
        <v>22593.112377628844</v>
      </c>
      <c r="AF139" s="305">
        <f t="shared" si="117"/>
        <v>24203.741729183275</v>
      </c>
      <c r="AG139" s="305">
        <f t="shared" si="117"/>
        <v>24022.733417450087</v>
      </c>
      <c r="AH139" s="305">
        <f t="shared" ref="AH139:BM139" si="118">AH140+AH148</f>
        <v>25055.66732681085</v>
      </c>
      <c r="AI139" s="305">
        <f t="shared" si="118"/>
        <v>26026.098952898359</v>
      </c>
      <c r="AJ139" s="305">
        <f t="shared" si="118"/>
        <v>26069.140391432615</v>
      </c>
      <c r="AK139" s="305">
        <f t="shared" si="118"/>
        <v>26364.756743262642</v>
      </c>
      <c r="AL139" s="305">
        <f t="shared" si="118"/>
        <v>28455.794180045996</v>
      </c>
      <c r="AM139" s="305">
        <f t="shared" si="118"/>
        <v>28241.578934627651</v>
      </c>
      <c r="AN139" s="305">
        <f t="shared" si="118"/>
        <v>29337.56638099745</v>
      </c>
      <c r="AO139" s="305">
        <f t="shared" si="118"/>
        <v>29659.055718127529</v>
      </c>
      <c r="AP139" s="305">
        <f t="shared" si="118"/>
        <v>29633.466407351163</v>
      </c>
      <c r="AQ139" s="305">
        <f t="shared" si="118"/>
        <v>30640.747420556927</v>
      </c>
      <c r="AR139" s="305">
        <f t="shared" si="118"/>
        <v>31162.477521334455</v>
      </c>
      <c r="AS139" s="305">
        <f t="shared" si="118"/>
        <v>31237.097331691723</v>
      </c>
      <c r="AT139" s="305">
        <f t="shared" si="118"/>
        <v>31488.563887672954</v>
      </c>
      <c r="AU139" s="305">
        <f t="shared" si="118"/>
        <v>31731.702211917873</v>
      </c>
      <c r="AV139" s="305">
        <f t="shared" si="118"/>
        <v>32261.342157925032</v>
      </c>
      <c r="AW139" s="305">
        <f t="shared" si="118"/>
        <v>33232.000643532308</v>
      </c>
      <c r="AX139" s="305">
        <f t="shared" si="118"/>
        <v>34967.666775032187</v>
      </c>
      <c r="AY139" s="305">
        <f t="shared" si="118"/>
        <v>35048.124665106894</v>
      </c>
      <c r="AZ139" s="305">
        <f t="shared" si="118"/>
        <v>37107.357624903518</v>
      </c>
      <c r="BA139" s="305">
        <f t="shared" si="118"/>
        <v>37615.045186315823</v>
      </c>
      <c r="BB139" s="305">
        <f t="shared" si="118"/>
        <v>38010.631788451406</v>
      </c>
      <c r="BC139" s="305">
        <f t="shared" si="118"/>
        <v>37809.439372021166</v>
      </c>
      <c r="BD139" s="305">
        <f t="shared" si="118"/>
        <v>39050.736390859085</v>
      </c>
      <c r="BE139" s="305">
        <f t="shared" si="118"/>
        <v>39867.63832805425</v>
      </c>
      <c r="BF139" s="305">
        <f t="shared" si="118"/>
        <v>40355.75329781873</v>
      </c>
      <c r="BG139" s="305">
        <f t="shared" si="118"/>
        <v>41838.530319392477</v>
      </c>
      <c r="BH139" s="305">
        <f t="shared" si="118"/>
        <v>42268.312102954136</v>
      </c>
      <c r="BI139" s="305">
        <f t="shared" si="118"/>
        <v>42752.168621007942</v>
      </c>
      <c r="BJ139" s="305">
        <f t="shared" si="118"/>
        <v>44555.132966781923</v>
      </c>
      <c r="BK139" s="305">
        <f t="shared" si="118"/>
        <v>45850.679585294631</v>
      </c>
      <c r="BL139" s="305">
        <f t="shared" si="118"/>
        <v>46394.871862769178</v>
      </c>
      <c r="BM139" s="305">
        <f t="shared" si="118"/>
        <v>46073.787779380771</v>
      </c>
      <c r="BN139" s="305">
        <f t="shared" ref="BN139:CS139" si="119">BN140+BN148</f>
        <v>45754.532366115382</v>
      </c>
      <c r="BO139" s="305">
        <f t="shared" si="119"/>
        <v>45019.772349318366</v>
      </c>
      <c r="BP139" s="305">
        <f t="shared" si="119"/>
        <v>45674.471401175157</v>
      </c>
      <c r="BQ139" s="305">
        <f t="shared" si="119"/>
        <v>45575.989604124217</v>
      </c>
      <c r="BR139" s="305">
        <f t="shared" si="119"/>
        <v>45690.841060643987</v>
      </c>
      <c r="BS139" s="305">
        <f t="shared" si="119"/>
        <v>45175.666684677984</v>
      </c>
      <c r="BT139" s="305">
        <f t="shared" si="119"/>
        <v>48514.610915237266</v>
      </c>
      <c r="BU139" s="305">
        <f t="shared" si="119"/>
        <v>48619.653392128253</v>
      </c>
      <c r="BV139" s="305">
        <f t="shared" si="119"/>
        <v>49050.824307332718</v>
      </c>
      <c r="BW139" s="305">
        <f t="shared" si="119"/>
        <v>52334.289924333978</v>
      </c>
      <c r="BX139" s="305">
        <f t="shared" si="119"/>
        <v>51842.890591511954</v>
      </c>
      <c r="BY139" s="305">
        <f t="shared" si="119"/>
        <v>51314.301586676585</v>
      </c>
      <c r="BZ139" s="305">
        <f t="shared" si="119"/>
        <v>51172.894358311532</v>
      </c>
      <c r="CA139" s="305">
        <f t="shared" si="119"/>
        <v>51187.18131799619</v>
      </c>
      <c r="CB139" s="305">
        <f t="shared" si="119"/>
        <v>50878.604076302196</v>
      </c>
      <c r="CC139" s="305">
        <f t="shared" si="119"/>
        <v>51568.461235795192</v>
      </c>
      <c r="CD139" s="305">
        <f t="shared" si="119"/>
        <v>51747.473546188194</v>
      </c>
      <c r="CE139" s="305">
        <f t="shared" si="119"/>
        <v>51778.165464689657</v>
      </c>
      <c r="CF139" s="305">
        <f t="shared" si="119"/>
        <v>52159.61333750865</v>
      </c>
      <c r="CG139" s="305">
        <f t="shared" si="119"/>
        <v>51624.777977069651</v>
      </c>
      <c r="CH139" s="305">
        <f t="shared" si="119"/>
        <v>52762.974095625657</v>
      </c>
      <c r="CI139" s="305">
        <f t="shared" si="119"/>
        <v>53493.985358327656</v>
      </c>
      <c r="CJ139" s="305">
        <f t="shared" si="119"/>
        <v>52789.73593701866</v>
      </c>
      <c r="CK139" s="305">
        <f t="shared" si="119"/>
        <v>54464.75961424665</v>
      </c>
      <c r="CL139" s="305">
        <f t="shared" si="119"/>
        <v>53482.481980332341</v>
      </c>
      <c r="CM139" s="305">
        <f t="shared" si="119"/>
        <v>53522.927659669353</v>
      </c>
      <c r="CN139" s="305">
        <f t="shared" si="119"/>
        <v>53989.257988619691</v>
      </c>
      <c r="CO139" s="305">
        <f t="shared" si="119"/>
        <v>54011.164484939683</v>
      </c>
      <c r="CP139" s="305">
        <f t="shared" si="119"/>
        <v>53759.17087275369</v>
      </c>
      <c r="CQ139" s="305">
        <f t="shared" si="119"/>
        <v>55999.248223094692</v>
      </c>
      <c r="CR139" s="305">
        <f t="shared" si="119"/>
        <v>55214.980629860693</v>
      </c>
      <c r="CS139" s="305">
        <f t="shared" si="119"/>
        <v>54948.260451252165</v>
      </c>
      <c r="CT139" s="305">
        <f t="shared" ref="CT139:DR139" si="120">CT140+CT148</f>
        <v>55579.900004332099</v>
      </c>
      <c r="CU139" s="305">
        <f t="shared" si="120"/>
        <v>55691.594891098692</v>
      </c>
      <c r="CV139" s="305">
        <f t="shared" si="120"/>
        <v>55979.93827717469</v>
      </c>
      <c r="CW139" s="305">
        <f t="shared" si="120"/>
        <v>56112.926210514699</v>
      </c>
      <c r="CX139" s="305">
        <f t="shared" si="120"/>
        <v>55290.810008132685</v>
      </c>
      <c r="CY139" s="305">
        <f t="shared" si="120"/>
        <v>56146.514887760699</v>
      </c>
      <c r="CZ139" s="305">
        <f t="shared" si="120"/>
        <v>56592.346893154696</v>
      </c>
      <c r="DA139" s="305">
        <f t="shared" si="120"/>
        <v>57347.587013194287</v>
      </c>
      <c r="DB139" s="305">
        <f t="shared" si="120"/>
        <v>56441.790481004282</v>
      </c>
      <c r="DC139" s="305">
        <f t="shared" si="120"/>
        <v>56347.884038204284</v>
      </c>
      <c r="DD139" s="305">
        <f t="shared" si="120"/>
        <v>57116.007344804995</v>
      </c>
      <c r="DE139" s="305">
        <f t="shared" si="120"/>
        <v>57978.636650073997</v>
      </c>
      <c r="DF139" s="305">
        <f t="shared" si="120"/>
        <v>60458.248592446995</v>
      </c>
      <c r="DG139" s="305">
        <f t="shared" si="120"/>
        <v>60135.150943109024</v>
      </c>
      <c r="DH139" s="305">
        <f t="shared" si="120"/>
        <v>60185.438142736988</v>
      </c>
      <c r="DI139" s="305">
        <f t="shared" si="120"/>
        <v>60707.492808523988</v>
      </c>
      <c r="DJ139" s="305">
        <f t="shared" si="120"/>
        <v>60832.370831005988</v>
      </c>
      <c r="DK139" s="305">
        <f t="shared" si="120"/>
        <v>61181.634617008</v>
      </c>
      <c r="DL139" s="305">
        <f t="shared" si="120"/>
        <v>61023.352304938024</v>
      </c>
      <c r="DM139" s="305">
        <f t="shared" si="120"/>
        <v>63308.360728835018</v>
      </c>
      <c r="DN139" s="305">
        <f t="shared" si="120"/>
        <v>63681.207850290979</v>
      </c>
      <c r="DO139" s="305">
        <f t="shared" si="120"/>
        <v>63289.213636010987</v>
      </c>
      <c r="DP139" s="305">
        <f t="shared" si="120"/>
        <v>63591.004202620985</v>
      </c>
      <c r="DQ139" s="305">
        <f t="shared" si="120"/>
        <v>72985.903925298975</v>
      </c>
      <c r="DR139" s="304">
        <f t="shared" si="120"/>
        <v>72622.257648999133</v>
      </c>
      <c r="DS139" s="304"/>
      <c r="DT139" s="304"/>
      <c r="DU139" s="304"/>
      <c r="DV139" s="304"/>
      <c r="DW139" s="304"/>
      <c r="DX139" s="304"/>
      <c r="DY139" s="304"/>
      <c r="DZ139" s="304"/>
      <c r="EA139" s="304"/>
      <c r="EB139" s="304"/>
      <c r="EC139" s="304"/>
      <c r="ED139" s="304"/>
      <c r="EE139" s="304"/>
      <c r="EF139" s="304"/>
      <c r="EH139" s="311"/>
      <c r="EI139" s="311"/>
      <c r="EJ139" s="311"/>
      <c r="EK139" s="311"/>
      <c r="EL139" s="311"/>
      <c r="EM139" s="272"/>
      <c r="EN139" s="311"/>
      <c r="EO139" s="311"/>
      <c r="EP139" s="311"/>
      <c r="EQ139" s="311"/>
      <c r="ER139" s="311"/>
      <c r="ES139" s="311"/>
      <c r="ET139" s="311"/>
      <c r="EU139" s="311"/>
      <c r="EV139" s="311"/>
    </row>
    <row r="140" spans="1:152" s="256" customFormat="1" x14ac:dyDescent="0.25">
      <c r="A140" s="305" t="s">
        <v>461</v>
      </c>
      <c r="B140" s="305">
        <f t="shared" ref="B140:AG140" si="121">B141+B142+B143+B146+B147</f>
        <v>10750.590402378511</v>
      </c>
      <c r="C140" s="305">
        <f t="shared" si="121"/>
        <v>10708.507573276125</v>
      </c>
      <c r="D140" s="305">
        <f t="shared" si="121"/>
        <v>10700.529975519848</v>
      </c>
      <c r="E140" s="305">
        <f t="shared" si="121"/>
        <v>10769.636176421183</v>
      </c>
      <c r="F140" s="305">
        <f t="shared" si="121"/>
        <v>10605.408513656315</v>
      </c>
      <c r="G140" s="305">
        <f t="shared" si="121"/>
        <v>10545.07790517682</v>
      </c>
      <c r="H140" s="305">
        <f t="shared" si="121"/>
        <v>10425.259659859139</v>
      </c>
      <c r="I140" s="305">
        <f t="shared" si="121"/>
        <v>10398.216895302703</v>
      </c>
      <c r="J140" s="305">
        <f t="shared" si="121"/>
        <v>10350.867730155838</v>
      </c>
      <c r="K140" s="305">
        <f t="shared" si="121"/>
        <v>10959.927644312318</v>
      </c>
      <c r="L140" s="305">
        <f t="shared" si="121"/>
        <v>10969.074294059674</v>
      </c>
      <c r="M140" s="305">
        <f t="shared" si="121"/>
        <v>10915.512854904175</v>
      </c>
      <c r="N140" s="305">
        <f t="shared" si="121"/>
        <v>11030.181081673545</v>
      </c>
      <c r="O140" s="305">
        <f t="shared" si="121"/>
        <v>11024.192219997345</v>
      </c>
      <c r="P140" s="305">
        <f t="shared" si="121"/>
        <v>12374.781378468108</v>
      </c>
      <c r="Q140" s="305">
        <f t="shared" si="121"/>
        <v>12380.929547298116</v>
      </c>
      <c r="R140" s="305">
        <f t="shared" si="121"/>
        <v>12413.844321553923</v>
      </c>
      <c r="S140" s="305">
        <f t="shared" si="121"/>
        <v>12382.981775878539</v>
      </c>
      <c r="T140" s="305">
        <f t="shared" si="121"/>
        <v>12490.823950926339</v>
      </c>
      <c r="U140" s="305">
        <f t="shared" si="121"/>
        <v>12521.816109078653</v>
      </c>
      <c r="V140" s="305">
        <f t="shared" si="121"/>
        <v>13606.804053905</v>
      </c>
      <c r="W140" s="305">
        <f t="shared" si="121"/>
        <v>13576.001283376228</v>
      </c>
      <c r="X140" s="305">
        <f t="shared" si="121"/>
        <v>13592.029596391631</v>
      </c>
      <c r="Y140" s="305">
        <f t="shared" si="121"/>
        <v>13785.807177670715</v>
      </c>
      <c r="Z140" s="305">
        <f t="shared" si="121"/>
        <v>14502.978586405341</v>
      </c>
      <c r="AA140" s="305">
        <f t="shared" si="121"/>
        <v>14356.571175964524</v>
      </c>
      <c r="AB140" s="305">
        <f t="shared" si="121"/>
        <v>14253.421958019959</v>
      </c>
      <c r="AC140" s="305">
        <f t="shared" si="121"/>
        <v>13918.271022817738</v>
      </c>
      <c r="AD140" s="305">
        <f t="shared" si="121"/>
        <v>13754.635632192865</v>
      </c>
      <c r="AE140" s="305">
        <f t="shared" si="121"/>
        <v>13934.538513976124</v>
      </c>
      <c r="AF140" s="305">
        <f t="shared" si="121"/>
        <v>16144.36795565905</v>
      </c>
      <c r="AG140" s="305">
        <f t="shared" si="121"/>
        <v>16132.866231196773</v>
      </c>
      <c r="AH140" s="305">
        <f t="shared" ref="AH140:BM140" si="122">AH141+AH142+AH143+AH146+AH147</f>
        <v>16915.068085501345</v>
      </c>
      <c r="AI140" s="305">
        <f t="shared" si="122"/>
        <v>18082.294525773781</v>
      </c>
      <c r="AJ140" s="305">
        <f t="shared" si="122"/>
        <v>17939.618346234682</v>
      </c>
      <c r="AK140" s="305">
        <f t="shared" si="122"/>
        <v>17925.059989041391</v>
      </c>
      <c r="AL140" s="305">
        <f t="shared" si="122"/>
        <v>18918.387377215997</v>
      </c>
      <c r="AM140" s="305">
        <f t="shared" si="122"/>
        <v>18832.538858770655</v>
      </c>
      <c r="AN140" s="305">
        <f t="shared" si="122"/>
        <v>19545.870472539835</v>
      </c>
      <c r="AO140" s="305">
        <f t="shared" si="122"/>
        <v>19961.514558951458</v>
      </c>
      <c r="AP140" s="305">
        <f t="shared" si="122"/>
        <v>19987.589525453364</v>
      </c>
      <c r="AQ140" s="305">
        <f t="shared" si="122"/>
        <v>21002.731166809546</v>
      </c>
      <c r="AR140" s="305">
        <f t="shared" si="122"/>
        <v>21796.941992087395</v>
      </c>
      <c r="AS140" s="305">
        <f t="shared" si="122"/>
        <v>21969.996924269657</v>
      </c>
      <c r="AT140" s="305">
        <f t="shared" si="122"/>
        <v>21767.721923431822</v>
      </c>
      <c r="AU140" s="305">
        <f t="shared" si="122"/>
        <v>21570.358490315099</v>
      </c>
      <c r="AV140" s="305">
        <f t="shared" si="122"/>
        <v>21379.133136289009</v>
      </c>
      <c r="AW140" s="305">
        <f t="shared" si="122"/>
        <v>21479.400260791561</v>
      </c>
      <c r="AX140" s="305">
        <f t="shared" si="122"/>
        <v>21903.357900702187</v>
      </c>
      <c r="AY140" s="305">
        <f t="shared" si="122"/>
        <v>22418.147077706886</v>
      </c>
      <c r="AZ140" s="305">
        <f t="shared" si="122"/>
        <v>23198.459215233521</v>
      </c>
      <c r="BA140" s="305">
        <f t="shared" si="122"/>
        <v>22911.404177905824</v>
      </c>
      <c r="BB140" s="305">
        <f t="shared" si="122"/>
        <v>22967.746273321405</v>
      </c>
      <c r="BC140" s="305">
        <f t="shared" si="122"/>
        <v>22802.381517011167</v>
      </c>
      <c r="BD140" s="305">
        <f t="shared" si="122"/>
        <v>24407.864944979086</v>
      </c>
      <c r="BE140" s="305">
        <f t="shared" si="122"/>
        <v>25336.943046727254</v>
      </c>
      <c r="BF140" s="305">
        <f t="shared" si="122"/>
        <v>25169.817564335062</v>
      </c>
      <c r="BG140" s="305">
        <f t="shared" si="122"/>
        <v>26005.433014911479</v>
      </c>
      <c r="BH140" s="305">
        <f t="shared" si="122"/>
        <v>26177.375288749117</v>
      </c>
      <c r="BI140" s="305">
        <f t="shared" si="122"/>
        <v>26228.342428228942</v>
      </c>
      <c r="BJ140" s="305">
        <f t="shared" si="122"/>
        <v>27903.36995517692</v>
      </c>
      <c r="BK140" s="305">
        <f t="shared" si="122"/>
        <v>28551.457926451636</v>
      </c>
      <c r="BL140" s="305">
        <f t="shared" si="122"/>
        <v>29192.537484021173</v>
      </c>
      <c r="BM140" s="305">
        <f t="shared" si="122"/>
        <v>28743.694164266766</v>
      </c>
      <c r="BN140" s="305">
        <f t="shared" ref="BN140:CS140" si="123">BN141+BN142+BN143+BN146+BN147</f>
        <v>28741.161455434383</v>
      </c>
      <c r="BO140" s="305">
        <f t="shared" si="123"/>
        <v>29615.963299349365</v>
      </c>
      <c r="BP140" s="305">
        <f t="shared" si="123"/>
        <v>30568.070168609822</v>
      </c>
      <c r="BQ140" s="305">
        <f t="shared" si="123"/>
        <v>30531.673933908882</v>
      </c>
      <c r="BR140" s="305">
        <f t="shared" si="123"/>
        <v>30457.795976918656</v>
      </c>
      <c r="BS140" s="305">
        <f t="shared" si="123"/>
        <v>29861.503579998644</v>
      </c>
      <c r="BT140" s="305">
        <f t="shared" si="123"/>
        <v>32817.598319027937</v>
      </c>
      <c r="BU140" s="305">
        <f t="shared" si="123"/>
        <v>33147.920333388916</v>
      </c>
      <c r="BV140" s="305">
        <f t="shared" si="123"/>
        <v>33188.901636523377</v>
      </c>
      <c r="BW140" s="305">
        <f t="shared" si="123"/>
        <v>36735.275602684647</v>
      </c>
      <c r="BX140" s="305">
        <f t="shared" si="123"/>
        <v>36701.266000822616</v>
      </c>
      <c r="BY140" s="305">
        <f t="shared" si="123"/>
        <v>36117.940819598582</v>
      </c>
      <c r="BZ140" s="305">
        <f t="shared" si="123"/>
        <v>35935.535571156201</v>
      </c>
      <c r="CA140" s="305">
        <f t="shared" si="123"/>
        <v>35726.501707601186</v>
      </c>
      <c r="CB140" s="305">
        <f t="shared" si="123"/>
        <v>35271.075503295193</v>
      </c>
      <c r="CC140" s="305">
        <f t="shared" si="123"/>
        <v>35628.924901128194</v>
      </c>
      <c r="CD140" s="305">
        <f t="shared" si="123"/>
        <v>36026.19444486119</v>
      </c>
      <c r="CE140" s="305">
        <f t="shared" si="123"/>
        <v>36220.845706602653</v>
      </c>
      <c r="CF140" s="305">
        <f t="shared" si="123"/>
        <v>36435.673674551654</v>
      </c>
      <c r="CG140" s="305">
        <f t="shared" si="123"/>
        <v>36212.088787632652</v>
      </c>
      <c r="CH140" s="305">
        <f t="shared" si="123"/>
        <v>36831.270879828655</v>
      </c>
      <c r="CI140" s="305">
        <f t="shared" si="123"/>
        <v>37910.492609440655</v>
      </c>
      <c r="CJ140" s="305">
        <f t="shared" si="123"/>
        <v>37699.147882231657</v>
      </c>
      <c r="CK140" s="305">
        <f t="shared" si="123"/>
        <v>38100.52337582966</v>
      </c>
      <c r="CL140" s="305">
        <f t="shared" si="123"/>
        <v>37835.285690658653</v>
      </c>
      <c r="CM140" s="305">
        <f t="shared" si="123"/>
        <v>38267.962201355658</v>
      </c>
      <c r="CN140" s="305">
        <f t="shared" si="123"/>
        <v>38432.695428155996</v>
      </c>
      <c r="CO140" s="305">
        <f t="shared" si="123"/>
        <v>38628.629556975997</v>
      </c>
      <c r="CP140" s="305">
        <f t="shared" si="123"/>
        <v>38373.270227870002</v>
      </c>
      <c r="CQ140" s="305">
        <f t="shared" si="123"/>
        <v>40027.695708181003</v>
      </c>
      <c r="CR140" s="305">
        <f t="shared" si="123"/>
        <v>39943.107014507004</v>
      </c>
      <c r="CS140" s="305">
        <f t="shared" si="123"/>
        <v>39861.979054876007</v>
      </c>
      <c r="CT140" s="305">
        <f t="shared" ref="CT140:DR140" si="124">CT141+CT142+CT143+CT146+CT147</f>
        <v>40555.071817499003</v>
      </c>
      <c r="CU140" s="305">
        <f t="shared" si="124"/>
        <v>40802.434921984997</v>
      </c>
      <c r="CV140" s="305">
        <f t="shared" si="124"/>
        <v>40606.170200761</v>
      </c>
      <c r="CW140" s="305">
        <f t="shared" si="124"/>
        <v>40130.092781331005</v>
      </c>
      <c r="CX140" s="305">
        <f t="shared" si="124"/>
        <v>39308.961859178999</v>
      </c>
      <c r="CY140" s="305">
        <f t="shared" si="124"/>
        <v>40629.387155137003</v>
      </c>
      <c r="CZ140" s="305">
        <f t="shared" si="124"/>
        <v>40505.813001661001</v>
      </c>
      <c r="DA140" s="305">
        <f t="shared" si="124"/>
        <v>40903.440991223004</v>
      </c>
      <c r="DB140" s="305">
        <f t="shared" si="124"/>
        <v>39636.520733153004</v>
      </c>
      <c r="DC140" s="305">
        <f t="shared" si="124"/>
        <v>39453.355354543004</v>
      </c>
      <c r="DD140" s="305">
        <f t="shared" si="124"/>
        <v>41374.217614674999</v>
      </c>
      <c r="DE140" s="305">
        <f t="shared" si="124"/>
        <v>41402.544168173998</v>
      </c>
      <c r="DF140" s="305">
        <f t="shared" si="124"/>
        <v>44420.330564676995</v>
      </c>
      <c r="DG140" s="305">
        <f t="shared" si="124"/>
        <v>44252.070308178998</v>
      </c>
      <c r="DH140" s="305">
        <f t="shared" si="124"/>
        <v>44351.870950776989</v>
      </c>
      <c r="DI140" s="305">
        <f t="shared" si="124"/>
        <v>44338.671255603993</v>
      </c>
      <c r="DJ140" s="305">
        <f t="shared" si="124"/>
        <v>44498.156507825988</v>
      </c>
      <c r="DK140" s="305">
        <f t="shared" si="124"/>
        <v>44516.486535077995</v>
      </c>
      <c r="DL140" s="305">
        <f t="shared" si="124"/>
        <v>44252.263343327999</v>
      </c>
      <c r="DM140" s="305">
        <f t="shared" si="124"/>
        <v>44184.655426184996</v>
      </c>
      <c r="DN140" s="305">
        <f t="shared" si="124"/>
        <v>44194.639313330983</v>
      </c>
      <c r="DO140" s="305">
        <f t="shared" si="124"/>
        <v>44193.225055390991</v>
      </c>
      <c r="DP140" s="305">
        <f t="shared" si="124"/>
        <v>45261.139592520987</v>
      </c>
      <c r="DQ140" s="305">
        <f t="shared" si="124"/>
        <v>45178.565752298986</v>
      </c>
      <c r="DR140" s="304">
        <f t="shared" si="124"/>
        <v>46176.661340164988</v>
      </c>
      <c r="DS140" s="304"/>
      <c r="DT140" s="304"/>
      <c r="DU140" s="304"/>
      <c r="DV140" s="304"/>
      <c r="DW140" s="304"/>
      <c r="DX140" s="304"/>
      <c r="DY140" s="304"/>
      <c r="DZ140" s="304"/>
      <c r="EA140" s="304"/>
      <c r="EB140" s="304"/>
      <c r="EC140" s="304"/>
      <c r="ED140" s="304"/>
      <c r="EE140" s="304"/>
      <c r="EF140" s="304"/>
      <c r="EH140" s="311"/>
      <c r="EI140" s="311"/>
      <c r="EJ140" s="311"/>
      <c r="EK140" s="311"/>
      <c r="EL140" s="311"/>
      <c r="EM140" s="272"/>
      <c r="EN140" s="311"/>
      <c r="EO140" s="311"/>
      <c r="EP140" s="311"/>
      <c r="EQ140" s="311"/>
      <c r="ER140" s="311"/>
      <c r="ES140" s="311"/>
      <c r="ET140" s="311"/>
      <c r="EU140" s="311"/>
      <c r="EV140" s="311"/>
    </row>
    <row r="141" spans="1:152" s="256" customFormat="1" x14ac:dyDescent="0.25">
      <c r="A141" s="316" t="s">
        <v>460</v>
      </c>
      <c r="B141" s="308">
        <v>5186.4868262630016</v>
      </c>
      <c r="C141" s="308">
        <v>5104.9893086359998</v>
      </c>
      <c r="D141" s="308">
        <v>5099.1385186869993</v>
      </c>
      <c r="E141" s="308">
        <v>5112.1941512990015</v>
      </c>
      <c r="F141" s="308">
        <v>4991.853155883</v>
      </c>
      <c r="G141" s="308">
        <v>5001.7380707960001</v>
      </c>
      <c r="H141" s="308">
        <v>4948.8534601640013</v>
      </c>
      <c r="I141" s="308">
        <v>4926.2736849610001</v>
      </c>
      <c r="J141" s="308">
        <v>4971.255877177</v>
      </c>
      <c r="K141" s="308">
        <v>5602.1603021680003</v>
      </c>
      <c r="L141" s="308">
        <v>5584.6951320980006</v>
      </c>
      <c r="M141" s="308">
        <v>5670.2892715190001</v>
      </c>
      <c r="N141" s="308">
        <v>5724.4709943010002</v>
      </c>
      <c r="O141" s="308">
        <v>5719.0699742010002</v>
      </c>
      <c r="P141" s="308">
        <v>5717.8133356520002</v>
      </c>
      <c r="Q141" s="308">
        <v>5746.3276033100001</v>
      </c>
      <c r="R141" s="308">
        <v>5742.0181341530015</v>
      </c>
      <c r="S141" s="308">
        <v>5725.454906635001</v>
      </c>
      <c r="T141" s="308">
        <v>5768.6302296820013</v>
      </c>
      <c r="U141" s="308">
        <v>5748.5261344460023</v>
      </c>
      <c r="V141" s="308">
        <v>5751.1651038650007</v>
      </c>
      <c r="W141" s="308">
        <v>5749.975320501002</v>
      </c>
      <c r="X141" s="308">
        <v>5711.6833620650004</v>
      </c>
      <c r="Y141" s="308">
        <v>5828.9916609299999</v>
      </c>
      <c r="Z141" s="308">
        <v>5935.624890293001</v>
      </c>
      <c r="AA141" s="308">
        <v>5910.5740933040006</v>
      </c>
      <c r="AB141" s="308">
        <v>5907.0397370320006</v>
      </c>
      <c r="AC141" s="308">
        <v>5842.4190662229994</v>
      </c>
      <c r="AD141" s="308">
        <v>5852.7220081679989</v>
      </c>
      <c r="AE141" s="308">
        <v>5821.5258468339998</v>
      </c>
      <c r="AF141" s="308">
        <v>5733.7313884649984</v>
      </c>
      <c r="AG141" s="308">
        <v>5783.7164610759983</v>
      </c>
      <c r="AH141" s="308">
        <v>5934.7012707569993</v>
      </c>
      <c r="AI141" s="308">
        <v>6297.0147011720001</v>
      </c>
      <c r="AJ141" s="308">
        <v>6249.3432590639995</v>
      </c>
      <c r="AK141" s="308">
        <v>6261.3154406959993</v>
      </c>
      <c r="AL141" s="308">
        <v>6496.1085659569999</v>
      </c>
      <c r="AM141" s="308">
        <v>6477.2737447159989</v>
      </c>
      <c r="AN141" s="308">
        <v>7264.6013564709992</v>
      </c>
      <c r="AO141" s="308">
        <v>7222.6952998480019</v>
      </c>
      <c r="AP141" s="308">
        <v>7215.3434553540001</v>
      </c>
      <c r="AQ141" s="308">
        <v>7185.8008317520007</v>
      </c>
      <c r="AR141" s="308">
        <v>7206.0991575990001</v>
      </c>
      <c r="AS141" s="308">
        <v>7505.1014452850004</v>
      </c>
      <c r="AT141" s="308">
        <v>7484.9385388780001</v>
      </c>
      <c r="AU141" s="308">
        <v>7562.6062467060019</v>
      </c>
      <c r="AV141" s="308">
        <v>7573.9987184570018</v>
      </c>
      <c r="AW141" s="308">
        <v>7667.3528260230014</v>
      </c>
      <c r="AX141" s="308">
        <v>7871.8250781100014</v>
      </c>
      <c r="AY141" s="308">
        <v>8007.0635255090019</v>
      </c>
      <c r="AZ141" s="308">
        <v>8002.3718126000003</v>
      </c>
      <c r="BA141" s="308">
        <v>7918.5990950070009</v>
      </c>
      <c r="BB141" s="308">
        <v>8066.8443650750014</v>
      </c>
      <c r="BC141" s="308">
        <v>8052.8061675179988</v>
      </c>
      <c r="BD141" s="308">
        <v>7926.8960159589997</v>
      </c>
      <c r="BE141" s="308">
        <v>7985.7043856220007</v>
      </c>
      <c r="BF141" s="308">
        <v>7984.8476668620006</v>
      </c>
      <c r="BG141" s="308">
        <v>7987.3321651300012</v>
      </c>
      <c r="BH141" s="308">
        <v>7978.185715700999</v>
      </c>
      <c r="BI141" s="308">
        <v>8037.9487371590021</v>
      </c>
      <c r="BJ141" s="308">
        <v>8194.8417169300028</v>
      </c>
      <c r="BK141" s="308">
        <v>8189.9772700160001</v>
      </c>
      <c r="BL141" s="308">
        <v>8235.112027981002</v>
      </c>
      <c r="BM141" s="308">
        <v>8209.5624944100018</v>
      </c>
      <c r="BN141" s="308">
        <v>8245.6603380230008</v>
      </c>
      <c r="BO141" s="308">
        <v>8260.7395173150016</v>
      </c>
      <c r="BP141" s="308">
        <v>8173.2590689290028</v>
      </c>
      <c r="BQ141" s="308">
        <v>8218.2275186000043</v>
      </c>
      <c r="BR141" s="308">
        <v>8289.0881242000014</v>
      </c>
      <c r="BS141" s="308">
        <v>8219.2780934240018</v>
      </c>
      <c r="BT141" s="308">
        <v>8275.2614354180005</v>
      </c>
      <c r="BU141" s="308">
        <v>8366.2005209199979</v>
      </c>
      <c r="BV141" s="308">
        <v>8446.5386259280003</v>
      </c>
      <c r="BW141" s="308">
        <v>8390.2511486660005</v>
      </c>
      <c r="BX141" s="308">
        <v>8399.8088823849994</v>
      </c>
      <c r="BY141" s="308">
        <v>8378.2833967960014</v>
      </c>
      <c r="BZ141" s="308">
        <v>8395.1784098339995</v>
      </c>
      <c r="CA141" s="308">
        <v>8342.5602707459984</v>
      </c>
      <c r="CB141" s="308">
        <v>8284.9263938229997</v>
      </c>
      <c r="CC141" s="308">
        <v>8611.0282311299998</v>
      </c>
      <c r="CD141" s="308">
        <v>8596.8021797550027</v>
      </c>
      <c r="CE141" s="308">
        <v>9098.809139474004</v>
      </c>
      <c r="CF141" s="308">
        <v>9085.8763310640024</v>
      </c>
      <c r="CG141" s="308">
        <v>9059.7307806730023</v>
      </c>
      <c r="CH141" s="308">
        <v>9416.1316219510009</v>
      </c>
      <c r="CI141" s="308">
        <v>9434.3697335260003</v>
      </c>
      <c r="CJ141" s="308">
        <v>9427.4226312390019</v>
      </c>
      <c r="CK141" s="308">
        <v>10007.637470274003</v>
      </c>
      <c r="CL141" s="308">
        <v>9962.1286190880037</v>
      </c>
      <c r="CM141" s="308">
        <v>10604.789456091001</v>
      </c>
      <c r="CN141" s="308">
        <v>11035.515237352</v>
      </c>
      <c r="CO141" s="308">
        <v>11191.783587561</v>
      </c>
      <c r="CP141" s="308">
        <v>11171.940210340003</v>
      </c>
      <c r="CQ141" s="308">
        <v>11208.649625335001</v>
      </c>
      <c r="CR141" s="308">
        <v>11235.009224968002</v>
      </c>
      <c r="CS141" s="308">
        <v>11333.016021772</v>
      </c>
      <c r="CT141" s="308">
        <v>11943.938238587005</v>
      </c>
      <c r="CU141" s="308">
        <v>11881.485599022006</v>
      </c>
      <c r="CV141" s="308">
        <v>11852.881486269003</v>
      </c>
      <c r="CW141" s="308">
        <v>11809.034424350004</v>
      </c>
      <c r="CX141" s="308">
        <v>11856.003930451001</v>
      </c>
      <c r="CY141" s="308">
        <v>13267.187462575004</v>
      </c>
      <c r="CZ141" s="308">
        <v>13456.558119344998</v>
      </c>
      <c r="DA141" s="308">
        <v>13630.231277112001</v>
      </c>
      <c r="DB141" s="308">
        <v>13710.092559185003</v>
      </c>
      <c r="DC141" s="308">
        <v>13662.481358933002</v>
      </c>
      <c r="DD141" s="308">
        <v>15611.630967716999</v>
      </c>
      <c r="DE141" s="308">
        <v>15710.058023256001</v>
      </c>
      <c r="DF141" s="308">
        <v>18771.632219527</v>
      </c>
      <c r="DG141" s="308">
        <v>18661.848011631002</v>
      </c>
      <c r="DH141" s="308">
        <v>18657.042584192001</v>
      </c>
      <c r="DI141" s="308">
        <v>18714.407653210001</v>
      </c>
      <c r="DJ141" s="308">
        <v>18888.306823927</v>
      </c>
      <c r="DK141" s="308">
        <v>18936.114154329</v>
      </c>
      <c r="DL141" s="308">
        <v>18789.804410381999</v>
      </c>
      <c r="DM141" s="308">
        <v>18810.227600300997</v>
      </c>
      <c r="DN141" s="308">
        <v>18844.534298910992</v>
      </c>
      <c r="DO141" s="308">
        <v>18940.874258230993</v>
      </c>
      <c r="DP141" s="314">
        <f>DO141-DP68+DP93</f>
        <v>20182.090842100992</v>
      </c>
      <c r="DQ141" s="314">
        <f>DP141-DQ68+DQ93</f>
        <v>20154.368228340991</v>
      </c>
      <c r="DR141" s="313">
        <f>DQ141-DR68+DR93</f>
        <v>21196.717963990988</v>
      </c>
      <c r="DS141" s="313"/>
      <c r="DT141" s="313"/>
      <c r="DU141" s="313"/>
      <c r="DV141" s="313"/>
      <c r="DW141" s="313"/>
      <c r="DX141" s="313"/>
      <c r="DY141" s="313"/>
      <c r="DZ141" s="313"/>
      <c r="EA141" s="313"/>
      <c r="EB141" s="313"/>
      <c r="EC141" s="313"/>
      <c r="ED141" s="313"/>
      <c r="EE141" s="313"/>
      <c r="EF141" s="313"/>
      <c r="EH141" s="311"/>
      <c r="EI141" s="311"/>
      <c r="EJ141" s="311"/>
      <c r="EK141" s="311"/>
      <c r="EL141" s="311"/>
      <c r="EM141" s="272"/>
      <c r="EN141" s="311"/>
      <c r="EO141" s="311"/>
      <c r="EP141" s="311"/>
      <c r="EQ141" s="311"/>
      <c r="ER141" s="311"/>
      <c r="ES141" s="311"/>
      <c r="ET141" s="311"/>
      <c r="EU141" s="311"/>
      <c r="EV141" s="311"/>
    </row>
    <row r="142" spans="1:152" s="256" customFormat="1" x14ac:dyDescent="0.25">
      <c r="A142" s="316" t="s">
        <v>459</v>
      </c>
      <c r="B142" s="308">
        <v>3595.8832961129997</v>
      </c>
      <c r="C142" s="308">
        <v>3675.5281715410001</v>
      </c>
      <c r="D142" s="308">
        <v>3711.2078838670004</v>
      </c>
      <c r="E142" s="308">
        <v>3811.086833025</v>
      </c>
      <c r="F142" s="308">
        <v>3808.4332160970007</v>
      </c>
      <c r="G142" s="308">
        <v>3780.3605616040004</v>
      </c>
      <c r="H142" s="308">
        <v>3757.9430455809993</v>
      </c>
      <c r="I142" s="308">
        <v>3795.1413757649998</v>
      </c>
      <c r="J142" s="308">
        <v>3740.6615688419993</v>
      </c>
      <c r="K142" s="308">
        <v>3764.0935086929994</v>
      </c>
      <c r="L142" s="308">
        <v>3833.8687721600008</v>
      </c>
      <c r="M142" s="308">
        <v>3737.6695236910004</v>
      </c>
      <c r="N142" s="308">
        <v>3844.145998803001</v>
      </c>
      <c r="O142" s="308">
        <v>3888.3709310439999</v>
      </c>
      <c r="P142" s="308">
        <v>5281.2030663759997</v>
      </c>
      <c r="Q142" s="308">
        <v>5306.1022930959998</v>
      </c>
      <c r="R142" s="308">
        <v>5388.6083175029989</v>
      </c>
      <c r="S142" s="308">
        <v>5418.5392739079998</v>
      </c>
      <c r="T142" s="308">
        <v>5530.7228989249988</v>
      </c>
      <c r="U142" s="308">
        <v>5628.2208911350017</v>
      </c>
      <c r="V142" s="308">
        <v>5553.1010764399989</v>
      </c>
      <c r="W142" s="308">
        <v>5566.9450807530002</v>
      </c>
      <c r="X142" s="308">
        <v>5627.489664961</v>
      </c>
      <c r="Y142" s="308">
        <v>5752.5927439319994</v>
      </c>
      <c r="Z142" s="308">
        <v>5714.0858703920012</v>
      </c>
      <c r="AA142" s="308">
        <v>5692.2572033309998</v>
      </c>
      <c r="AB142" s="308">
        <v>5757.0416163189984</v>
      </c>
      <c r="AC142" s="308">
        <v>5678.3569895139999</v>
      </c>
      <c r="AD142" s="308">
        <v>5695.3538202550008</v>
      </c>
      <c r="AE142" s="308">
        <v>5667.4570549189993</v>
      </c>
      <c r="AF142" s="308">
        <v>5617.2128278760001</v>
      </c>
      <c r="AG142" s="308">
        <v>5641.024793532999</v>
      </c>
      <c r="AH142" s="308">
        <v>5613.9579870559983</v>
      </c>
      <c r="AI142" s="308">
        <v>5578.8030981940019</v>
      </c>
      <c r="AJ142" s="308">
        <v>5634.8696414679998</v>
      </c>
      <c r="AK142" s="308">
        <v>5679.2041068660001</v>
      </c>
      <c r="AL142" s="308">
        <v>6102.4088017600006</v>
      </c>
      <c r="AM142" s="308">
        <v>6178.1499780929989</v>
      </c>
      <c r="AN142" s="308">
        <v>6249.286582149999</v>
      </c>
      <c r="AO142" s="308">
        <v>6162.9401901879974</v>
      </c>
      <c r="AP142" s="308">
        <v>6309.7752126949981</v>
      </c>
      <c r="AQ142" s="308">
        <v>6325.3979555859987</v>
      </c>
      <c r="AR142" s="308">
        <v>6228.7291768229989</v>
      </c>
      <c r="AS142" s="308">
        <v>6261.1235937809988</v>
      </c>
      <c r="AT142" s="308">
        <v>6270.5393047359985</v>
      </c>
      <c r="AU142" s="308">
        <v>6207.9378907269993</v>
      </c>
      <c r="AV142" s="308">
        <v>6175.359798546001</v>
      </c>
      <c r="AW142" s="308">
        <v>6313.7103223940003</v>
      </c>
      <c r="AX142" s="308">
        <v>6281.1866991879997</v>
      </c>
      <c r="AY142" s="308">
        <v>6296.7977753960004</v>
      </c>
      <c r="AZ142" s="308">
        <v>6362.2207511649995</v>
      </c>
      <c r="BA142" s="308">
        <v>6281.9384335050008</v>
      </c>
      <c r="BB142" s="308">
        <v>6267.2118650570001</v>
      </c>
      <c r="BC142" s="308">
        <v>6289.4590457459999</v>
      </c>
      <c r="BD142" s="308">
        <v>7672.0316173500005</v>
      </c>
      <c r="BE142" s="308">
        <v>7693.4812184459997</v>
      </c>
      <c r="BF142" s="308">
        <v>7692.1716764519997</v>
      </c>
      <c r="BG142" s="308">
        <v>7708.3322078789997</v>
      </c>
      <c r="BH142" s="308">
        <v>7719.239918661</v>
      </c>
      <c r="BI142" s="308">
        <v>7770.9240229300003</v>
      </c>
      <c r="BJ142" s="308">
        <v>7852.7676226950007</v>
      </c>
      <c r="BK142" s="308">
        <v>7974.0865276380009</v>
      </c>
      <c r="BL142" s="308">
        <v>8054.2705601249991</v>
      </c>
      <c r="BM142" s="308">
        <v>7741.5887107379995</v>
      </c>
      <c r="BN142" s="308">
        <v>7764.942307364</v>
      </c>
      <c r="BO142" s="308">
        <v>7768.20110578</v>
      </c>
      <c r="BP142" s="308">
        <v>7556.8032505650008</v>
      </c>
      <c r="BQ142" s="308">
        <v>7587.2413799110009</v>
      </c>
      <c r="BR142" s="308">
        <v>7589.7823824360021</v>
      </c>
      <c r="BS142" s="308">
        <v>7217.6188160629999</v>
      </c>
      <c r="BT142" s="308">
        <v>7206.0886207369986</v>
      </c>
      <c r="BU142" s="308">
        <v>7211.9144210109998</v>
      </c>
      <c r="BV142" s="308">
        <v>7266.6040106119981</v>
      </c>
      <c r="BW142" s="308">
        <v>7385.5420845370008</v>
      </c>
      <c r="BX142" s="308">
        <v>7378.0955083210001</v>
      </c>
      <c r="BY142" s="308">
        <v>7007.4412750149995</v>
      </c>
      <c r="BZ142" s="308">
        <v>6957.7397493140006</v>
      </c>
      <c r="CA142" s="308">
        <v>6972.8839625990004</v>
      </c>
      <c r="CB142" s="308">
        <v>6704.1666722770015</v>
      </c>
      <c r="CC142" s="308">
        <v>6872.6297627610002</v>
      </c>
      <c r="CD142" s="308">
        <v>6932.5289567479995</v>
      </c>
      <c r="CE142" s="308">
        <v>6353.6165665400013</v>
      </c>
      <c r="CF142" s="308">
        <v>6229.0446930979979</v>
      </c>
      <c r="CG142" s="308">
        <v>6229.4315512429994</v>
      </c>
      <c r="CH142" s="308">
        <v>6679.6476053009992</v>
      </c>
      <c r="CI142" s="308">
        <v>6869.6317987129996</v>
      </c>
      <c r="CJ142" s="308">
        <v>6880.0783870240011</v>
      </c>
      <c r="CK142" s="308">
        <v>6646.0874079799996</v>
      </c>
      <c r="CL142" s="308">
        <v>6575.7568657269994</v>
      </c>
      <c r="CM142" s="308">
        <v>6585.521399532</v>
      </c>
      <c r="CN142" s="308">
        <v>6534.8849111959998</v>
      </c>
      <c r="CO142" s="308">
        <v>6493.810854716</v>
      </c>
      <c r="CP142" s="308">
        <v>6461.397489527998</v>
      </c>
      <c r="CQ142" s="308">
        <v>6217.9476746420005</v>
      </c>
      <c r="CR142" s="308">
        <v>6192.7206468179993</v>
      </c>
      <c r="CS142" s="308">
        <v>6215.9456956249996</v>
      </c>
      <c r="CT142" s="308">
        <v>6371.6921214999993</v>
      </c>
      <c r="CU142" s="308">
        <v>6289.4006093289981</v>
      </c>
      <c r="CV142" s="308">
        <v>6270.1957818739966</v>
      </c>
      <c r="CW142" s="308">
        <v>6018.9369826169986</v>
      </c>
      <c r="CX142" s="308">
        <v>5927.4777611620002</v>
      </c>
      <c r="CY142" s="308">
        <v>5916.6646872810006</v>
      </c>
      <c r="CZ142" s="308">
        <v>5873.6339592499999</v>
      </c>
      <c r="DA142" s="308">
        <v>5898.5268748539993</v>
      </c>
      <c r="DB142" s="308">
        <v>5912.9701844939982</v>
      </c>
      <c r="DC142" s="308">
        <v>5809.2731119899991</v>
      </c>
      <c r="DD142" s="308">
        <v>5804.5398492369968</v>
      </c>
      <c r="DE142" s="308">
        <v>5816.651558548002</v>
      </c>
      <c r="DF142" s="308">
        <v>5794.7193690600006</v>
      </c>
      <c r="DG142" s="308">
        <v>5795.276931086998</v>
      </c>
      <c r="DH142" s="308">
        <v>5987.4989651469996</v>
      </c>
      <c r="DI142" s="308">
        <v>5973.3700545039983</v>
      </c>
      <c r="DJ142" s="308">
        <v>6001.3593654580009</v>
      </c>
      <c r="DK142" s="308">
        <v>6019.3301279429988</v>
      </c>
      <c r="DL142" s="308">
        <v>5936.5630234939999</v>
      </c>
      <c r="DM142" s="308">
        <v>5926.9881592349993</v>
      </c>
      <c r="DN142" s="308">
        <v>5923.8323547959981</v>
      </c>
      <c r="DO142" s="308">
        <v>5863.7426833659983</v>
      </c>
      <c r="DP142" s="314">
        <f>DO142-DP69+DP102</f>
        <v>5721.8655113959985</v>
      </c>
      <c r="DQ142" s="314">
        <f>DP142-DQ69+DQ102</f>
        <v>5709.6239991939983</v>
      </c>
      <c r="DR142" s="313">
        <f>DQ142-DR69+DR102</f>
        <v>5659.669851409998</v>
      </c>
      <c r="DS142" s="313"/>
      <c r="DT142" s="313"/>
      <c r="DU142" s="313"/>
      <c r="DV142" s="313"/>
      <c r="DW142" s="313"/>
      <c r="DX142" s="313"/>
      <c r="DY142" s="313"/>
      <c r="DZ142" s="313"/>
      <c r="EA142" s="313"/>
      <c r="EB142" s="313"/>
      <c r="EC142" s="313"/>
      <c r="ED142" s="313"/>
      <c r="EE142" s="313"/>
      <c r="EF142" s="313"/>
      <c r="EH142" s="311"/>
      <c r="EI142" s="311"/>
      <c r="EJ142" s="311"/>
      <c r="EK142" s="311"/>
      <c r="EL142" s="311"/>
      <c r="EM142" s="272"/>
      <c r="EN142" s="311"/>
      <c r="EO142" s="311"/>
      <c r="EP142" s="311"/>
      <c r="EQ142" s="311"/>
      <c r="ER142" s="311"/>
      <c r="ES142" s="311"/>
      <c r="ET142" s="311"/>
      <c r="EU142" s="311"/>
      <c r="EV142" s="311"/>
    </row>
    <row r="143" spans="1:152" s="256" customFormat="1" x14ac:dyDescent="0.25">
      <c r="A143" s="316" t="s">
        <v>458</v>
      </c>
      <c r="B143" s="308">
        <f t="shared" ref="B143:AG143" si="125">B144+B145</f>
        <v>1083.0779881799999</v>
      </c>
      <c r="C143" s="308">
        <f t="shared" si="125"/>
        <v>1082.6830639699999</v>
      </c>
      <c r="D143" s="308">
        <f t="shared" si="125"/>
        <v>1087.8393183600001</v>
      </c>
      <c r="E143" s="308">
        <f t="shared" si="125"/>
        <v>1084.6509762799999</v>
      </c>
      <c r="F143" s="308">
        <f t="shared" si="125"/>
        <v>1083.96244088</v>
      </c>
      <c r="G143" s="308">
        <f t="shared" si="125"/>
        <v>1083.4989482999999</v>
      </c>
      <c r="H143" s="308">
        <f t="shared" si="125"/>
        <v>1080.0071812900001</v>
      </c>
      <c r="I143" s="308">
        <f t="shared" si="125"/>
        <v>1079.6122570800001</v>
      </c>
      <c r="J143" s="308">
        <f t="shared" si="125"/>
        <v>1084.8879661399999</v>
      </c>
      <c r="K143" s="308">
        <f t="shared" si="125"/>
        <v>1081.6996240599999</v>
      </c>
      <c r="L143" s="308">
        <f t="shared" si="125"/>
        <v>1081.4640365299999</v>
      </c>
      <c r="M143" s="308">
        <f t="shared" si="125"/>
        <v>1080.7566415299998</v>
      </c>
      <c r="N143" s="308">
        <f t="shared" si="125"/>
        <v>1077.2648742299998</v>
      </c>
      <c r="O143" s="308">
        <f t="shared" si="125"/>
        <v>1076.8699500199998</v>
      </c>
      <c r="P143" s="308">
        <f t="shared" si="125"/>
        <v>1078.8847736999999</v>
      </c>
      <c r="Q143" s="308">
        <f t="shared" si="125"/>
        <v>1074.874317</v>
      </c>
      <c r="R143" s="308">
        <f t="shared" si="125"/>
        <v>1074.39482703</v>
      </c>
      <c r="S143" s="308">
        <f t="shared" si="125"/>
        <v>1073.9313344699999</v>
      </c>
      <c r="T143" s="308">
        <f t="shared" si="125"/>
        <v>1070.4395674699999</v>
      </c>
      <c r="U143" s="308">
        <f t="shared" si="125"/>
        <v>1070.0446432599999</v>
      </c>
      <c r="V143" s="308">
        <f t="shared" si="125"/>
        <v>1072.05946696</v>
      </c>
      <c r="W143" s="308">
        <f t="shared" si="125"/>
        <v>1075.5490102799999</v>
      </c>
      <c r="X143" s="308">
        <f t="shared" si="125"/>
        <v>1116.21952031</v>
      </c>
      <c r="Y143" s="308">
        <f t="shared" si="125"/>
        <v>1115.7560277499999</v>
      </c>
      <c r="Z143" s="308">
        <f t="shared" si="125"/>
        <v>1112.2642607499999</v>
      </c>
      <c r="AA143" s="308">
        <f t="shared" si="125"/>
        <v>1198.8693365399999</v>
      </c>
      <c r="AB143" s="308">
        <f t="shared" si="125"/>
        <v>1223.4722569400001</v>
      </c>
      <c r="AC143" s="308">
        <f t="shared" si="125"/>
        <v>1220.28391487</v>
      </c>
      <c r="AD143" s="308">
        <f t="shared" si="125"/>
        <v>1219.8044249</v>
      </c>
      <c r="AE143" s="308">
        <f t="shared" si="125"/>
        <v>1649.34093235</v>
      </c>
      <c r="AF143" s="308">
        <f t="shared" si="125"/>
        <v>3646.4189767600001</v>
      </c>
      <c r="AG143" s="308">
        <f t="shared" si="125"/>
        <v>3644.15185363</v>
      </c>
      <c r="AH143" s="308">
        <f t="shared" ref="AH143:BM143" si="126">AH144+AH145</f>
        <v>3684.11701851</v>
      </c>
      <c r="AI143" s="308">
        <f t="shared" si="126"/>
        <v>3696.2397345999998</v>
      </c>
      <c r="AJ143" s="308">
        <f t="shared" si="126"/>
        <v>3719.3001488919999</v>
      </c>
      <c r="AK143" s="308">
        <f t="shared" si="126"/>
        <v>3822.5252856269999</v>
      </c>
      <c r="AL143" s="308">
        <f t="shared" si="126"/>
        <v>3832.9716708390001</v>
      </c>
      <c r="AM143" s="308">
        <f t="shared" si="126"/>
        <v>3840.283229058</v>
      </c>
      <c r="AN143" s="308">
        <f t="shared" si="126"/>
        <v>3844.2014960729998</v>
      </c>
      <c r="AO143" s="308">
        <f t="shared" si="126"/>
        <v>4590.6620015569997</v>
      </c>
      <c r="AP143" s="308">
        <f t="shared" si="126"/>
        <v>4629.1719871289997</v>
      </c>
      <c r="AQ143" s="308">
        <f t="shared" si="126"/>
        <v>5409.9446232009996</v>
      </c>
      <c r="AR143" s="308">
        <f t="shared" si="126"/>
        <v>5485.76585626</v>
      </c>
      <c r="AS143" s="308">
        <f t="shared" si="126"/>
        <v>5479.9830209370002</v>
      </c>
      <c r="AT143" s="308">
        <f t="shared" si="126"/>
        <v>5487.9682238429996</v>
      </c>
      <c r="AU143" s="308">
        <f t="shared" si="126"/>
        <v>5489.2913854409999</v>
      </c>
      <c r="AV143" s="308">
        <f t="shared" si="126"/>
        <v>5482.5573403349999</v>
      </c>
      <c r="AW143" s="308">
        <f t="shared" si="126"/>
        <v>5513.2272985579993</v>
      </c>
      <c r="AX143" s="308">
        <f t="shared" si="126"/>
        <v>5045.6569393689997</v>
      </c>
      <c r="AY143" s="308">
        <f t="shared" si="126"/>
        <v>5042.4026425009997</v>
      </c>
      <c r="AZ143" s="308">
        <f t="shared" si="126"/>
        <v>5877.3259857180001</v>
      </c>
      <c r="BA143" s="308">
        <f t="shared" si="126"/>
        <v>5922.7722295399999</v>
      </c>
      <c r="BB143" s="308">
        <f t="shared" si="126"/>
        <v>5940.5279262759996</v>
      </c>
      <c r="BC143" s="308">
        <f t="shared" si="126"/>
        <v>5933.4737760509997</v>
      </c>
      <c r="BD143" s="308">
        <f t="shared" si="126"/>
        <v>6052.2590608760001</v>
      </c>
      <c r="BE143" s="308">
        <f t="shared" si="126"/>
        <v>7046.8255913070006</v>
      </c>
      <c r="BF143" s="308">
        <f t="shared" si="126"/>
        <v>7026.1898414079988</v>
      </c>
      <c r="BG143" s="308">
        <f t="shared" si="126"/>
        <v>8022.8035387800001</v>
      </c>
      <c r="BH143" s="308">
        <f t="shared" si="126"/>
        <v>8015.9819662230002</v>
      </c>
      <c r="BI143" s="308">
        <f t="shared" si="126"/>
        <v>8083.591515178</v>
      </c>
      <c r="BJ143" s="308">
        <f t="shared" si="126"/>
        <v>8823.7885096579994</v>
      </c>
      <c r="BK143" s="308">
        <f t="shared" si="126"/>
        <v>9418.7887516249993</v>
      </c>
      <c r="BL143" s="308">
        <f t="shared" si="126"/>
        <v>10053.062435920001</v>
      </c>
      <c r="BM143" s="308">
        <f t="shared" si="126"/>
        <v>10106.569560766</v>
      </c>
      <c r="BN143" s="308">
        <f t="shared" ref="BN143:CS143" si="127">BN144+BN145</f>
        <v>10150.135806997001</v>
      </c>
      <c r="BO143" s="308">
        <f t="shared" si="127"/>
        <v>11118.454023672</v>
      </c>
      <c r="BP143" s="308">
        <f t="shared" si="127"/>
        <v>12127.576329918</v>
      </c>
      <c r="BQ143" s="308">
        <f t="shared" si="127"/>
        <v>12122.776147552</v>
      </c>
      <c r="BR143" s="308">
        <f t="shared" si="127"/>
        <v>12087.999438662</v>
      </c>
      <c r="BS143" s="308">
        <f t="shared" si="127"/>
        <v>12080.791668402</v>
      </c>
      <c r="BT143" s="308">
        <f t="shared" si="127"/>
        <v>15098.855464339</v>
      </c>
      <c r="BU143" s="308">
        <f t="shared" si="127"/>
        <v>15423.705028781</v>
      </c>
      <c r="BV143" s="308">
        <f t="shared" si="127"/>
        <v>15464.835582479</v>
      </c>
      <c r="BW143" s="308">
        <f t="shared" si="127"/>
        <v>18642.338620409999</v>
      </c>
      <c r="BX143" s="308">
        <f t="shared" si="127"/>
        <v>18706.813616152001</v>
      </c>
      <c r="BY143" s="308">
        <f t="shared" si="127"/>
        <v>18669.098874234998</v>
      </c>
      <c r="BZ143" s="308">
        <f t="shared" si="127"/>
        <v>18629.552710339001</v>
      </c>
      <c r="CA143" s="308">
        <f t="shared" si="127"/>
        <v>18547.737415276999</v>
      </c>
      <c r="CB143" s="308">
        <f t="shared" si="127"/>
        <v>18560.864183075999</v>
      </c>
      <c r="CC143" s="308">
        <f t="shared" si="127"/>
        <v>18513.890556478</v>
      </c>
      <c r="CD143" s="308">
        <f t="shared" si="127"/>
        <v>18956.531196819</v>
      </c>
      <c r="CE143" s="308">
        <f t="shared" si="127"/>
        <v>19023.527671059001</v>
      </c>
      <c r="CF143" s="308">
        <f t="shared" si="127"/>
        <v>19465.666399000002</v>
      </c>
      <c r="CG143" s="308">
        <f t="shared" si="127"/>
        <v>19357.827260057002</v>
      </c>
      <c r="CH143" s="308">
        <f t="shared" si="127"/>
        <v>19316.338260457</v>
      </c>
      <c r="CI143" s="308">
        <f t="shared" si="127"/>
        <v>20275.595883081998</v>
      </c>
      <c r="CJ143" s="308">
        <f t="shared" si="127"/>
        <v>20172.966801168997</v>
      </c>
      <c r="CK143" s="308">
        <f t="shared" si="127"/>
        <v>20120.247793535997</v>
      </c>
      <c r="CL143" s="308">
        <f t="shared" si="127"/>
        <v>20078.324037223996</v>
      </c>
      <c r="CM143" s="308">
        <f t="shared" si="127"/>
        <v>19967.367646082999</v>
      </c>
      <c r="CN143" s="308">
        <f t="shared" si="127"/>
        <v>19903.313598098001</v>
      </c>
      <c r="CO143" s="308">
        <f t="shared" si="127"/>
        <v>19841.645640588995</v>
      </c>
      <c r="CP143" s="308">
        <f t="shared" si="127"/>
        <v>19737.820993281999</v>
      </c>
      <c r="CQ143" s="308">
        <f t="shared" si="127"/>
        <v>21683.324034983998</v>
      </c>
      <c r="CR143" s="308">
        <f t="shared" si="127"/>
        <v>21693.940898750996</v>
      </c>
      <c r="CS143" s="308">
        <f t="shared" si="127"/>
        <v>21557.367717608999</v>
      </c>
      <c r="CT143" s="308">
        <f t="shared" ref="CT143:DR143" si="128">CT144+CT145</f>
        <v>21523.285587412</v>
      </c>
      <c r="CU143" s="308">
        <f t="shared" si="128"/>
        <v>21944.519873143996</v>
      </c>
      <c r="CV143" s="308">
        <f t="shared" si="128"/>
        <v>21807.350279847997</v>
      </c>
      <c r="CW143" s="308">
        <f t="shared" si="128"/>
        <v>21638.430051264</v>
      </c>
      <c r="CX143" s="308">
        <f t="shared" si="128"/>
        <v>20866.257695895998</v>
      </c>
      <c r="CY143" s="308">
        <f t="shared" si="128"/>
        <v>20793.758959310999</v>
      </c>
      <c r="CZ143" s="308">
        <f t="shared" si="128"/>
        <v>20534.442602486</v>
      </c>
      <c r="DA143" s="308">
        <f t="shared" si="128"/>
        <v>20745.136208367003</v>
      </c>
      <c r="DB143" s="308">
        <f t="shared" si="128"/>
        <v>19395.557814343996</v>
      </c>
      <c r="DC143" s="308">
        <f t="shared" si="128"/>
        <v>19374.972864259998</v>
      </c>
      <c r="DD143" s="308">
        <f t="shared" si="128"/>
        <v>19362.914824180996</v>
      </c>
      <c r="DE143" s="308">
        <f t="shared" si="128"/>
        <v>19291.634298309997</v>
      </c>
      <c r="DF143" s="308">
        <f t="shared" si="128"/>
        <v>19280.352511899997</v>
      </c>
      <c r="DG143" s="308">
        <f t="shared" si="128"/>
        <v>19232.374925311</v>
      </c>
      <c r="DH143" s="308">
        <f t="shared" si="128"/>
        <v>19154.799048737994</v>
      </c>
      <c r="DI143" s="308">
        <f t="shared" si="128"/>
        <v>19109.132119969996</v>
      </c>
      <c r="DJ143" s="308">
        <f t="shared" si="128"/>
        <v>19077.066330650996</v>
      </c>
      <c r="DK143" s="308">
        <f t="shared" si="128"/>
        <v>19034.027744025996</v>
      </c>
      <c r="DL143" s="308">
        <f t="shared" si="128"/>
        <v>19003.201836981996</v>
      </c>
      <c r="DM143" s="308">
        <f t="shared" si="128"/>
        <v>18947.874545958999</v>
      </c>
      <c r="DN143" s="308">
        <f t="shared" si="128"/>
        <v>18937.406654883995</v>
      </c>
      <c r="DO143" s="308">
        <f t="shared" si="128"/>
        <v>18910.109124403996</v>
      </c>
      <c r="DP143" s="308">
        <f t="shared" si="128"/>
        <v>18889.449124403996</v>
      </c>
      <c r="DQ143" s="308">
        <f t="shared" si="128"/>
        <v>18857.279124403998</v>
      </c>
      <c r="DR143" s="307">
        <f t="shared" si="128"/>
        <v>18874.249124403996</v>
      </c>
      <c r="DS143" s="307"/>
      <c r="DT143" s="307"/>
      <c r="DU143" s="307"/>
      <c r="DV143" s="307"/>
      <c r="DW143" s="307"/>
      <c r="DX143" s="307"/>
      <c r="DY143" s="307"/>
      <c r="DZ143" s="307"/>
      <c r="EA143" s="307"/>
      <c r="EB143" s="307"/>
      <c r="EC143" s="307"/>
      <c r="ED143" s="307"/>
      <c r="EE143" s="307"/>
      <c r="EF143" s="307"/>
      <c r="EH143" s="311"/>
      <c r="EI143" s="311"/>
      <c r="EJ143" s="311"/>
      <c r="EK143" s="311"/>
      <c r="EL143" s="311"/>
      <c r="EM143" s="272"/>
      <c r="EN143" s="311"/>
      <c r="EO143" s="311"/>
      <c r="EP143" s="311"/>
      <c r="EQ143" s="311"/>
      <c r="ER143" s="311"/>
      <c r="ES143" s="311"/>
      <c r="ET143" s="311"/>
      <c r="EU143" s="311"/>
      <c r="EV143" s="311"/>
    </row>
    <row r="144" spans="1:152" s="256" customFormat="1" x14ac:dyDescent="0.25">
      <c r="A144" s="315" t="s">
        <v>54</v>
      </c>
      <c r="B144" s="308">
        <v>70.252331460000008</v>
      </c>
      <c r="C144" s="308">
        <v>69.857407250000009</v>
      </c>
      <c r="D144" s="308">
        <v>67.739943660000009</v>
      </c>
      <c r="E144" s="308">
        <v>64.551601579999996</v>
      </c>
      <c r="F144" s="308">
        <v>63.863066180000011</v>
      </c>
      <c r="G144" s="308">
        <v>63.399573600000004</v>
      </c>
      <c r="H144" s="308">
        <v>59.907806590000007</v>
      </c>
      <c r="I144" s="308">
        <v>59.512882380000008</v>
      </c>
      <c r="J144" s="308">
        <v>57.514873460000004</v>
      </c>
      <c r="K144" s="308">
        <v>54.326531379999999</v>
      </c>
      <c r="L144" s="308">
        <v>54.090943849999995</v>
      </c>
      <c r="M144" s="308">
        <v>53.38354884999999</v>
      </c>
      <c r="N144" s="308">
        <v>49.891781549999997</v>
      </c>
      <c r="O144" s="308">
        <v>49.496857340000005</v>
      </c>
      <c r="P144" s="308">
        <v>48.320963039999995</v>
      </c>
      <c r="Q144" s="308">
        <v>44.310506340000011</v>
      </c>
      <c r="R144" s="308">
        <v>43.83101637</v>
      </c>
      <c r="S144" s="308">
        <v>43.367523810000002</v>
      </c>
      <c r="T144" s="308">
        <v>39.875756809999999</v>
      </c>
      <c r="U144" s="308">
        <v>39.480832599999992</v>
      </c>
      <c r="V144" s="308">
        <v>38.304938319999998</v>
      </c>
      <c r="W144" s="308">
        <v>41.794481640000001</v>
      </c>
      <c r="X144" s="308">
        <v>82.464991669999989</v>
      </c>
      <c r="Y144" s="308">
        <v>82.001499109999983</v>
      </c>
      <c r="Z144" s="308">
        <v>78.509732110000002</v>
      </c>
      <c r="AA144" s="308">
        <v>165.11480790000002</v>
      </c>
      <c r="AB144" s="308">
        <v>186.52701031999999</v>
      </c>
      <c r="AC144" s="308">
        <v>183.33866824999998</v>
      </c>
      <c r="AD144" s="308">
        <v>182.85917827999998</v>
      </c>
      <c r="AE144" s="308">
        <v>612.39568573000008</v>
      </c>
      <c r="AF144" s="308">
        <v>609.47373014000004</v>
      </c>
      <c r="AG144" s="308">
        <v>607.20660701000008</v>
      </c>
      <c r="AH144" s="308">
        <v>643.98105391000001</v>
      </c>
      <c r="AI144" s="308">
        <v>656.10376999999994</v>
      </c>
      <c r="AJ144" s="308">
        <v>679.16418429199996</v>
      </c>
      <c r="AK144" s="308">
        <v>782.38932102699994</v>
      </c>
      <c r="AL144" s="308">
        <v>792.83570623900005</v>
      </c>
      <c r="AM144" s="308">
        <v>800.14726445800011</v>
      </c>
      <c r="AN144" s="308">
        <v>800.86249607299987</v>
      </c>
      <c r="AO144" s="308">
        <v>797.32300155699988</v>
      </c>
      <c r="AP144" s="308">
        <v>835.83298712899989</v>
      </c>
      <c r="AQ144" s="308">
        <v>866.60562320099996</v>
      </c>
      <c r="AR144" s="308">
        <v>942.42685626000002</v>
      </c>
      <c r="AS144" s="308">
        <v>936.64402093699994</v>
      </c>
      <c r="AT144" s="308">
        <v>937.14722384300012</v>
      </c>
      <c r="AU144" s="308">
        <v>938.47038544099996</v>
      </c>
      <c r="AV144" s="308">
        <v>931.73634033499991</v>
      </c>
      <c r="AW144" s="308">
        <v>962.40629855799978</v>
      </c>
      <c r="AX144" s="308">
        <v>1144.835939369</v>
      </c>
      <c r="AY144" s="308">
        <v>1141.5816425009998</v>
      </c>
      <c r="AZ144" s="308">
        <v>1969.0229857180002</v>
      </c>
      <c r="BA144" s="308">
        <v>2014.4692295399998</v>
      </c>
      <c r="BB144" s="308">
        <v>2032.2249262759997</v>
      </c>
      <c r="BC144" s="308">
        <v>2025.1707760509998</v>
      </c>
      <c r="BD144" s="308">
        <v>2143.9560608759998</v>
      </c>
      <c r="BE144" s="308">
        <v>2138.5225913070003</v>
      </c>
      <c r="BF144" s="308">
        <v>2110.4048414079994</v>
      </c>
      <c r="BG144" s="308">
        <v>2107.0185387800002</v>
      </c>
      <c r="BH144" s="308">
        <v>2100.1969662229999</v>
      </c>
      <c r="BI144" s="308">
        <v>2167.8065151780002</v>
      </c>
      <c r="BJ144" s="308">
        <v>2158.0035096579995</v>
      </c>
      <c r="BK144" s="308">
        <v>1753.0037516249999</v>
      </c>
      <c r="BL144" s="308">
        <v>1709.22960711</v>
      </c>
      <c r="BM144" s="308">
        <v>1762.7367319559996</v>
      </c>
      <c r="BN144" s="308">
        <v>1806.302978187</v>
      </c>
      <c r="BO144" s="308">
        <v>1774.6211948619998</v>
      </c>
      <c r="BP144" s="308">
        <v>1783.7435011080001</v>
      </c>
      <c r="BQ144" s="308">
        <v>1778.943318742</v>
      </c>
      <c r="BR144" s="308">
        <v>1736.684609852</v>
      </c>
      <c r="BS144" s="308">
        <v>1729.476839592</v>
      </c>
      <c r="BT144" s="308">
        <v>2247.5406355289992</v>
      </c>
      <c r="BU144" s="308">
        <v>2272.3901999709997</v>
      </c>
      <c r="BV144" s="308">
        <v>2313.520753669</v>
      </c>
      <c r="BW144" s="308">
        <v>2491.0237915999996</v>
      </c>
      <c r="BX144" s="308">
        <v>2548.0167873420005</v>
      </c>
      <c r="BY144" s="308">
        <v>2539.9041994449994</v>
      </c>
      <c r="BZ144" s="308">
        <v>2529.9601895689998</v>
      </c>
      <c r="CA144" s="308">
        <v>2477.7470485270001</v>
      </c>
      <c r="CB144" s="308">
        <v>2520.4759703459995</v>
      </c>
      <c r="CC144" s="308">
        <v>2503.1044977679999</v>
      </c>
      <c r="CD144" s="308">
        <v>2967.8652921289995</v>
      </c>
      <c r="CE144" s="308">
        <v>3064.4639203889997</v>
      </c>
      <c r="CF144" s="308">
        <v>3536.2048023499997</v>
      </c>
      <c r="CG144" s="308">
        <v>3457.9678174270002</v>
      </c>
      <c r="CH144" s="308">
        <v>3446.080971847</v>
      </c>
      <c r="CI144" s="308">
        <v>3434.9407484920007</v>
      </c>
      <c r="CJ144" s="308">
        <v>3354.4318206090006</v>
      </c>
      <c r="CK144" s="308">
        <v>3327.9911446460001</v>
      </c>
      <c r="CL144" s="308">
        <v>3312.3457200039998</v>
      </c>
      <c r="CM144" s="308">
        <v>3227.6676605330008</v>
      </c>
      <c r="CN144" s="308">
        <v>3240.2619442179998</v>
      </c>
      <c r="CO144" s="308">
        <v>3204.8723183789994</v>
      </c>
      <c r="CP144" s="308">
        <v>3119.8440027419997</v>
      </c>
      <c r="CQ144" s="308">
        <v>3091.6253761140001</v>
      </c>
      <c r="CR144" s="308">
        <v>3128.5205715510001</v>
      </c>
      <c r="CS144" s="308">
        <v>3018.2257220789998</v>
      </c>
      <c r="CT144" s="308">
        <v>3035.4219235920009</v>
      </c>
      <c r="CU144" s="308">
        <v>3107.9345410340006</v>
      </c>
      <c r="CV144" s="308">
        <v>3014.5612798480001</v>
      </c>
      <c r="CW144" s="308">
        <v>2997.6460512639997</v>
      </c>
      <c r="CX144" s="308">
        <v>2142.671436396</v>
      </c>
      <c r="CY144" s="308">
        <v>2070.1726998109998</v>
      </c>
      <c r="CZ144" s="308">
        <v>1558.283769486</v>
      </c>
      <c r="DA144" s="308">
        <v>1538.9543328669997</v>
      </c>
      <c r="DB144" s="308">
        <v>1506.1381914440003</v>
      </c>
      <c r="DC144" s="308">
        <v>1485.5532413600004</v>
      </c>
      <c r="DD144" s="308">
        <v>1473.4952012810002</v>
      </c>
      <c r="DE144" s="308">
        <v>1402.2146754100002</v>
      </c>
      <c r="DF144" s="308">
        <v>1390.9328889999999</v>
      </c>
      <c r="DG144" s="308">
        <v>1366.2553024110002</v>
      </c>
      <c r="DH144" s="308">
        <v>1304.4974258380003</v>
      </c>
      <c r="DI144" s="308">
        <v>1282.13049707</v>
      </c>
      <c r="DJ144" s="308">
        <v>1273.364707751</v>
      </c>
      <c r="DK144" s="308">
        <v>1253.8261211260001</v>
      </c>
      <c r="DL144" s="308">
        <v>1231.3002140819997</v>
      </c>
      <c r="DM144" s="308">
        <v>1209.2729230589994</v>
      </c>
      <c r="DN144" s="308">
        <v>1199.6230319839995</v>
      </c>
      <c r="DO144" s="308">
        <v>1180.6255015039999</v>
      </c>
      <c r="DP144" s="314">
        <f>DO144-DP70+DP104</f>
        <v>1168.265501504</v>
      </c>
      <c r="DQ144" s="314">
        <f>DP144-DQ70+DQ104</f>
        <v>1144.3955015040001</v>
      </c>
      <c r="DR144" s="313">
        <f>DQ144-DR70+DR104</f>
        <v>1169.8655015040001</v>
      </c>
      <c r="DS144" s="313"/>
      <c r="DT144" s="313"/>
      <c r="DU144" s="313"/>
      <c r="DV144" s="313"/>
      <c r="DW144" s="313"/>
      <c r="DX144" s="313"/>
      <c r="DY144" s="313"/>
      <c r="DZ144" s="313"/>
      <c r="EA144" s="313"/>
      <c r="EB144" s="313"/>
      <c r="EC144" s="313"/>
      <c r="ED144" s="313"/>
      <c r="EE144" s="313"/>
      <c r="EF144" s="313"/>
      <c r="EH144" s="311"/>
      <c r="EI144" s="311"/>
      <c r="EJ144" s="311"/>
      <c r="EK144" s="311"/>
      <c r="EL144" s="311"/>
      <c r="EM144" s="272"/>
      <c r="EN144" s="311"/>
      <c r="EO144" s="311"/>
      <c r="EP144" s="311"/>
      <c r="EQ144" s="311"/>
      <c r="ER144" s="311"/>
      <c r="ES144" s="311"/>
      <c r="ET144" s="311"/>
      <c r="EU144" s="311"/>
      <c r="EV144" s="311"/>
    </row>
    <row r="145" spans="1:152" s="256" customFormat="1" x14ac:dyDescent="0.25">
      <c r="A145" s="315" t="s">
        <v>457</v>
      </c>
      <c r="B145" s="308">
        <v>1012.8256567199999</v>
      </c>
      <c r="C145" s="308">
        <v>1012.8256567199999</v>
      </c>
      <c r="D145" s="308">
        <v>1020.0993747</v>
      </c>
      <c r="E145" s="308">
        <v>1020.0993747</v>
      </c>
      <c r="F145" s="308">
        <v>1020.0993747</v>
      </c>
      <c r="G145" s="308">
        <v>1020.0993747</v>
      </c>
      <c r="H145" s="308">
        <v>1020.0993747</v>
      </c>
      <c r="I145" s="308">
        <v>1020.0993747</v>
      </c>
      <c r="J145" s="308">
        <v>1027.3730926799999</v>
      </c>
      <c r="K145" s="308">
        <v>1027.3730926799999</v>
      </c>
      <c r="L145" s="308">
        <v>1027.3730926799999</v>
      </c>
      <c r="M145" s="308">
        <v>1027.3730926799999</v>
      </c>
      <c r="N145" s="308">
        <v>1027.3730926799999</v>
      </c>
      <c r="O145" s="308">
        <v>1027.3730926799999</v>
      </c>
      <c r="P145" s="308">
        <v>1030.5638106599999</v>
      </c>
      <c r="Q145" s="308">
        <v>1030.5638106599999</v>
      </c>
      <c r="R145" s="308">
        <v>1030.5638106599999</v>
      </c>
      <c r="S145" s="308">
        <v>1030.5638106599999</v>
      </c>
      <c r="T145" s="308">
        <v>1030.5638106599999</v>
      </c>
      <c r="U145" s="308">
        <v>1030.5638106599999</v>
      </c>
      <c r="V145" s="308">
        <v>1033.75452864</v>
      </c>
      <c r="W145" s="308">
        <v>1033.75452864</v>
      </c>
      <c r="X145" s="308">
        <v>1033.75452864</v>
      </c>
      <c r="Y145" s="308">
        <v>1033.75452864</v>
      </c>
      <c r="Z145" s="308">
        <v>1033.75452864</v>
      </c>
      <c r="AA145" s="308">
        <v>1033.75452864</v>
      </c>
      <c r="AB145" s="308">
        <v>1036.94524662</v>
      </c>
      <c r="AC145" s="308">
        <v>1036.94524662</v>
      </c>
      <c r="AD145" s="308">
        <v>1036.94524662</v>
      </c>
      <c r="AE145" s="308">
        <v>1036.94524662</v>
      </c>
      <c r="AF145" s="308">
        <v>3036.94524662</v>
      </c>
      <c r="AG145" s="308">
        <v>3036.94524662</v>
      </c>
      <c r="AH145" s="308">
        <v>3040.1359646000001</v>
      </c>
      <c r="AI145" s="308">
        <v>3040.1359646000001</v>
      </c>
      <c r="AJ145" s="308">
        <v>3040.1359646000001</v>
      </c>
      <c r="AK145" s="308">
        <v>3040.1359646000001</v>
      </c>
      <c r="AL145" s="308">
        <v>3040.1359646000001</v>
      </c>
      <c r="AM145" s="308">
        <v>3040.1359646000001</v>
      </c>
      <c r="AN145" s="308">
        <v>3043.3389999999999</v>
      </c>
      <c r="AO145" s="308">
        <v>3793.3389999999999</v>
      </c>
      <c r="AP145" s="308">
        <v>3793.3389999999999</v>
      </c>
      <c r="AQ145" s="308">
        <v>4543.3389999999999</v>
      </c>
      <c r="AR145" s="308">
        <v>4543.3389999999999</v>
      </c>
      <c r="AS145" s="308">
        <v>4543.3389999999999</v>
      </c>
      <c r="AT145" s="308">
        <v>4550.8209999999999</v>
      </c>
      <c r="AU145" s="308">
        <v>4550.8209999999999</v>
      </c>
      <c r="AV145" s="308">
        <v>4550.8209999999999</v>
      </c>
      <c r="AW145" s="308">
        <v>4550.8209999999999</v>
      </c>
      <c r="AX145" s="308">
        <v>3900.8209999999999</v>
      </c>
      <c r="AY145" s="308">
        <v>3900.8209999999999</v>
      </c>
      <c r="AZ145" s="308">
        <v>3908.3029999999999</v>
      </c>
      <c r="BA145" s="308">
        <v>3908.3029999999999</v>
      </c>
      <c r="BB145" s="308">
        <v>3908.3029999999999</v>
      </c>
      <c r="BC145" s="308">
        <v>3908.3029999999999</v>
      </c>
      <c r="BD145" s="308">
        <v>3908.3029999999999</v>
      </c>
      <c r="BE145" s="308">
        <v>4908.3029999999999</v>
      </c>
      <c r="BF145" s="308">
        <v>4915.7849999999999</v>
      </c>
      <c r="BG145" s="308">
        <v>5915.7849999999999</v>
      </c>
      <c r="BH145" s="308">
        <v>5915.7849999999999</v>
      </c>
      <c r="BI145" s="308">
        <v>5915.7849999999999</v>
      </c>
      <c r="BJ145" s="308">
        <v>6665.7849999999999</v>
      </c>
      <c r="BK145" s="308">
        <v>7665.7849999999999</v>
      </c>
      <c r="BL145" s="308">
        <v>8343.8328288100001</v>
      </c>
      <c r="BM145" s="308">
        <v>8343.8328288100001</v>
      </c>
      <c r="BN145" s="308">
        <v>8343.8328288100001</v>
      </c>
      <c r="BO145" s="308">
        <v>9343.8328288100001</v>
      </c>
      <c r="BP145" s="308">
        <v>10343.83282881</v>
      </c>
      <c r="BQ145" s="308">
        <v>10343.83282881</v>
      </c>
      <c r="BR145" s="308">
        <v>10351.31482881</v>
      </c>
      <c r="BS145" s="308">
        <v>10351.31482881</v>
      </c>
      <c r="BT145" s="308">
        <v>12851.31482881</v>
      </c>
      <c r="BU145" s="308">
        <v>13151.31482881</v>
      </c>
      <c r="BV145" s="308">
        <v>13151.31482881</v>
      </c>
      <c r="BW145" s="308">
        <v>16151.31482881</v>
      </c>
      <c r="BX145" s="308">
        <v>16158.79682881</v>
      </c>
      <c r="BY145" s="308">
        <v>16129.19467479</v>
      </c>
      <c r="BZ145" s="308">
        <v>16099.59252077</v>
      </c>
      <c r="CA145" s="308">
        <v>16069.99036675</v>
      </c>
      <c r="CB145" s="308">
        <v>16040.38821273</v>
      </c>
      <c r="CC145" s="308">
        <v>16010.78605871</v>
      </c>
      <c r="CD145" s="308">
        <v>15988.665904690002</v>
      </c>
      <c r="CE145" s="308">
        <v>15959.063750670002</v>
      </c>
      <c r="CF145" s="308">
        <v>15929.461596650001</v>
      </c>
      <c r="CG145" s="308">
        <v>15899.859442630001</v>
      </c>
      <c r="CH145" s="308">
        <v>15870.257288610001</v>
      </c>
      <c r="CI145" s="308">
        <v>16840.655134589997</v>
      </c>
      <c r="CJ145" s="308">
        <v>16818.534980559998</v>
      </c>
      <c r="CK145" s="308">
        <v>16792.256648889997</v>
      </c>
      <c r="CL145" s="308">
        <v>16765.978317219997</v>
      </c>
      <c r="CM145" s="308">
        <v>16739.69998555</v>
      </c>
      <c r="CN145" s="308">
        <v>16663.05165388</v>
      </c>
      <c r="CO145" s="308">
        <v>16636.773322209996</v>
      </c>
      <c r="CP145" s="308">
        <v>16617.976990539999</v>
      </c>
      <c r="CQ145" s="308">
        <v>18591.698658869998</v>
      </c>
      <c r="CR145" s="308">
        <v>18565.420327199998</v>
      </c>
      <c r="CS145" s="308">
        <v>18539.141995530001</v>
      </c>
      <c r="CT145" s="308">
        <v>18487.863663819997</v>
      </c>
      <c r="CU145" s="308">
        <v>18836.585332109997</v>
      </c>
      <c r="CV145" s="308">
        <v>18792.788999999997</v>
      </c>
      <c r="CW145" s="308">
        <v>18640.784</v>
      </c>
      <c r="CX145" s="308">
        <v>18723.5862595</v>
      </c>
      <c r="CY145" s="308">
        <v>18723.5862595</v>
      </c>
      <c r="CZ145" s="308">
        <v>18976.158833000001</v>
      </c>
      <c r="DA145" s="308">
        <v>19206.181875500002</v>
      </c>
      <c r="DB145" s="308">
        <v>17889.419622899997</v>
      </c>
      <c r="DC145" s="308">
        <v>17889.419622899997</v>
      </c>
      <c r="DD145" s="308">
        <v>17889.419622899997</v>
      </c>
      <c r="DE145" s="308">
        <v>17889.419622899997</v>
      </c>
      <c r="DF145" s="308">
        <v>17889.419622899997</v>
      </c>
      <c r="DG145" s="308">
        <v>17866.119622899998</v>
      </c>
      <c r="DH145" s="308">
        <v>17850.301622899995</v>
      </c>
      <c r="DI145" s="308">
        <v>17827.001622899996</v>
      </c>
      <c r="DJ145" s="308">
        <v>17803.701622899996</v>
      </c>
      <c r="DK145" s="308">
        <v>17780.201622899996</v>
      </c>
      <c r="DL145" s="308">
        <v>17771.901622899997</v>
      </c>
      <c r="DM145" s="308">
        <v>17738.601622899998</v>
      </c>
      <c r="DN145" s="308">
        <v>17737.783622899995</v>
      </c>
      <c r="DO145" s="308">
        <v>17729.483622899996</v>
      </c>
      <c r="DP145" s="314">
        <f>DO145-DP72+DP106</f>
        <v>17721.183622899996</v>
      </c>
      <c r="DQ145" s="314">
        <f>DP145-DQ72+DQ106</f>
        <v>17712.883622899997</v>
      </c>
      <c r="DR145" s="313">
        <f>DQ145-DR72+DR106</f>
        <v>17704.383622899997</v>
      </c>
      <c r="DS145" s="313"/>
      <c r="DT145" s="313"/>
      <c r="DU145" s="313"/>
      <c r="DV145" s="313"/>
      <c r="DW145" s="313"/>
      <c r="DX145" s="313"/>
      <c r="DY145" s="313"/>
      <c r="DZ145" s="313"/>
      <c r="EA145" s="313"/>
      <c r="EB145" s="313"/>
      <c r="EC145" s="313"/>
      <c r="ED145" s="313"/>
      <c r="EE145" s="313"/>
      <c r="EF145" s="313"/>
      <c r="EH145" s="311"/>
      <c r="EI145" s="311"/>
      <c r="EJ145" s="309"/>
      <c r="EK145" s="309"/>
      <c r="EL145" s="309"/>
      <c r="EM145" s="272"/>
      <c r="EN145" s="311"/>
      <c r="EO145" s="311"/>
      <c r="EP145" s="311"/>
      <c r="EQ145" s="311"/>
      <c r="ER145" s="311"/>
      <c r="ES145" s="311"/>
      <c r="ET145" s="311"/>
      <c r="EU145" s="311"/>
      <c r="EV145" s="311"/>
    </row>
    <row r="146" spans="1:152" s="256" customFormat="1" x14ac:dyDescent="0.25">
      <c r="A146" s="272" t="s">
        <v>456</v>
      </c>
      <c r="B146" s="308">
        <v>42.160511740000004</v>
      </c>
      <c r="C146" s="308">
        <v>42.160511740000004</v>
      </c>
      <c r="D146" s="308">
        <v>39.268027959999998</v>
      </c>
      <c r="E146" s="308">
        <v>38.934694630000003</v>
      </c>
      <c r="F146" s="308">
        <v>38.934694630000003</v>
      </c>
      <c r="G146" s="308">
        <v>38.039045969999997</v>
      </c>
      <c r="H146" s="308">
        <v>38.039045969999997</v>
      </c>
      <c r="I146" s="308">
        <v>38.039045969999997</v>
      </c>
      <c r="J146" s="308">
        <v>36.42165353</v>
      </c>
      <c r="K146" s="308">
        <v>36.088320200000005</v>
      </c>
      <c r="L146" s="308">
        <v>35.16159253</v>
      </c>
      <c r="M146" s="308">
        <v>35.16159253</v>
      </c>
      <c r="N146" s="308">
        <v>35.16159253</v>
      </c>
      <c r="O146" s="308">
        <v>33.492686150000004</v>
      </c>
      <c r="P146" s="308">
        <v>33.492686150000004</v>
      </c>
      <c r="Q146" s="308">
        <v>33.492686150000004</v>
      </c>
      <c r="R146" s="308">
        <v>32.200467700000004</v>
      </c>
      <c r="S146" s="308">
        <v>32.200467700000004</v>
      </c>
      <c r="T146" s="308">
        <v>32.200467700000004</v>
      </c>
      <c r="U146" s="308">
        <v>30.478406639999996</v>
      </c>
      <c r="V146" s="308">
        <v>30.478406639999996</v>
      </c>
      <c r="W146" s="308">
        <v>30.145073309999997</v>
      </c>
      <c r="X146" s="308">
        <v>30.145073309999997</v>
      </c>
      <c r="Y146" s="308">
        <v>29.152914879999997</v>
      </c>
      <c r="Z146" s="308">
        <v>29.152914879999997</v>
      </c>
      <c r="AA146" s="308">
        <v>29.152914879999997</v>
      </c>
      <c r="AB146" s="308">
        <v>27.376006180000001</v>
      </c>
      <c r="AC146" s="308">
        <v>27.042672750000001</v>
      </c>
      <c r="AD146" s="308">
        <v>26.016086420000004</v>
      </c>
      <c r="AE146" s="308">
        <v>26.016086420000004</v>
      </c>
      <c r="AF146" s="308">
        <v>26.016086420000004</v>
      </c>
      <c r="AG146" s="308">
        <v>24.182583180000002</v>
      </c>
      <c r="AH146" s="308">
        <v>24.182583180000002</v>
      </c>
      <c r="AI146" s="308">
        <v>1024.1825831799999</v>
      </c>
      <c r="AJ146" s="308">
        <v>1023.12037431</v>
      </c>
      <c r="AK146" s="308">
        <v>1023.12037431</v>
      </c>
      <c r="AL146" s="308">
        <v>1023.12037431</v>
      </c>
      <c r="AM146" s="308">
        <v>1021.22847399</v>
      </c>
      <c r="AN146" s="308">
        <v>1021.22847399</v>
      </c>
      <c r="AO146" s="308">
        <v>968.59689503999994</v>
      </c>
      <c r="AP146" s="308">
        <v>967.4978275200001</v>
      </c>
      <c r="AQ146" s="308">
        <v>967.4978275200001</v>
      </c>
      <c r="AR146" s="308">
        <v>914.86624857000004</v>
      </c>
      <c r="AS146" s="308">
        <v>912.91409123000005</v>
      </c>
      <c r="AT146" s="308">
        <v>912.91409123000005</v>
      </c>
      <c r="AU146" s="308">
        <v>860.28251227999999</v>
      </c>
      <c r="AV146" s="308">
        <v>859.14530711000009</v>
      </c>
      <c r="AW146" s="308">
        <v>859.14530711000009</v>
      </c>
      <c r="AX146" s="308">
        <v>806.51372816000003</v>
      </c>
      <c r="AY146" s="308">
        <v>804.49939462000009</v>
      </c>
      <c r="AZ146" s="308">
        <v>804.49939462000009</v>
      </c>
      <c r="BA146" s="308">
        <v>751.86781567000003</v>
      </c>
      <c r="BB146" s="308">
        <v>750.69114948999993</v>
      </c>
      <c r="BC146" s="308">
        <v>750.69114948999993</v>
      </c>
      <c r="BD146" s="308">
        <v>698.05957053999987</v>
      </c>
      <c r="BE146" s="308">
        <v>695.98108047999983</v>
      </c>
      <c r="BF146" s="308">
        <v>695.98108047999983</v>
      </c>
      <c r="BG146" s="308">
        <v>643.34950153</v>
      </c>
      <c r="BH146" s="308">
        <v>642.13200502999996</v>
      </c>
      <c r="BI146" s="308">
        <v>642.13200502999996</v>
      </c>
      <c r="BJ146" s="308">
        <v>589.5004260799999</v>
      </c>
      <c r="BK146" s="308">
        <v>587.35573611999985</v>
      </c>
      <c r="BL146" s="308">
        <v>587.35573611999985</v>
      </c>
      <c r="BM146" s="308">
        <v>534.72415717000001</v>
      </c>
      <c r="BN146" s="308">
        <v>533.46441354000012</v>
      </c>
      <c r="BO146" s="308">
        <v>533.46441354000012</v>
      </c>
      <c r="BP146" s="308">
        <v>480.83283459</v>
      </c>
      <c r="BQ146" s="308">
        <v>478.61983624999999</v>
      </c>
      <c r="BR146" s="308">
        <v>478.61983624999999</v>
      </c>
      <c r="BS146" s="308">
        <v>425.98825729999999</v>
      </c>
      <c r="BT146" s="308">
        <v>424.68480056999994</v>
      </c>
      <c r="BU146" s="308">
        <v>424.68480056999994</v>
      </c>
      <c r="BV146" s="308">
        <v>384.55322161999999</v>
      </c>
      <c r="BW146" s="308">
        <v>382.26973927999995</v>
      </c>
      <c r="BX146" s="308">
        <v>382.26973927999995</v>
      </c>
      <c r="BY146" s="308">
        <v>329.63816033000001</v>
      </c>
      <c r="BZ146" s="308">
        <v>326.20614065000001</v>
      </c>
      <c r="CA146" s="308">
        <v>326.20614065000001</v>
      </c>
      <c r="CB146" s="308">
        <v>273.5745617</v>
      </c>
      <c r="CC146" s="308">
        <v>273.5745617</v>
      </c>
      <c r="CD146" s="308">
        <v>271.49122869999997</v>
      </c>
      <c r="CE146" s="308">
        <v>218.85964975000002</v>
      </c>
      <c r="CF146" s="308">
        <v>218.85964975000002</v>
      </c>
      <c r="CG146" s="308">
        <v>218.85964975000002</v>
      </c>
      <c r="CH146" s="308">
        <v>164.1447378</v>
      </c>
      <c r="CI146" s="308">
        <v>164.1447378</v>
      </c>
      <c r="CJ146" s="308">
        <v>164.1447378</v>
      </c>
      <c r="CK146" s="308">
        <v>111.51315885</v>
      </c>
      <c r="CL146" s="308">
        <v>109.42982585</v>
      </c>
      <c r="CM146" s="308">
        <v>109.42982585</v>
      </c>
      <c r="CN146" s="308">
        <v>56.798246899999995</v>
      </c>
      <c r="CO146" s="308">
        <v>56.798246899999995</v>
      </c>
      <c r="CP146" s="308">
        <v>54.714913899999999</v>
      </c>
      <c r="CQ146" s="308">
        <v>2.0833349999999999</v>
      </c>
      <c r="CR146" s="308">
        <v>2.0833349999999999</v>
      </c>
      <c r="CS146" s="308">
        <v>2.0833349999999999</v>
      </c>
      <c r="CT146" s="308">
        <v>0</v>
      </c>
      <c r="CU146" s="308">
        <v>0</v>
      </c>
      <c r="CV146" s="308">
        <v>0</v>
      </c>
      <c r="CW146" s="308">
        <v>0</v>
      </c>
      <c r="CX146" s="308">
        <v>0</v>
      </c>
      <c r="CY146" s="308">
        <v>0</v>
      </c>
      <c r="CZ146" s="308">
        <v>0</v>
      </c>
      <c r="DA146" s="308">
        <v>0</v>
      </c>
      <c r="DB146" s="308">
        <v>0</v>
      </c>
      <c r="DC146" s="308">
        <v>0</v>
      </c>
      <c r="DD146" s="308">
        <v>0</v>
      </c>
      <c r="DE146" s="308">
        <v>0</v>
      </c>
      <c r="DF146" s="308">
        <v>0</v>
      </c>
      <c r="DG146" s="308">
        <v>0</v>
      </c>
      <c r="DH146" s="308">
        <v>0</v>
      </c>
      <c r="DI146" s="308">
        <v>0</v>
      </c>
      <c r="DJ146" s="308">
        <v>0</v>
      </c>
      <c r="DK146" s="308">
        <v>0</v>
      </c>
      <c r="DL146" s="308">
        <v>0</v>
      </c>
      <c r="DM146" s="308">
        <v>0</v>
      </c>
      <c r="DN146" s="308">
        <v>0</v>
      </c>
      <c r="DO146" s="308">
        <v>0</v>
      </c>
      <c r="DP146" s="308">
        <v>0</v>
      </c>
      <c r="DQ146" s="308">
        <v>0</v>
      </c>
      <c r="DR146" s="307">
        <v>0</v>
      </c>
      <c r="DS146" s="307"/>
      <c r="DT146" s="307"/>
      <c r="DU146" s="307"/>
      <c r="DV146" s="307"/>
      <c r="DW146" s="307"/>
      <c r="DX146" s="307"/>
      <c r="DY146" s="307"/>
      <c r="DZ146" s="307"/>
      <c r="EA146" s="307"/>
      <c r="EB146" s="307"/>
      <c r="EC146" s="307"/>
      <c r="ED146" s="307"/>
      <c r="EE146" s="307"/>
      <c r="EF146" s="307"/>
      <c r="EH146" s="309"/>
      <c r="EI146" s="309"/>
      <c r="EJ146" s="311"/>
      <c r="EK146" s="311"/>
      <c r="EL146" s="311"/>
      <c r="EM146" s="272"/>
      <c r="EN146" s="309"/>
      <c r="EO146" s="309"/>
      <c r="EP146" s="309"/>
      <c r="EQ146" s="309"/>
      <c r="ER146" s="309"/>
      <c r="ES146" s="309"/>
      <c r="ET146" s="309"/>
      <c r="EU146" s="309"/>
      <c r="EV146" s="309"/>
    </row>
    <row r="147" spans="1:152" s="256" customFormat="1" x14ac:dyDescent="0.25">
      <c r="A147" s="272" t="s">
        <v>455</v>
      </c>
      <c r="B147" s="308">
        <v>842.98178008251182</v>
      </c>
      <c r="C147" s="308">
        <v>803.14651738912482</v>
      </c>
      <c r="D147" s="308">
        <v>763.07622664584699</v>
      </c>
      <c r="E147" s="308">
        <v>722.76952118718373</v>
      </c>
      <c r="F147" s="308">
        <v>682.22500616631442</v>
      </c>
      <c r="G147" s="308">
        <v>641.44127850682185</v>
      </c>
      <c r="H147" s="308">
        <v>600.41692685413841</v>
      </c>
      <c r="I147" s="308">
        <v>559.15053152670407</v>
      </c>
      <c r="J147" s="308">
        <v>517.64066446683785</v>
      </c>
      <c r="K147" s="308">
        <v>475.88588919131843</v>
      </c>
      <c r="L147" s="308">
        <v>433.88476074167346</v>
      </c>
      <c r="M147" s="308">
        <v>391.63582563417555</v>
      </c>
      <c r="N147" s="308">
        <v>349.13762180954336</v>
      </c>
      <c r="O147" s="308">
        <v>306.3886785823459</v>
      </c>
      <c r="P147" s="308">
        <v>263.38751659010796</v>
      </c>
      <c r="Q147" s="308">
        <v>220.13264774211586</v>
      </c>
      <c r="R147" s="308">
        <v>176.62257516792056</v>
      </c>
      <c r="S147" s="308">
        <v>132.85579316553751</v>
      </c>
      <c r="T147" s="308">
        <v>88.830787149340409</v>
      </c>
      <c r="U147" s="308">
        <v>44.546033597647742</v>
      </c>
      <c r="V147" s="308">
        <v>1200</v>
      </c>
      <c r="W147" s="308">
        <v>1153.3867985322274</v>
      </c>
      <c r="X147" s="308">
        <v>1106.4919757456296</v>
      </c>
      <c r="Y147" s="308">
        <v>1059.3138301787162</v>
      </c>
      <c r="Z147" s="308">
        <v>1711.8506500903381</v>
      </c>
      <c r="AA147" s="308">
        <v>1525.7176279095245</v>
      </c>
      <c r="AB147" s="308">
        <v>1338.4923415489598</v>
      </c>
      <c r="AC147" s="308">
        <v>1150.1683794607393</v>
      </c>
      <c r="AD147" s="308">
        <v>960.73929244986584</v>
      </c>
      <c r="AE147" s="308">
        <v>770.19859345312454</v>
      </c>
      <c r="AF147" s="308">
        <v>1120.9886761380515</v>
      </c>
      <c r="AG147" s="308">
        <v>1039.7905397777756</v>
      </c>
      <c r="AH147" s="308">
        <v>1658.1092259983502</v>
      </c>
      <c r="AI147" s="308">
        <v>1486.0544086277762</v>
      </c>
      <c r="AJ147" s="308">
        <v>1312.9849225006853</v>
      </c>
      <c r="AK147" s="308">
        <v>1138.8947815423924</v>
      </c>
      <c r="AL147" s="308">
        <v>1463.7779643499955</v>
      </c>
      <c r="AM147" s="308">
        <v>1315.6034329136583</v>
      </c>
      <c r="AN147" s="308">
        <v>1166.5525638558338</v>
      </c>
      <c r="AO147" s="308">
        <v>1016.6201723184619</v>
      </c>
      <c r="AP147" s="308">
        <v>865.8010427553653</v>
      </c>
      <c r="AQ147" s="308">
        <v>1114.0899287505442</v>
      </c>
      <c r="AR147" s="308">
        <v>1961.4815528353929</v>
      </c>
      <c r="AS147" s="308">
        <v>1810.8747730366592</v>
      </c>
      <c r="AT147" s="308">
        <v>1611.3617647448234</v>
      </c>
      <c r="AU147" s="308">
        <v>1450.2404551611012</v>
      </c>
      <c r="AV147" s="308">
        <v>1288.071971841006</v>
      </c>
      <c r="AW147" s="308">
        <v>1125.9645067065603</v>
      </c>
      <c r="AX147" s="308">
        <v>1898.1754558751863</v>
      </c>
      <c r="AY147" s="308">
        <v>2267.3837396808822</v>
      </c>
      <c r="AZ147" s="308">
        <v>2152.0412711305194</v>
      </c>
      <c r="BA147" s="308">
        <v>2036.2266041838186</v>
      </c>
      <c r="BB147" s="308">
        <v>1942.4709674234009</v>
      </c>
      <c r="BC147" s="308">
        <v>1775.9513782061656</v>
      </c>
      <c r="BD147" s="308">
        <v>2058.6186802540833</v>
      </c>
      <c r="BE147" s="308">
        <v>1914.9507708722513</v>
      </c>
      <c r="BF147" s="308">
        <v>1770.6272991330609</v>
      </c>
      <c r="BG147" s="308">
        <v>1643.6156015924792</v>
      </c>
      <c r="BH147" s="308">
        <v>1821.8356831341182</v>
      </c>
      <c r="BI147" s="308">
        <v>1693.7461479319431</v>
      </c>
      <c r="BJ147" s="308">
        <v>2442.4716798139148</v>
      </c>
      <c r="BK147" s="308">
        <v>2381.2496410526355</v>
      </c>
      <c r="BL147" s="308">
        <v>2262.7367238751722</v>
      </c>
      <c r="BM147" s="308">
        <v>2151.2492411827625</v>
      </c>
      <c r="BN147" s="308">
        <v>2046.9585895103808</v>
      </c>
      <c r="BO147" s="308">
        <v>1935.1042390423606</v>
      </c>
      <c r="BP147" s="308">
        <v>2229.5986846078195</v>
      </c>
      <c r="BQ147" s="308">
        <v>2124.8090515958752</v>
      </c>
      <c r="BR147" s="308">
        <v>2012.3061953706519</v>
      </c>
      <c r="BS147" s="308">
        <v>1917.8267448096431</v>
      </c>
      <c r="BT147" s="308">
        <v>1812.707997963942</v>
      </c>
      <c r="BU147" s="308">
        <v>1721.4155621069153</v>
      </c>
      <c r="BV147" s="308">
        <v>1626.3701958843756</v>
      </c>
      <c r="BW147" s="308">
        <v>1934.8740097916489</v>
      </c>
      <c r="BX147" s="308">
        <v>1834.2782546846129</v>
      </c>
      <c r="BY147" s="308">
        <v>1733.4791132225778</v>
      </c>
      <c r="BZ147" s="308">
        <v>1626.8585610191913</v>
      </c>
      <c r="CA147" s="308">
        <v>1537.1139183291912</v>
      </c>
      <c r="CB147" s="308">
        <v>1447.5436924191911</v>
      </c>
      <c r="CC147" s="308">
        <v>1357.8017890591912</v>
      </c>
      <c r="CD147" s="308">
        <v>1268.8408828391912</v>
      </c>
      <c r="CE147" s="308">
        <v>1526.0326797796533</v>
      </c>
      <c r="CF147" s="308">
        <v>1436.2266016396534</v>
      </c>
      <c r="CG147" s="308">
        <v>1346.2395459096533</v>
      </c>
      <c r="CH147" s="308">
        <v>1255.0086543196535</v>
      </c>
      <c r="CI147" s="308">
        <v>1166.7504563196533</v>
      </c>
      <c r="CJ147" s="308">
        <v>1054.5353249996533</v>
      </c>
      <c r="CK147" s="308">
        <v>1215.0375451896534</v>
      </c>
      <c r="CL147" s="308">
        <v>1109.6463427696533</v>
      </c>
      <c r="CM147" s="308">
        <v>1000.8538737996535</v>
      </c>
      <c r="CN147" s="308">
        <v>902.18343460999984</v>
      </c>
      <c r="CO147" s="308">
        <v>1044.5912272099999</v>
      </c>
      <c r="CP147" s="308">
        <v>947.39662081999984</v>
      </c>
      <c r="CQ147" s="308">
        <v>915.69103821999988</v>
      </c>
      <c r="CR147" s="308">
        <v>819.35290896999982</v>
      </c>
      <c r="CS147" s="308">
        <v>753.56628486999989</v>
      </c>
      <c r="CT147" s="308">
        <v>716.15586999999994</v>
      </c>
      <c r="CU147" s="308">
        <v>687.02884048999999</v>
      </c>
      <c r="CV147" s="308">
        <v>675.74265276999995</v>
      </c>
      <c r="CW147" s="308">
        <v>663.69132309999998</v>
      </c>
      <c r="CX147" s="308">
        <v>659.22247167</v>
      </c>
      <c r="CY147" s="308">
        <v>651.77604596999993</v>
      </c>
      <c r="CZ147" s="308">
        <v>641.17832057999988</v>
      </c>
      <c r="DA147" s="308">
        <v>629.54663088999996</v>
      </c>
      <c r="DB147" s="308">
        <v>617.90017512999987</v>
      </c>
      <c r="DC147" s="308">
        <v>606.62801935999994</v>
      </c>
      <c r="DD147" s="308">
        <v>595.13197353999999</v>
      </c>
      <c r="DE147" s="308">
        <v>584.20028805999993</v>
      </c>
      <c r="DF147" s="308">
        <v>573.62646418999987</v>
      </c>
      <c r="DG147" s="308">
        <v>562.57044015000008</v>
      </c>
      <c r="DH147" s="308">
        <v>552.53035269999987</v>
      </c>
      <c r="DI147" s="308">
        <v>541.76142791999996</v>
      </c>
      <c r="DJ147" s="308">
        <v>531.42398778999984</v>
      </c>
      <c r="DK147" s="308">
        <v>527.01450877999991</v>
      </c>
      <c r="DL147" s="308">
        <v>522.69407246999992</v>
      </c>
      <c r="DM147" s="308">
        <v>499.5651206899999</v>
      </c>
      <c r="DN147" s="308">
        <v>488.86600473999988</v>
      </c>
      <c r="DO147" s="308">
        <v>478.49898938999991</v>
      </c>
      <c r="DP147" s="314">
        <f>DO147-DP73+DP109</f>
        <v>467.7341146199999</v>
      </c>
      <c r="DQ147" s="314">
        <f>DP147-DQ73+DQ109</f>
        <v>457.29440035999983</v>
      </c>
      <c r="DR147" s="313">
        <f>DQ147-DR73+DR109</f>
        <v>446.02440035999985</v>
      </c>
      <c r="DS147" s="313"/>
      <c r="DT147" s="313"/>
      <c r="DU147" s="313"/>
      <c r="DV147" s="313"/>
      <c r="DW147" s="313"/>
      <c r="DX147" s="313"/>
      <c r="DY147" s="313"/>
      <c r="DZ147" s="313"/>
      <c r="EA147" s="313"/>
      <c r="EB147" s="313"/>
      <c r="EC147" s="313"/>
      <c r="ED147" s="313"/>
      <c r="EE147" s="313"/>
      <c r="EF147" s="313"/>
      <c r="EH147" s="311"/>
      <c r="EI147" s="311"/>
      <c r="EJ147" s="311"/>
      <c r="EK147" s="311"/>
      <c r="EL147" s="311"/>
      <c r="EM147" s="272"/>
      <c r="EN147" s="311"/>
      <c r="EO147" s="311"/>
      <c r="EP147" s="311"/>
      <c r="EQ147" s="311"/>
      <c r="ER147" s="311"/>
      <c r="ES147" s="311"/>
      <c r="ET147" s="311"/>
      <c r="EU147" s="311"/>
      <c r="EV147" s="311"/>
    </row>
    <row r="148" spans="1:152" s="256" customFormat="1" x14ac:dyDescent="0.25">
      <c r="A148" s="305" t="s">
        <v>454</v>
      </c>
      <c r="B148" s="305">
        <v>3798.8864606400002</v>
      </c>
      <c r="C148" s="305">
        <v>3804.0021299635005</v>
      </c>
      <c r="D148" s="305">
        <v>3826.5869843661258</v>
      </c>
      <c r="E148" s="305">
        <v>3939.451295759281</v>
      </c>
      <c r="F148" s="305">
        <v>3943.413812452507</v>
      </c>
      <c r="G148" s="305">
        <v>3911.0205429398666</v>
      </c>
      <c r="H148" s="305">
        <v>4251.0734398660825</v>
      </c>
      <c r="I148" s="305">
        <v>4119.7376441548167</v>
      </c>
      <c r="J148" s="305">
        <v>4216.5627439998025</v>
      </c>
      <c r="K148" s="305">
        <v>4251.8723787523877</v>
      </c>
      <c r="L148" s="305">
        <v>4513.1375835144927</v>
      </c>
      <c r="M148" s="305">
        <v>4957.4555850770212</v>
      </c>
      <c r="N148" s="305">
        <v>5442.9268222106466</v>
      </c>
      <c r="O148" s="305">
        <v>5514.8689196976475</v>
      </c>
      <c r="P148" s="305">
        <v>5785.4763729280203</v>
      </c>
      <c r="Q148" s="305">
        <v>5964.0295292794699</v>
      </c>
      <c r="R148" s="305">
        <v>6123.5885968153561</v>
      </c>
      <c r="S148" s="305">
        <v>6019.5326485112982</v>
      </c>
      <c r="T148" s="305">
        <v>6291.4664535033598</v>
      </c>
      <c r="U148" s="305">
        <v>6338.0976498936488</v>
      </c>
      <c r="V148" s="305">
        <v>6420.3437586859891</v>
      </c>
      <c r="W148" s="305">
        <v>6534.0508573078478</v>
      </c>
      <c r="X148" s="305">
        <v>6630.2142270675995</v>
      </c>
      <c r="Y148" s="305">
        <v>7128.1348686999991</v>
      </c>
      <c r="Z148" s="305">
        <v>7619.664046769999</v>
      </c>
      <c r="AA148" s="305">
        <v>7492.4429304820005</v>
      </c>
      <c r="AB148" s="305">
        <v>8122.0592609917003</v>
      </c>
      <c r="AC148" s="305">
        <v>8497.0484516609031</v>
      </c>
      <c r="AD148" s="305">
        <v>8586.359239605923</v>
      </c>
      <c r="AE148" s="305">
        <v>8658.5738636527185</v>
      </c>
      <c r="AF148" s="305">
        <v>8059.3737735242266</v>
      </c>
      <c r="AG148" s="305">
        <v>7889.8671862533156</v>
      </c>
      <c r="AH148" s="305">
        <v>8140.5992413095055</v>
      </c>
      <c r="AI148" s="305">
        <v>7943.8044271245781</v>
      </c>
      <c r="AJ148" s="305">
        <v>8129.5220451979321</v>
      </c>
      <c r="AK148" s="305">
        <v>8439.6967542212515</v>
      </c>
      <c r="AL148" s="305">
        <v>9537.4068028299989</v>
      </c>
      <c r="AM148" s="305">
        <v>9409.0400758569976</v>
      </c>
      <c r="AN148" s="305">
        <v>9791.6959084576156</v>
      </c>
      <c r="AO148" s="305">
        <v>9697.5411591760712</v>
      </c>
      <c r="AP148" s="305">
        <v>9645.8768818977987</v>
      </c>
      <c r="AQ148" s="305">
        <v>9638.0162537473807</v>
      </c>
      <c r="AR148" s="305">
        <v>9365.5355292470595</v>
      </c>
      <c r="AS148" s="305">
        <v>9267.1004074220673</v>
      </c>
      <c r="AT148" s="305">
        <v>9720.8419642411318</v>
      </c>
      <c r="AU148" s="305">
        <v>10161.343721602776</v>
      </c>
      <c r="AV148" s="305">
        <v>10882.209021636023</v>
      </c>
      <c r="AW148" s="305">
        <v>11752.600382740749</v>
      </c>
      <c r="AX148" s="305">
        <v>13064.308874330001</v>
      </c>
      <c r="AY148" s="305">
        <v>12629.977587400004</v>
      </c>
      <c r="AZ148" s="305">
        <v>13908.898409669999</v>
      </c>
      <c r="BA148" s="305">
        <v>14703.641008410001</v>
      </c>
      <c r="BB148" s="305">
        <v>15042.885515130001</v>
      </c>
      <c r="BC148" s="305">
        <v>15007.05785501</v>
      </c>
      <c r="BD148" s="305">
        <v>14642.871445879999</v>
      </c>
      <c r="BE148" s="305">
        <v>14530.695281327</v>
      </c>
      <c r="BF148" s="305">
        <v>15185.935733483666</v>
      </c>
      <c r="BG148" s="305">
        <v>15833.097304480996</v>
      </c>
      <c r="BH148" s="305">
        <v>16090.936814205015</v>
      </c>
      <c r="BI148" s="305">
        <v>16523.826192779001</v>
      </c>
      <c r="BJ148" s="305">
        <v>16651.763011605002</v>
      </c>
      <c r="BK148" s="305">
        <v>17299.221658842995</v>
      </c>
      <c r="BL148" s="305">
        <v>17202.334378748004</v>
      </c>
      <c r="BM148" s="305">
        <v>17330.093615114001</v>
      </c>
      <c r="BN148" s="305">
        <v>17013.370910680998</v>
      </c>
      <c r="BO148" s="305">
        <v>15403.809049969001</v>
      </c>
      <c r="BP148" s="305">
        <v>15106.401232565333</v>
      </c>
      <c r="BQ148" s="305">
        <v>15044.315670215336</v>
      </c>
      <c r="BR148" s="305">
        <v>15233.045083725334</v>
      </c>
      <c r="BS148" s="305">
        <v>15314.163104679337</v>
      </c>
      <c r="BT148" s="305">
        <v>15697.012596209333</v>
      </c>
      <c r="BU148" s="305">
        <v>15471.733058739335</v>
      </c>
      <c r="BV148" s="305">
        <v>15861.922670809337</v>
      </c>
      <c r="BW148" s="305">
        <v>15599.014321649334</v>
      </c>
      <c r="BX148" s="305">
        <v>15141.624590689335</v>
      </c>
      <c r="BY148" s="305">
        <v>15196.360767078004</v>
      </c>
      <c r="BZ148" s="305">
        <v>15237.358787155335</v>
      </c>
      <c r="CA148" s="305">
        <v>15460.679610395</v>
      </c>
      <c r="CB148" s="305">
        <v>15607.528573007003</v>
      </c>
      <c r="CC148" s="305">
        <v>15939.536334666998</v>
      </c>
      <c r="CD148" s="305">
        <v>15721.279101327</v>
      </c>
      <c r="CE148" s="305">
        <v>15557.319758087002</v>
      </c>
      <c r="CF148" s="305">
        <v>15723.939662956998</v>
      </c>
      <c r="CG148" s="305">
        <v>15412.689189437</v>
      </c>
      <c r="CH148" s="305">
        <v>15931.703215797002</v>
      </c>
      <c r="CI148" s="305">
        <v>15583.492748887005</v>
      </c>
      <c r="CJ148" s="305">
        <v>15090.588054787004</v>
      </c>
      <c r="CK148" s="305">
        <v>16364.23623841699</v>
      </c>
      <c r="CL148" s="305">
        <v>15647.196289673688</v>
      </c>
      <c r="CM148" s="305">
        <v>15254.965458313691</v>
      </c>
      <c r="CN148" s="305">
        <v>15556.562560463693</v>
      </c>
      <c r="CO148" s="305">
        <v>15382.53492796369</v>
      </c>
      <c r="CP148" s="305">
        <v>15385.90064488369</v>
      </c>
      <c r="CQ148" s="305">
        <v>15971.552514913687</v>
      </c>
      <c r="CR148" s="305">
        <v>15271.873615353688</v>
      </c>
      <c r="CS148" s="305">
        <v>15086.28139637616</v>
      </c>
      <c r="CT148" s="305">
        <v>15024.828186833092</v>
      </c>
      <c r="CU148" s="305">
        <v>14889.159969113693</v>
      </c>
      <c r="CV148" s="305">
        <v>15373.768076413689</v>
      </c>
      <c r="CW148" s="305">
        <v>15982.833429183695</v>
      </c>
      <c r="CX148" s="305">
        <v>15981.84814895369</v>
      </c>
      <c r="CY148" s="305">
        <v>15517.127732623692</v>
      </c>
      <c r="CZ148" s="305">
        <v>16086.533891493695</v>
      </c>
      <c r="DA148" s="305">
        <v>16444.146021971283</v>
      </c>
      <c r="DB148" s="305">
        <v>16805.269747851278</v>
      </c>
      <c r="DC148" s="305">
        <v>16894.52868366128</v>
      </c>
      <c r="DD148" s="305">
        <v>15741.78973013</v>
      </c>
      <c r="DE148" s="305">
        <v>16576.092481899999</v>
      </c>
      <c r="DF148" s="305">
        <v>16037.91802777</v>
      </c>
      <c r="DG148" s="305">
        <v>15883.080634930029</v>
      </c>
      <c r="DH148" s="305">
        <v>15833.567191959999</v>
      </c>
      <c r="DI148" s="305">
        <v>16368.821552919995</v>
      </c>
      <c r="DJ148" s="305">
        <v>16334.214323180002</v>
      </c>
      <c r="DK148" s="305">
        <v>16665.148081930005</v>
      </c>
      <c r="DL148" s="305">
        <v>16771.088961610025</v>
      </c>
      <c r="DM148" s="305">
        <v>19123.705302650025</v>
      </c>
      <c r="DN148" s="305">
        <v>19486.568536959996</v>
      </c>
      <c r="DO148" s="305">
        <v>19095.98858062</v>
      </c>
      <c r="DP148" s="305">
        <v>18329.864610100001</v>
      </c>
      <c r="DQ148" s="305">
        <f>SUM(DQ149:DQ160)</f>
        <v>27807.338172999996</v>
      </c>
      <c r="DR148" s="304">
        <f>SUM(DR149:DR160)</f>
        <v>26445.596308834152</v>
      </c>
      <c r="DS148" s="304"/>
      <c r="DT148" s="304"/>
      <c r="DU148" s="304"/>
      <c r="DV148" s="304"/>
      <c r="DW148" s="304"/>
      <c r="DX148" s="304"/>
      <c r="DY148" s="304"/>
      <c r="DZ148" s="304"/>
      <c r="EA148" s="304"/>
      <c r="EB148" s="304"/>
      <c r="EC148" s="304"/>
      <c r="ED148" s="304"/>
      <c r="EE148" s="304"/>
      <c r="EF148" s="304"/>
      <c r="EH148" s="311"/>
      <c r="EI148" s="311"/>
      <c r="EJ148" s="311"/>
      <c r="EK148" s="311"/>
      <c r="EL148" s="311"/>
      <c r="EM148" s="272"/>
      <c r="EN148" s="311"/>
      <c r="EO148" s="311"/>
      <c r="EP148" s="311"/>
      <c r="EQ148" s="311"/>
      <c r="ER148" s="311"/>
      <c r="ES148" s="311"/>
      <c r="ET148" s="311"/>
      <c r="EU148" s="311"/>
      <c r="EV148" s="311"/>
    </row>
    <row r="149" spans="1:152" s="256" customFormat="1" x14ac:dyDescent="0.25">
      <c r="A149" s="272" t="s">
        <v>453</v>
      </c>
      <c r="B149" s="308">
        <v>260.26551199999994</v>
      </c>
      <c r="C149" s="308">
        <v>265.0808219999999</v>
      </c>
      <c r="D149" s="308">
        <v>267.6113150000001</v>
      </c>
      <c r="E149" s="308">
        <v>387.25501900000017</v>
      </c>
      <c r="F149" s="308">
        <v>364.81117699999959</v>
      </c>
      <c r="G149" s="308">
        <v>367.59243799999967</v>
      </c>
      <c r="H149" s="308">
        <v>338.07092899999952</v>
      </c>
      <c r="I149" s="308">
        <v>345.92947800000002</v>
      </c>
      <c r="J149" s="308">
        <v>328.21903700000075</v>
      </c>
      <c r="K149" s="308">
        <v>336.49933899999996</v>
      </c>
      <c r="L149" s="308">
        <v>440.44953800000076</v>
      </c>
      <c r="M149" s="308">
        <v>667.29249999999956</v>
      </c>
      <c r="N149" s="308">
        <v>598.05263299999933</v>
      </c>
      <c r="O149" s="308">
        <v>592.45531300000039</v>
      </c>
      <c r="P149" s="308">
        <v>592.59635999999955</v>
      </c>
      <c r="Q149" s="308">
        <v>596.15037999999913</v>
      </c>
      <c r="R149" s="308">
        <v>574.27597600000081</v>
      </c>
      <c r="S149" s="308">
        <v>579.38014099999964</v>
      </c>
      <c r="T149" s="308">
        <v>573.02105599999959</v>
      </c>
      <c r="U149" s="308">
        <v>604.81802400000015</v>
      </c>
      <c r="V149" s="308">
        <v>641.78012200000012</v>
      </c>
      <c r="W149" s="308">
        <v>665.26068400000077</v>
      </c>
      <c r="X149" s="308">
        <v>660.6605299999992</v>
      </c>
      <c r="Y149" s="308">
        <v>660.40927100000044</v>
      </c>
      <c r="Z149" s="308">
        <v>637.48590599999989</v>
      </c>
      <c r="AA149" s="308">
        <v>599.79931200000101</v>
      </c>
      <c r="AB149" s="308">
        <v>601.6194230000001</v>
      </c>
      <c r="AC149" s="308">
        <v>602.33257700000104</v>
      </c>
      <c r="AD149" s="308">
        <v>690.22548599999936</v>
      </c>
      <c r="AE149" s="308">
        <v>687.67113600000084</v>
      </c>
      <c r="AF149" s="308">
        <v>551.92271299999993</v>
      </c>
      <c r="AG149" s="308">
        <v>566.09891199999947</v>
      </c>
      <c r="AH149" s="308">
        <v>554.17588799999976</v>
      </c>
      <c r="AI149" s="308">
        <v>574.38740099999995</v>
      </c>
      <c r="AJ149" s="308">
        <v>569.60690799999975</v>
      </c>
      <c r="AK149" s="308">
        <v>570.14642900000035</v>
      </c>
      <c r="AL149" s="308">
        <v>547.75688400000035</v>
      </c>
      <c r="AM149" s="308">
        <v>542.94945299999927</v>
      </c>
      <c r="AN149" s="308">
        <v>534.28792599999906</v>
      </c>
      <c r="AO149" s="308">
        <v>535.52002800000082</v>
      </c>
      <c r="AP149" s="308">
        <v>497.64741800000047</v>
      </c>
      <c r="AQ149" s="308">
        <v>493.88718100000006</v>
      </c>
      <c r="AR149" s="308">
        <v>484.5591800000002</v>
      </c>
      <c r="AS149" s="308">
        <v>508.55761700000039</v>
      </c>
      <c r="AT149" s="308">
        <v>496.94306499999948</v>
      </c>
      <c r="AU149" s="308">
        <v>516.91613499999949</v>
      </c>
      <c r="AV149" s="308">
        <v>509.52140999999938</v>
      </c>
      <c r="AW149" s="308">
        <v>511.03066399999989</v>
      </c>
      <c r="AX149" s="308">
        <v>504.89853900000162</v>
      </c>
      <c r="AY149" s="308">
        <v>498.23052999999891</v>
      </c>
      <c r="AZ149" s="308">
        <v>504.52006999999867</v>
      </c>
      <c r="BA149" s="308">
        <v>511.54911100000027</v>
      </c>
      <c r="BB149" s="308">
        <v>478.49958300000071</v>
      </c>
      <c r="BC149" s="308">
        <v>478.62310900000011</v>
      </c>
      <c r="BD149" s="308">
        <v>479.26844100000017</v>
      </c>
      <c r="BE149" s="308">
        <v>498.39130300000033</v>
      </c>
      <c r="BF149" s="308">
        <v>502.42403399999966</v>
      </c>
      <c r="BG149" s="308">
        <v>533.06736299999829</v>
      </c>
      <c r="BH149" s="308">
        <v>533.9696870000007</v>
      </c>
      <c r="BI149" s="308">
        <v>532.6616439999998</v>
      </c>
      <c r="BJ149" s="308">
        <v>511.14508800000112</v>
      </c>
      <c r="BK149" s="308">
        <v>508.5083659999982</v>
      </c>
      <c r="BL149" s="308">
        <v>513.81883899999957</v>
      </c>
      <c r="BM149" s="308">
        <v>509.62062199999855</v>
      </c>
      <c r="BN149" s="308">
        <v>482.51730699999825</v>
      </c>
      <c r="BO149" s="308">
        <v>482.89909800000169</v>
      </c>
      <c r="BP149" s="308">
        <v>482.1550759999991</v>
      </c>
      <c r="BQ149" s="308">
        <v>511.96137399999861</v>
      </c>
      <c r="BR149" s="308">
        <v>595.5491750000001</v>
      </c>
      <c r="BS149" s="308">
        <v>626.16113699999914</v>
      </c>
      <c r="BT149" s="308">
        <v>623.77355700000044</v>
      </c>
      <c r="BU149" s="308">
        <v>624.23871199999849</v>
      </c>
      <c r="BV149" s="308">
        <v>618.78988400000162</v>
      </c>
      <c r="BW149" s="308">
        <v>642.97961299999952</v>
      </c>
      <c r="BX149" s="308">
        <v>673.95654700000159</v>
      </c>
      <c r="BY149" s="308">
        <v>671.54044900000008</v>
      </c>
      <c r="BZ149" s="308">
        <v>645.21717500000159</v>
      </c>
      <c r="CA149" s="308">
        <v>642.41330499999822</v>
      </c>
      <c r="CB149" s="308">
        <v>639.19776600000114</v>
      </c>
      <c r="CC149" s="308">
        <v>666.4704559999991</v>
      </c>
      <c r="CD149" s="308">
        <v>664.41200499999832</v>
      </c>
      <c r="CE149" s="308">
        <v>697.06911400000172</v>
      </c>
      <c r="CF149" s="308">
        <v>700.07526599999983</v>
      </c>
      <c r="CG149" s="308">
        <v>698.47165899999891</v>
      </c>
      <c r="CH149" s="308">
        <v>655.60125899999912</v>
      </c>
      <c r="CI149" s="308">
        <v>651.30012500000157</v>
      </c>
      <c r="CJ149" s="308">
        <v>644.08050100000037</v>
      </c>
      <c r="CK149" s="308">
        <v>646.57934899999964</v>
      </c>
      <c r="CL149" s="308">
        <v>616.16346699999849</v>
      </c>
      <c r="CM149" s="308">
        <v>614.00300699999934</v>
      </c>
      <c r="CN149" s="308">
        <v>612.03575700000147</v>
      </c>
      <c r="CO149" s="308">
        <v>628.62061399999948</v>
      </c>
      <c r="CP149" s="308">
        <v>637.1510589999998</v>
      </c>
      <c r="CQ149" s="308">
        <v>657.39214599999832</v>
      </c>
      <c r="CR149" s="308">
        <v>674.50127699999939</v>
      </c>
      <c r="CS149" s="308">
        <v>688.61946499999976</v>
      </c>
      <c r="CT149" s="308">
        <v>634.32863699999871</v>
      </c>
      <c r="CU149" s="308">
        <v>641.01983000000109</v>
      </c>
      <c r="CV149" s="308">
        <v>631.91507999999885</v>
      </c>
      <c r="CW149" s="308">
        <v>632.24293899999975</v>
      </c>
      <c r="CX149" s="308">
        <v>601.07952300000034</v>
      </c>
      <c r="CY149" s="308">
        <v>603.74169899999833</v>
      </c>
      <c r="CZ149" s="308">
        <v>1105.3019070000009</v>
      </c>
      <c r="DA149" s="308">
        <v>1116.7247559999996</v>
      </c>
      <c r="DB149" s="308">
        <v>1111.4181949999984</v>
      </c>
      <c r="DC149" s="308">
        <v>1147.768712000001</v>
      </c>
      <c r="DD149" s="308">
        <v>1152.6207020000002</v>
      </c>
      <c r="DE149" s="308">
        <v>1155.6375259999986</v>
      </c>
      <c r="DF149" s="308">
        <v>1121.0328530000006</v>
      </c>
      <c r="DG149" s="308">
        <v>1129.079518999999</v>
      </c>
      <c r="DH149" s="308">
        <v>1126.5935979999995</v>
      </c>
      <c r="DI149" s="308">
        <v>1131.8965730000018</v>
      </c>
      <c r="DJ149" s="308">
        <v>1113.7859730000018</v>
      </c>
      <c r="DK149" s="308">
        <v>1115.6911749999999</v>
      </c>
      <c r="DL149" s="308">
        <v>1116.9449180000011</v>
      </c>
      <c r="DM149" s="308">
        <v>3499.7937657900002</v>
      </c>
      <c r="DN149" s="308">
        <v>3503.8142387900007</v>
      </c>
      <c r="DO149" s="308">
        <v>3507.1309027899988</v>
      </c>
      <c r="DP149" s="308">
        <v>3436.8654807899984</v>
      </c>
      <c r="DQ149" s="308">
        <v>3364.3119107899984</v>
      </c>
      <c r="DR149" s="307">
        <f>DQ149-DR86+DR117</f>
        <v>3364.3119107899984</v>
      </c>
      <c r="DS149" s="307"/>
      <c r="DT149" s="307"/>
      <c r="DU149" s="307"/>
      <c r="DV149" s="307"/>
      <c r="DW149" s="307"/>
      <c r="DX149" s="307"/>
      <c r="DY149" s="307"/>
      <c r="DZ149" s="307"/>
      <c r="EA149" s="307"/>
      <c r="EB149" s="307"/>
      <c r="EC149" s="307"/>
      <c r="ED149" s="307"/>
      <c r="EE149" s="307"/>
      <c r="EF149" s="307"/>
      <c r="EH149" s="311"/>
      <c r="EI149" s="311"/>
      <c r="EJ149" s="311"/>
      <c r="EK149" s="311"/>
      <c r="EL149" s="311"/>
      <c r="EM149" s="272"/>
      <c r="EN149" s="311"/>
      <c r="EO149" s="311"/>
      <c r="EP149" s="311"/>
      <c r="EQ149" s="311"/>
      <c r="ER149" s="311"/>
      <c r="ES149" s="311"/>
      <c r="ET149" s="311"/>
      <c r="EU149" s="311"/>
      <c r="EV149" s="311"/>
    </row>
    <row r="150" spans="1:152" s="256" customFormat="1" x14ac:dyDescent="0.25">
      <c r="A150" s="312" t="s">
        <v>176</v>
      </c>
      <c r="B150" s="308">
        <v>221.325512</v>
      </c>
      <c r="C150" s="308">
        <v>221.46082199999998</v>
      </c>
      <c r="D150" s="308">
        <v>221.601315</v>
      </c>
      <c r="E150" s="308">
        <v>340.17501900000002</v>
      </c>
      <c r="F150" s="308">
        <v>330.99117699999999</v>
      </c>
      <c r="G150" s="308">
        <v>330.94243799999998</v>
      </c>
      <c r="H150" s="308">
        <v>302.47092899999996</v>
      </c>
      <c r="I150" s="308">
        <v>300.889478</v>
      </c>
      <c r="J150" s="308">
        <v>300.65903700000001</v>
      </c>
      <c r="K150" s="308">
        <v>300.68933900000002</v>
      </c>
      <c r="L150" s="308">
        <v>402.43953799999997</v>
      </c>
      <c r="M150" s="308">
        <v>627.55250000000001</v>
      </c>
      <c r="N150" s="308">
        <v>567.62263299999995</v>
      </c>
      <c r="O150" s="308">
        <v>560.68531299999995</v>
      </c>
      <c r="P150" s="308">
        <v>560.81635999999992</v>
      </c>
      <c r="Q150" s="308">
        <v>560.98037999999997</v>
      </c>
      <c r="R150" s="308">
        <v>552.39597600000002</v>
      </c>
      <c r="S150" s="308">
        <v>553.09014100000002</v>
      </c>
      <c r="T150" s="308">
        <v>545.691056</v>
      </c>
      <c r="U150" s="308">
        <v>558.51802399999997</v>
      </c>
      <c r="V150" s="308">
        <v>595.51012199999991</v>
      </c>
      <c r="W150" s="308">
        <v>593.86068399999999</v>
      </c>
      <c r="X150" s="308">
        <v>587.63053000000002</v>
      </c>
      <c r="Y150" s="308">
        <v>583.59927100000004</v>
      </c>
      <c r="Z150" s="308">
        <v>560.80590599999994</v>
      </c>
      <c r="AA150" s="308">
        <v>549.82931200000007</v>
      </c>
      <c r="AB150" s="308">
        <v>549.849423</v>
      </c>
      <c r="AC150" s="308">
        <v>548.19257700000003</v>
      </c>
      <c r="AD150" s="308">
        <v>661.95548600000006</v>
      </c>
      <c r="AE150" s="308">
        <v>660.71113600000001</v>
      </c>
      <c r="AF150" s="308">
        <v>523.75271299999997</v>
      </c>
      <c r="AG150" s="308">
        <v>520.40891199999999</v>
      </c>
      <c r="AH150" s="308">
        <v>508.07588800000002</v>
      </c>
      <c r="AI150" s="308">
        <v>508.03740099999999</v>
      </c>
      <c r="AJ150" s="308">
        <v>501.78690800000004</v>
      </c>
      <c r="AK150" s="308">
        <v>501.786429</v>
      </c>
      <c r="AL150" s="308">
        <v>486.42688399999997</v>
      </c>
      <c r="AM150" s="308">
        <v>483.09945300000004</v>
      </c>
      <c r="AN150" s="308">
        <v>470.76792599999999</v>
      </c>
      <c r="AO150" s="308">
        <v>470.77002799999997</v>
      </c>
      <c r="AP150" s="308">
        <v>464.50741799999997</v>
      </c>
      <c r="AQ150" s="308">
        <v>464.40718099999998</v>
      </c>
      <c r="AR150" s="308">
        <v>457.70918</v>
      </c>
      <c r="AS150" s="308">
        <v>462.047617</v>
      </c>
      <c r="AT150" s="308">
        <v>462.01306499999998</v>
      </c>
      <c r="AU150" s="308">
        <v>462.01613499999996</v>
      </c>
      <c r="AV150" s="308">
        <v>455.79140999999998</v>
      </c>
      <c r="AW150" s="308">
        <v>455.76066399999996</v>
      </c>
      <c r="AX150" s="308">
        <v>454.56853900000004</v>
      </c>
      <c r="AY150" s="308">
        <v>451.23052999999999</v>
      </c>
      <c r="AZ150" s="308">
        <v>454.55007000000001</v>
      </c>
      <c r="BA150" s="308">
        <v>454.61911100000003</v>
      </c>
      <c r="BB150" s="308">
        <v>454.60958300000004</v>
      </c>
      <c r="BC150" s="308">
        <v>454.71310900000003</v>
      </c>
      <c r="BD150" s="308">
        <v>453.56844100000001</v>
      </c>
      <c r="BE150" s="308">
        <v>454.71130300000004</v>
      </c>
      <c r="BF150" s="308">
        <v>453.90403399999997</v>
      </c>
      <c r="BG150" s="308">
        <v>454.29736299999996</v>
      </c>
      <c r="BH150" s="308">
        <v>454.45968699999997</v>
      </c>
      <c r="BI150" s="308">
        <v>454.441644</v>
      </c>
      <c r="BJ150" s="308">
        <v>454.57508799999999</v>
      </c>
      <c r="BK150" s="308">
        <v>453.55836600000004</v>
      </c>
      <c r="BL150" s="308">
        <v>452.76883900000001</v>
      </c>
      <c r="BM150" s="308">
        <v>452.54062199999998</v>
      </c>
      <c r="BN150" s="308">
        <v>452.45730700000001</v>
      </c>
      <c r="BO150" s="308">
        <v>452.499098</v>
      </c>
      <c r="BP150" s="308">
        <v>452.535076</v>
      </c>
      <c r="BQ150" s="308">
        <v>451.70137399999999</v>
      </c>
      <c r="BR150" s="308">
        <v>531.05917499999998</v>
      </c>
      <c r="BS150" s="308">
        <v>531.10113699999999</v>
      </c>
      <c r="BT150" s="308">
        <v>531.09355700000003</v>
      </c>
      <c r="BU150" s="308">
        <v>531.10871199999997</v>
      </c>
      <c r="BV150" s="308">
        <v>561.20988399999999</v>
      </c>
      <c r="BW150" s="308">
        <v>585.85961299999997</v>
      </c>
      <c r="BX150" s="308">
        <v>609.10654699999998</v>
      </c>
      <c r="BY150" s="308">
        <v>608.99044900000001</v>
      </c>
      <c r="BZ150" s="308">
        <v>609.11717499999997</v>
      </c>
      <c r="CA150" s="308">
        <v>609.23330499999997</v>
      </c>
      <c r="CB150" s="308">
        <v>607.56776600000001</v>
      </c>
      <c r="CC150" s="308">
        <v>605.49045599999999</v>
      </c>
      <c r="CD150" s="308">
        <v>598.74200500000006</v>
      </c>
      <c r="CE150" s="308">
        <v>598.64911400000005</v>
      </c>
      <c r="CF150" s="308">
        <v>598.68526600000007</v>
      </c>
      <c r="CG150" s="308">
        <v>598.74165900000003</v>
      </c>
      <c r="CH150" s="308">
        <v>597.06125900000006</v>
      </c>
      <c r="CI150" s="308">
        <v>594.44012499999997</v>
      </c>
      <c r="CJ150" s="308">
        <v>587.86050100000011</v>
      </c>
      <c r="CK150" s="308">
        <v>587.929349</v>
      </c>
      <c r="CL150" s="308">
        <v>587.26346699999999</v>
      </c>
      <c r="CM150" s="308">
        <v>587.57300699999996</v>
      </c>
      <c r="CN150" s="308">
        <v>585.92575700000009</v>
      </c>
      <c r="CO150" s="308">
        <v>583.06061399999999</v>
      </c>
      <c r="CP150" s="308">
        <v>577.181059</v>
      </c>
      <c r="CQ150" s="308">
        <v>577.292146</v>
      </c>
      <c r="CR150" s="308">
        <v>577.19127700000001</v>
      </c>
      <c r="CS150" s="308">
        <v>577.33946500000002</v>
      </c>
      <c r="CT150" s="308">
        <v>575.69863700000008</v>
      </c>
      <c r="CU150" s="308">
        <v>573.65983000000006</v>
      </c>
      <c r="CV150" s="308">
        <v>567.60508000000004</v>
      </c>
      <c r="CW150" s="308">
        <v>567.56293900000003</v>
      </c>
      <c r="CX150" s="308">
        <v>567.62952299999995</v>
      </c>
      <c r="CY150" s="308">
        <v>567.71169899999995</v>
      </c>
      <c r="CZ150" s="308">
        <v>1066.1919069999999</v>
      </c>
      <c r="DA150" s="308">
        <v>1063.9547560000001</v>
      </c>
      <c r="DB150" s="308">
        <v>1058.0481949999999</v>
      </c>
      <c r="DC150" s="308">
        <v>1058.118712</v>
      </c>
      <c r="DD150" s="308">
        <v>1057.020702</v>
      </c>
      <c r="DE150" s="308">
        <v>1057.147526</v>
      </c>
      <c r="DF150" s="308">
        <v>1055.462853</v>
      </c>
      <c r="DG150" s="308">
        <v>1053.459519</v>
      </c>
      <c r="DH150" s="308">
        <v>1047.6535979999999</v>
      </c>
      <c r="DI150" s="308">
        <v>1047.626573</v>
      </c>
      <c r="DJ150" s="308">
        <v>1047.3959730000001</v>
      </c>
      <c r="DK150" s="308">
        <v>1047.120985</v>
      </c>
      <c r="DL150" s="308">
        <v>1045.548642</v>
      </c>
      <c r="DM150" s="308">
        <v>3421.1855947900003</v>
      </c>
      <c r="DN150" s="308">
        <v>3415.1885257900003</v>
      </c>
      <c r="DO150" s="308">
        <v>3415.0551257900001</v>
      </c>
      <c r="DP150" s="308">
        <v>3339.9777317900002</v>
      </c>
      <c r="DQ150" s="308">
        <v>3265.0380317899999</v>
      </c>
      <c r="DR150" s="307">
        <v>0</v>
      </c>
      <c r="DS150" s="307"/>
      <c r="DT150" s="307"/>
      <c r="DU150" s="307"/>
      <c r="DV150" s="307"/>
      <c r="DW150" s="307"/>
      <c r="DX150" s="307"/>
      <c r="DY150" s="307"/>
      <c r="DZ150" s="307"/>
      <c r="EA150" s="307"/>
      <c r="EB150" s="307"/>
      <c r="EC150" s="307"/>
      <c r="ED150" s="307"/>
      <c r="EE150" s="307"/>
      <c r="EF150" s="307"/>
      <c r="EH150" s="311"/>
      <c r="EI150" s="311"/>
      <c r="EJ150" s="311"/>
      <c r="EK150" s="311"/>
      <c r="EL150" s="311"/>
      <c r="EM150" s="272"/>
      <c r="EN150" s="311"/>
      <c r="EO150" s="311"/>
      <c r="EP150" s="311"/>
      <c r="EQ150" s="311"/>
      <c r="ER150" s="311"/>
      <c r="ES150" s="311"/>
      <c r="ET150" s="311"/>
      <c r="EU150" s="311"/>
      <c r="EV150" s="311"/>
    </row>
    <row r="151" spans="1:152" s="256" customFormat="1" x14ac:dyDescent="0.25">
      <c r="A151" s="312" t="s">
        <v>448</v>
      </c>
      <c r="B151" s="308">
        <v>38.940000000000005</v>
      </c>
      <c r="C151" s="308">
        <v>43.620000000000005</v>
      </c>
      <c r="D151" s="308">
        <v>46.010000000000005</v>
      </c>
      <c r="E151" s="308">
        <v>47.080000000000005</v>
      </c>
      <c r="F151" s="308">
        <v>33.82</v>
      </c>
      <c r="G151" s="308">
        <v>36.65</v>
      </c>
      <c r="H151" s="308">
        <v>35.6</v>
      </c>
      <c r="I151" s="308">
        <v>45.040000000000006</v>
      </c>
      <c r="J151" s="308">
        <v>27.56</v>
      </c>
      <c r="K151" s="308">
        <v>35.81</v>
      </c>
      <c r="L151" s="308">
        <v>38.010000000000005</v>
      </c>
      <c r="M151" s="308">
        <v>39.74</v>
      </c>
      <c r="N151" s="308">
        <v>30.43</v>
      </c>
      <c r="O151" s="308">
        <v>31.770000000000003</v>
      </c>
      <c r="P151" s="308">
        <v>31.78</v>
      </c>
      <c r="Q151" s="308">
        <v>35.17</v>
      </c>
      <c r="R151" s="308">
        <v>21.880000000000003</v>
      </c>
      <c r="S151" s="308">
        <v>26.290000000000003</v>
      </c>
      <c r="T151" s="308">
        <v>27.33</v>
      </c>
      <c r="U151" s="308">
        <v>46.3</v>
      </c>
      <c r="V151" s="308">
        <v>46.269999999999996</v>
      </c>
      <c r="W151" s="308">
        <v>71.399999999999991</v>
      </c>
      <c r="X151" s="308">
        <v>73.03</v>
      </c>
      <c r="Y151" s="308">
        <v>76.81</v>
      </c>
      <c r="Z151" s="308">
        <v>76.679999999999993</v>
      </c>
      <c r="AA151" s="308">
        <v>49.97</v>
      </c>
      <c r="AB151" s="308">
        <v>51.769999999999996</v>
      </c>
      <c r="AC151" s="308">
        <v>54.14</v>
      </c>
      <c r="AD151" s="308">
        <v>28.27</v>
      </c>
      <c r="AE151" s="308">
        <v>26.96</v>
      </c>
      <c r="AF151" s="308">
        <v>28.17</v>
      </c>
      <c r="AG151" s="308">
        <v>45.69</v>
      </c>
      <c r="AH151" s="308">
        <v>46.099999999999994</v>
      </c>
      <c r="AI151" s="308">
        <v>66.349999999999994</v>
      </c>
      <c r="AJ151" s="308">
        <v>67.819999999999993</v>
      </c>
      <c r="AK151" s="308">
        <v>68.36</v>
      </c>
      <c r="AL151" s="308">
        <v>61.33</v>
      </c>
      <c r="AM151" s="308">
        <v>59.849999999999994</v>
      </c>
      <c r="AN151" s="308">
        <v>63.519999999999996</v>
      </c>
      <c r="AO151" s="308">
        <v>64.75</v>
      </c>
      <c r="AP151" s="308">
        <v>33.14</v>
      </c>
      <c r="AQ151" s="308">
        <v>29.479999999999997</v>
      </c>
      <c r="AR151" s="308">
        <v>26.85</v>
      </c>
      <c r="AS151" s="308">
        <v>46.510000000000005</v>
      </c>
      <c r="AT151" s="308">
        <v>34.93</v>
      </c>
      <c r="AU151" s="308">
        <v>54.9</v>
      </c>
      <c r="AV151" s="308">
        <v>53.73</v>
      </c>
      <c r="AW151" s="308">
        <v>55.269999999999996</v>
      </c>
      <c r="AX151" s="308">
        <v>50.33</v>
      </c>
      <c r="AY151" s="308">
        <v>46.999999999999993</v>
      </c>
      <c r="AZ151" s="308">
        <v>49.969999999999992</v>
      </c>
      <c r="BA151" s="308">
        <v>56.93</v>
      </c>
      <c r="BB151" s="308">
        <v>23.89</v>
      </c>
      <c r="BC151" s="308">
        <v>23.909999999999997</v>
      </c>
      <c r="BD151" s="308">
        <v>25.700000000000003</v>
      </c>
      <c r="BE151" s="308">
        <v>43.68</v>
      </c>
      <c r="BF151" s="308">
        <v>48.519999999999996</v>
      </c>
      <c r="BG151" s="308">
        <v>78.77000000000001</v>
      </c>
      <c r="BH151" s="308">
        <v>79.509999999999991</v>
      </c>
      <c r="BI151" s="308">
        <v>78.22</v>
      </c>
      <c r="BJ151" s="308">
        <v>56.569999999999993</v>
      </c>
      <c r="BK151" s="308">
        <v>54.949999999999996</v>
      </c>
      <c r="BL151" s="308">
        <v>61.05</v>
      </c>
      <c r="BM151" s="308">
        <v>57.079999999999991</v>
      </c>
      <c r="BN151" s="308">
        <v>30.060000000000002</v>
      </c>
      <c r="BO151" s="308">
        <v>30.400000000000002</v>
      </c>
      <c r="BP151" s="308">
        <v>29.62</v>
      </c>
      <c r="BQ151" s="308">
        <v>60.26</v>
      </c>
      <c r="BR151" s="308">
        <v>64.489999999999995</v>
      </c>
      <c r="BS151" s="308">
        <v>95.06</v>
      </c>
      <c r="BT151" s="308">
        <v>92.68</v>
      </c>
      <c r="BU151" s="308">
        <v>93.13000000000001</v>
      </c>
      <c r="BV151" s="308">
        <v>57.58</v>
      </c>
      <c r="BW151" s="308">
        <v>57.12</v>
      </c>
      <c r="BX151" s="308">
        <v>64.849999999999994</v>
      </c>
      <c r="BY151" s="308">
        <v>62.55</v>
      </c>
      <c r="BZ151" s="308">
        <v>36.1</v>
      </c>
      <c r="CA151" s="308">
        <v>33.18</v>
      </c>
      <c r="CB151" s="308">
        <v>31.63</v>
      </c>
      <c r="CC151" s="308">
        <v>60.98</v>
      </c>
      <c r="CD151" s="308">
        <v>65.67</v>
      </c>
      <c r="CE151" s="308">
        <v>98.42</v>
      </c>
      <c r="CF151" s="308">
        <v>101.39000000000001</v>
      </c>
      <c r="CG151" s="308">
        <v>99.73</v>
      </c>
      <c r="CH151" s="308">
        <v>58.539999999999992</v>
      </c>
      <c r="CI151" s="308">
        <v>56.86</v>
      </c>
      <c r="CJ151" s="308">
        <v>56.22</v>
      </c>
      <c r="CK151" s="308">
        <v>58.65</v>
      </c>
      <c r="CL151" s="308">
        <v>28.9</v>
      </c>
      <c r="CM151" s="308">
        <v>26.430000000000003</v>
      </c>
      <c r="CN151" s="308">
        <v>26.11</v>
      </c>
      <c r="CO151" s="308">
        <v>45.559999999999995</v>
      </c>
      <c r="CP151" s="308">
        <v>59.97</v>
      </c>
      <c r="CQ151" s="308">
        <v>80.100000000000009</v>
      </c>
      <c r="CR151" s="308">
        <v>97.31</v>
      </c>
      <c r="CS151" s="308">
        <v>111.28</v>
      </c>
      <c r="CT151" s="308">
        <v>58.629999999999995</v>
      </c>
      <c r="CU151" s="308">
        <v>67.359999999999985</v>
      </c>
      <c r="CV151" s="308">
        <v>64.309999999999988</v>
      </c>
      <c r="CW151" s="308">
        <v>64.679999999999993</v>
      </c>
      <c r="CX151" s="308">
        <v>33.450000000000003</v>
      </c>
      <c r="CY151" s="308">
        <v>36.03</v>
      </c>
      <c r="CZ151" s="308">
        <v>39.11</v>
      </c>
      <c r="DA151" s="308">
        <v>52.769999999999996</v>
      </c>
      <c r="DB151" s="308">
        <v>53.37</v>
      </c>
      <c r="DC151" s="308">
        <v>89.65</v>
      </c>
      <c r="DD151" s="308">
        <v>95.6</v>
      </c>
      <c r="DE151" s="308">
        <v>98.49</v>
      </c>
      <c r="DF151" s="308">
        <v>65.569999999999993</v>
      </c>
      <c r="DG151" s="308">
        <v>75.61999999999999</v>
      </c>
      <c r="DH151" s="308">
        <v>78.940000000000012</v>
      </c>
      <c r="DI151" s="308">
        <v>84.27</v>
      </c>
      <c r="DJ151" s="308">
        <v>66.39</v>
      </c>
      <c r="DK151" s="308">
        <v>68.570189999999982</v>
      </c>
      <c r="DL151" s="308">
        <v>71.396276</v>
      </c>
      <c r="DM151" s="308">
        <v>78.608170999999999</v>
      </c>
      <c r="DN151" s="308">
        <v>88.625713000000005</v>
      </c>
      <c r="DO151" s="308">
        <v>92.075776999999988</v>
      </c>
      <c r="DP151" s="308">
        <v>96.887748999999999</v>
      </c>
      <c r="DQ151" s="308">
        <v>99.273878999999994</v>
      </c>
      <c r="DR151" s="307">
        <v>0</v>
      </c>
      <c r="DS151" s="307"/>
      <c r="DT151" s="307"/>
      <c r="DU151" s="307"/>
      <c r="DV151" s="307"/>
      <c r="DW151" s="307"/>
      <c r="DX151" s="307"/>
      <c r="DY151" s="307"/>
      <c r="DZ151" s="307"/>
      <c r="EA151" s="307"/>
      <c r="EB151" s="307"/>
      <c r="EC151" s="307"/>
      <c r="ED151" s="307"/>
      <c r="EE151" s="307"/>
      <c r="EF151" s="307"/>
      <c r="EH151" s="311"/>
      <c r="EI151" s="311"/>
      <c r="EJ151" s="311"/>
      <c r="EK151" s="311"/>
      <c r="EL151" s="311"/>
      <c r="EM151" s="272"/>
      <c r="EN151" s="311"/>
      <c r="EO151" s="311"/>
      <c r="EP151" s="311"/>
      <c r="EQ151" s="311"/>
      <c r="ER151" s="311"/>
      <c r="ES151" s="311"/>
      <c r="ET151" s="311"/>
      <c r="EU151" s="311"/>
      <c r="EV151" s="311"/>
    </row>
    <row r="152" spans="1:152" s="256" customFormat="1" x14ac:dyDescent="0.25">
      <c r="A152" s="272" t="s">
        <v>452</v>
      </c>
      <c r="B152" s="308">
        <v>632.80744529999993</v>
      </c>
      <c r="C152" s="308">
        <v>636.53394995999997</v>
      </c>
      <c r="D152" s="308">
        <v>637.38056532000019</v>
      </c>
      <c r="E152" s="308">
        <v>828.64186259999997</v>
      </c>
      <c r="F152" s="308">
        <v>836.03449992999958</v>
      </c>
      <c r="G152" s="308">
        <v>722.4549736300005</v>
      </c>
      <c r="H152" s="308">
        <v>752.49511019000056</v>
      </c>
      <c r="I152" s="308">
        <v>795.19915155000035</v>
      </c>
      <c r="J152" s="308">
        <v>1004.8983651799999</v>
      </c>
      <c r="K152" s="308">
        <v>1045.8233267400001</v>
      </c>
      <c r="L152" s="308">
        <v>1224.6611839099996</v>
      </c>
      <c r="M152" s="308">
        <v>1354.58039379</v>
      </c>
      <c r="N152" s="308">
        <v>1696.7224922599999</v>
      </c>
      <c r="O152" s="308">
        <v>1694.8046085600008</v>
      </c>
      <c r="P152" s="308">
        <v>1723.0346759100003</v>
      </c>
      <c r="Q152" s="308">
        <v>1759.5436459300008</v>
      </c>
      <c r="R152" s="308">
        <v>1834.1781252100009</v>
      </c>
      <c r="S152" s="308">
        <v>1833.3727728699996</v>
      </c>
      <c r="T152" s="308">
        <v>1960.9465176900003</v>
      </c>
      <c r="U152" s="308">
        <v>1981.9667156900005</v>
      </c>
      <c r="V152" s="308">
        <v>1868.0161732599991</v>
      </c>
      <c r="W152" s="308">
        <v>1883.6892373900009</v>
      </c>
      <c r="X152" s="308">
        <v>2087.1801315399989</v>
      </c>
      <c r="Y152" s="308">
        <v>2354.3479976399985</v>
      </c>
      <c r="Z152" s="308">
        <v>2466.6239097800008</v>
      </c>
      <c r="AA152" s="308">
        <v>2473.0067223000005</v>
      </c>
      <c r="AB152" s="308">
        <v>2800.6852330900001</v>
      </c>
      <c r="AC152" s="308">
        <v>2972.1257525200017</v>
      </c>
      <c r="AD152" s="308">
        <v>3069.0965255200008</v>
      </c>
      <c r="AE152" s="308">
        <v>3122.3454806966683</v>
      </c>
      <c r="AF152" s="308">
        <v>2965.1416454666669</v>
      </c>
      <c r="AG152" s="308">
        <v>2730.2444939066663</v>
      </c>
      <c r="AH152" s="308">
        <v>2672.9810542233336</v>
      </c>
      <c r="AI152" s="308">
        <v>2657.8672721033345</v>
      </c>
      <c r="AJ152" s="308">
        <v>3036.9247847333336</v>
      </c>
      <c r="AK152" s="308">
        <v>3200.8032343500008</v>
      </c>
      <c r="AL152" s="308">
        <v>3765.8732086099999</v>
      </c>
      <c r="AM152" s="308">
        <v>3734.0011615400008</v>
      </c>
      <c r="AN152" s="308">
        <v>3706.4289778066686</v>
      </c>
      <c r="AO152" s="308">
        <v>3531.3558652166685</v>
      </c>
      <c r="AP152" s="308">
        <v>3367.9742579366666</v>
      </c>
      <c r="AQ152" s="308">
        <v>3339.3320915133327</v>
      </c>
      <c r="AR152" s="308">
        <v>3138.6112070633335</v>
      </c>
      <c r="AS152" s="308">
        <v>3080.584879453334</v>
      </c>
      <c r="AT152" s="308">
        <v>3048.9557918700002</v>
      </c>
      <c r="AU152" s="308">
        <v>2983.7462137300017</v>
      </c>
      <c r="AV152" s="308">
        <v>2983.7491370100006</v>
      </c>
      <c r="AW152" s="308">
        <v>3282.5522965200007</v>
      </c>
      <c r="AX152" s="308">
        <v>3393.3871504500021</v>
      </c>
      <c r="AY152" s="308">
        <v>3729.794054220004</v>
      </c>
      <c r="AZ152" s="308">
        <v>3982.3080779300008</v>
      </c>
      <c r="BA152" s="308">
        <v>4656.8258678400016</v>
      </c>
      <c r="BB152" s="308">
        <v>3758.3941608700015</v>
      </c>
      <c r="BC152" s="308">
        <v>3545.27943959</v>
      </c>
      <c r="BD152" s="308">
        <v>3719.3905701700014</v>
      </c>
      <c r="BE152" s="308">
        <v>3712.0061642600012</v>
      </c>
      <c r="BF152" s="308">
        <v>4010.642066086667</v>
      </c>
      <c r="BG152" s="308">
        <v>3278.9041205340009</v>
      </c>
      <c r="BH152" s="308">
        <v>3457.9433461780018</v>
      </c>
      <c r="BI152" s="308">
        <v>3443.5241754020017</v>
      </c>
      <c r="BJ152" s="308">
        <v>3467.0032968580008</v>
      </c>
      <c r="BK152" s="308">
        <v>4003.7484523459998</v>
      </c>
      <c r="BL152" s="308">
        <v>6456.5068982110024</v>
      </c>
      <c r="BM152" s="308">
        <v>7436.830249167002</v>
      </c>
      <c r="BN152" s="308">
        <v>7587.1213208940007</v>
      </c>
      <c r="BO152" s="308">
        <v>5987.3996661420006</v>
      </c>
      <c r="BP152" s="308">
        <v>5980.0996661353347</v>
      </c>
      <c r="BQ152" s="308">
        <v>5965.5525194853353</v>
      </c>
      <c r="BR152" s="308">
        <v>5912.964995215335</v>
      </c>
      <c r="BS152" s="308">
        <v>5883.469410329335</v>
      </c>
      <c r="BT152" s="308">
        <v>5879.732100299334</v>
      </c>
      <c r="BU152" s="308">
        <v>5878.846188309336</v>
      </c>
      <c r="BV152" s="308">
        <v>5871.9295324193354</v>
      </c>
      <c r="BW152" s="308">
        <v>5868.5954938793348</v>
      </c>
      <c r="BX152" s="308">
        <v>5859.4869350293338</v>
      </c>
      <c r="BY152" s="308">
        <v>5572.4090752880029</v>
      </c>
      <c r="BZ152" s="308">
        <v>5563.4271625353349</v>
      </c>
      <c r="CA152" s="308">
        <v>5480.0929809350018</v>
      </c>
      <c r="CB152" s="308">
        <v>5466.997057077002</v>
      </c>
      <c r="CC152" s="308">
        <v>5439.3380231870015</v>
      </c>
      <c r="CD152" s="308">
        <v>5416.878938187001</v>
      </c>
      <c r="CE152" s="308">
        <v>5405.4335463170009</v>
      </c>
      <c r="CF152" s="308">
        <v>5415.5337160470008</v>
      </c>
      <c r="CG152" s="308">
        <v>5407.442079927001</v>
      </c>
      <c r="CH152" s="308">
        <v>5390.6745079870025</v>
      </c>
      <c r="CI152" s="308">
        <v>5393.5220183070023</v>
      </c>
      <c r="CJ152" s="308">
        <v>5395.1382421370026</v>
      </c>
      <c r="CK152" s="308">
        <v>5392.8133659036912</v>
      </c>
      <c r="CL152" s="308">
        <v>5389.4175891536916</v>
      </c>
      <c r="CM152" s="308">
        <v>5346.3545288436926</v>
      </c>
      <c r="CN152" s="308">
        <v>5313.6659382036923</v>
      </c>
      <c r="CO152" s="308">
        <v>5324.4372843836918</v>
      </c>
      <c r="CP152" s="308">
        <v>5356.7136162536899</v>
      </c>
      <c r="CQ152" s="308">
        <v>5191.8903900036903</v>
      </c>
      <c r="CR152" s="308">
        <v>5071.2202140036907</v>
      </c>
      <c r="CS152" s="308">
        <v>4996.4416351436903</v>
      </c>
      <c r="CT152" s="308">
        <v>4906.5631178536905</v>
      </c>
      <c r="CU152" s="308">
        <v>4923.57491629369</v>
      </c>
      <c r="CV152" s="308">
        <v>4998.6721572036895</v>
      </c>
      <c r="CW152" s="308">
        <v>4920.6941866636935</v>
      </c>
      <c r="CX152" s="308">
        <v>4934.6509267936908</v>
      </c>
      <c r="CY152" s="308">
        <v>4915.7089454836932</v>
      </c>
      <c r="CZ152" s="308">
        <v>4876.3681024436919</v>
      </c>
      <c r="DA152" s="308">
        <v>4890.9906587012792</v>
      </c>
      <c r="DB152" s="308">
        <v>4899.0038355412798</v>
      </c>
      <c r="DC152" s="308">
        <v>4882.3731716912771</v>
      </c>
      <c r="DD152" s="308">
        <v>4887.4631617400009</v>
      </c>
      <c r="DE152" s="308">
        <v>4870.3126170699998</v>
      </c>
      <c r="DF152" s="308">
        <v>4871.2672813599984</v>
      </c>
      <c r="DG152" s="308">
        <v>4516.0585267799979</v>
      </c>
      <c r="DH152" s="308">
        <v>4513.0313105299974</v>
      </c>
      <c r="DI152" s="308">
        <v>4461.7879717799988</v>
      </c>
      <c r="DJ152" s="308">
        <v>4676.9808996999982</v>
      </c>
      <c r="DK152" s="308">
        <v>4851.2795799200012</v>
      </c>
      <c r="DL152" s="308">
        <v>4998.55942942</v>
      </c>
      <c r="DM152" s="308">
        <v>5234.8469156400006</v>
      </c>
      <c r="DN152" s="308">
        <v>5263.20759473</v>
      </c>
      <c r="DO152" s="308">
        <v>5265.7051880199997</v>
      </c>
      <c r="DP152" s="308">
        <v>4981.9954212500015</v>
      </c>
      <c r="DQ152" s="308">
        <v>4975.4010341800004</v>
      </c>
      <c r="DR152" s="307">
        <v>4975.4010341800004</v>
      </c>
      <c r="DS152" s="307"/>
      <c r="DT152" s="307"/>
      <c r="DU152" s="307"/>
      <c r="DV152" s="307"/>
      <c r="DW152" s="307"/>
      <c r="DX152" s="307"/>
      <c r="DY152" s="307"/>
      <c r="DZ152" s="307"/>
      <c r="EA152" s="307"/>
      <c r="EB152" s="307"/>
      <c r="EC152" s="307"/>
      <c r="ED152" s="307"/>
      <c r="EE152" s="307"/>
      <c r="EF152" s="307"/>
      <c r="EH152" s="311"/>
      <c r="EI152" s="311"/>
      <c r="EJ152" s="311"/>
      <c r="EK152" s="311"/>
      <c r="EL152" s="311"/>
      <c r="EM152" s="272"/>
      <c r="EN152" s="311"/>
      <c r="EO152" s="311"/>
      <c r="EP152" s="311"/>
      <c r="EQ152" s="311"/>
      <c r="ER152" s="311"/>
      <c r="ES152" s="311"/>
      <c r="ET152" s="311"/>
      <c r="EU152" s="311"/>
      <c r="EV152" s="311"/>
    </row>
    <row r="153" spans="1:152" s="256" customFormat="1" x14ac:dyDescent="0.25">
      <c r="A153" s="312" t="s">
        <v>176</v>
      </c>
      <c r="B153" s="308">
        <v>73.261726240000016</v>
      </c>
      <c r="C153" s="308">
        <v>73.261726240000016</v>
      </c>
      <c r="D153" s="308">
        <v>73.261726240000016</v>
      </c>
      <c r="E153" s="308">
        <v>73.261726240000016</v>
      </c>
      <c r="F153" s="308">
        <v>73.261726240000016</v>
      </c>
      <c r="G153" s="308">
        <v>73.261726240000016</v>
      </c>
      <c r="H153" s="308">
        <v>73.261726240000016</v>
      </c>
      <c r="I153" s="308">
        <v>72.786103890000007</v>
      </c>
      <c r="J153" s="308">
        <v>72.786103890000007</v>
      </c>
      <c r="K153" s="308">
        <v>72.786103890000007</v>
      </c>
      <c r="L153" s="308">
        <v>72.786103890000007</v>
      </c>
      <c r="M153" s="308">
        <v>72.786103890000007</v>
      </c>
      <c r="N153" s="308">
        <v>72.310481540000012</v>
      </c>
      <c r="O153" s="308">
        <v>72.310481540000012</v>
      </c>
      <c r="P153" s="308">
        <v>72.310481540000012</v>
      </c>
      <c r="Q153" s="308">
        <v>72.310481540000012</v>
      </c>
      <c r="R153" s="308">
        <v>72.310481540000012</v>
      </c>
      <c r="S153" s="308">
        <v>72.310481540000012</v>
      </c>
      <c r="T153" s="308">
        <v>71.834859190000003</v>
      </c>
      <c r="U153" s="308">
        <v>76.955188579999998</v>
      </c>
      <c r="V153" s="308">
        <v>76.955188579999998</v>
      </c>
      <c r="W153" s="308">
        <v>76.955188579999998</v>
      </c>
      <c r="X153" s="308">
        <v>76.955188579999998</v>
      </c>
      <c r="Y153" s="308">
        <v>76.955188579999998</v>
      </c>
      <c r="Z153" s="308">
        <v>76.47956628</v>
      </c>
      <c r="AA153" s="308">
        <v>76.47956628</v>
      </c>
      <c r="AB153" s="308">
        <v>76.47956628</v>
      </c>
      <c r="AC153" s="308">
        <v>76.47956628</v>
      </c>
      <c r="AD153" s="308">
        <v>77.764355620000003</v>
      </c>
      <c r="AE153" s="308">
        <v>77.764355620000003</v>
      </c>
      <c r="AF153" s="308">
        <v>77.764355620000003</v>
      </c>
      <c r="AG153" s="308">
        <v>77.764355620000003</v>
      </c>
      <c r="AH153" s="308">
        <v>77.764355620000003</v>
      </c>
      <c r="AI153" s="308">
        <v>77.764355620000003</v>
      </c>
      <c r="AJ153" s="308">
        <v>77.764355620000003</v>
      </c>
      <c r="AK153" s="308">
        <v>77.764355620000003</v>
      </c>
      <c r="AL153" s="308">
        <v>578.59768895000002</v>
      </c>
      <c r="AM153" s="308">
        <v>578.59768895000002</v>
      </c>
      <c r="AN153" s="308">
        <v>578.80636950999997</v>
      </c>
      <c r="AO153" s="308">
        <v>410.10831589999998</v>
      </c>
      <c r="AP153" s="308">
        <v>279.34496468999998</v>
      </c>
      <c r="AQ153" s="308">
        <v>279.34496468999998</v>
      </c>
      <c r="AR153" s="308">
        <v>77.764355620000003</v>
      </c>
      <c r="AS153" s="308">
        <v>77.764355620000003</v>
      </c>
      <c r="AT153" s="308">
        <v>77.764355620000003</v>
      </c>
      <c r="AU153" s="308">
        <v>77.764355620000003</v>
      </c>
      <c r="AV153" s="308">
        <v>77.764355620000003</v>
      </c>
      <c r="AW153" s="308">
        <v>377.85185562000004</v>
      </c>
      <c r="AX153" s="308">
        <v>508.33670955000002</v>
      </c>
      <c r="AY153" s="308">
        <v>859.88161449000006</v>
      </c>
      <c r="AZ153" s="308">
        <v>1115.0255033799999</v>
      </c>
      <c r="BA153" s="308">
        <v>1473.64206259</v>
      </c>
      <c r="BB153" s="308">
        <v>575.31035562</v>
      </c>
      <c r="BC153" s="308">
        <v>675.35202229000015</v>
      </c>
      <c r="BD153" s="308">
        <v>959.04495540999994</v>
      </c>
      <c r="BE153" s="308">
        <v>959.6030495</v>
      </c>
      <c r="BF153" s="308">
        <v>1226.3484732700001</v>
      </c>
      <c r="BG153" s="308">
        <v>519.289083054</v>
      </c>
      <c r="BH153" s="308">
        <v>858.02922306400001</v>
      </c>
      <c r="BI153" s="308">
        <v>858.65283562000002</v>
      </c>
      <c r="BJ153" s="308">
        <v>859.05619807000005</v>
      </c>
      <c r="BK153" s="308">
        <v>1409.191971797</v>
      </c>
      <c r="BL153" s="308">
        <v>3872.4517264169999</v>
      </c>
      <c r="BM153" s="308">
        <v>5032.8734701829999</v>
      </c>
      <c r="BN153" s="308">
        <v>5227.3490412199999</v>
      </c>
      <c r="BO153" s="308">
        <v>3634.5078031240005</v>
      </c>
      <c r="BP153" s="308">
        <v>3634.5078031240005</v>
      </c>
      <c r="BQ153" s="308">
        <v>3634.5078031240005</v>
      </c>
      <c r="BR153" s="308">
        <v>3634.5078031240005</v>
      </c>
      <c r="BS153" s="308">
        <v>3619.7419468780004</v>
      </c>
      <c r="BT153" s="308">
        <v>3619.7419468780004</v>
      </c>
      <c r="BU153" s="308">
        <v>3619.7419468780004</v>
      </c>
      <c r="BV153" s="308">
        <v>3619.7419468780004</v>
      </c>
      <c r="BW153" s="308">
        <v>3619.7419468780004</v>
      </c>
      <c r="BX153" s="308">
        <v>3619.7419468780004</v>
      </c>
      <c r="BY153" s="308">
        <v>3619.7419468740004</v>
      </c>
      <c r="BZ153" s="308">
        <v>3619.7419468740004</v>
      </c>
      <c r="CA153" s="308">
        <v>3619.7419468740004</v>
      </c>
      <c r="CB153" s="308">
        <v>3619.7419468700004</v>
      </c>
      <c r="CC153" s="308">
        <v>3619.7419468700004</v>
      </c>
      <c r="CD153" s="308">
        <v>3619.7419468700004</v>
      </c>
      <c r="CE153" s="308">
        <v>3619.7419468700004</v>
      </c>
      <c r="CF153" s="308">
        <v>3619.7419468700004</v>
      </c>
      <c r="CG153" s="308">
        <v>3619.7419468700004</v>
      </c>
      <c r="CH153" s="308">
        <v>3619.7419468700004</v>
      </c>
      <c r="CI153" s="308">
        <v>3619.7419468700004</v>
      </c>
      <c r="CJ153" s="308">
        <v>3619.7419468700004</v>
      </c>
      <c r="CK153" s="308">
        <v>3619.7419468736921</v>
      </c>
      <c r="CL153" s="308">
        <v>3619.7419468736921</v>
      </c>
      <c r="CM153" s="308">
        <v>3619.7419468736921</v>
      </c>
      <c r="CN153" s="308">
        <v>3619.7419468736921</v>
      </c>
      <c r="CO153" s="308">
        <v>3619.7419468736921</v>
      </c>
      <c r="CP153" s="308">
        <v>3619.7419468736921</v>
      </c>
      <c r="CQ153" s="308">
        <v>3619.7419468736921</v>
      </c>
      <c r="CR153" s="308">
        <v>3619.7419468736921</v>
      </c>
      <c r="CS153" s="308">
        <v>3619.7419468736921</v>
      </c>
      <c r="CT153" s="308">
        <v>3619.7419468736921</v>
      </c>
      <c r="CU153" s="308">
        <v>3619.7419468736925</v>
      </c>
      <c r="CV153" s="308">
        <v>3619.7419468736925</v>
      </c>
      <c r="CW153" s="308">
        <v>3619.7419468736925</v>
      </c>
      <c r="CX153" s="308">
        <v>3619.7419468736925</v>
      </c>
      <c r="CY153" s="308">
        <v>3619.7419468736925</v>
      </c>
      <c r="CZ153" s="308">
        <v>3619.7419468736921</v>
      </c>
      <c r="DA153" s="308">
        <v>3619.7419468736921</v>
      </c>
      <c r="DB153" s="308">
        <v>3619.7419468736921</v>
      </c>
      <c r="DC153" s="308">
        <v>3619.7419468736921</v>
      </c>
      <c r="DD153" s="308">
        <v>3619.74194687</v>
      </c>
      <c r="DE153" s="308">
        <v>3619.74194687</v>
      </c>
      <c r="DF153" s="308">
        <v>3619.7419468699995</v>
      </c>
      <c r="DG153" s="308">
        <v>3283.1223250899998</v>
      </c>
      <c r="DH153" s="308">
        <v>3283.1223250899998</v>
      </c>
      <c r="DI153" s="308">
        <v>3242.8881813399998</v>
      </c>
      <c r="DJ153" s="308">
        <v>3242.8881813399998</v>
      </c>
      <c r="DK153" s="308">
        <v>3242.8881813399998</v>
      </c>
      <c r="DL153" s="308">
        <v>3242.8881811899996</v>
      </c>
      <c r="DM153" s="308">
        <v>3242.8881813399998</v>
      </c>
      <c r="DN153" s="308">
        <v>3242.8881813399998</v>
      </c>
      <c r="DO153" s="308">
        <v>3242.8881813399998</v>
      </c>
      <c r="DP153" s="308">
        <v>3242.8881813399998</v>
      </c>
      <c r="DQ153" s="308">
        <v>3242.8881813399998</v>
      </c>
      <c r="DR153" s="307">
        <v>3242.8881813399998</v>
      </c>
      <c r="DS153" s="307"/>
      <c r="DT153" s="307"/>
      <c r="DU153" s="307"/>
      <c r="DV153" s="307"/>
      <c r="DW153" s="307"/>
      <c r="DX153" s="307"/>
      <c r="DY153" s="307"/>
      <c r="DZ153" s="307"/>
      <c r="EA153" s="307"/>
      <c r="EB153" s="307"/>
      <c r="EC153" s="307"/>
      <c r="ED153" s="307"/>
      <c r="EE153" s="307"/>
      <c r="EF153" s="307"/>
      <c r="EH153" s="311"/>
      <c r="EI153" s="311"/>
      <c r="EJ153" s="311"/>
      <c r="EK153" s="311"/>
      <c r="EL153" s="311"/>
      <c r="EM153" s="272"/>
      <c r="EN153" s="311"/>
      <c r="EO153" s="311"/>
      <c r="EP153" s="311"/>
      <c r="EQ153" s="311"/>
      <c r="ER153" s="311"/>
      <c r="ES153" s="311"/>
      <c r="ET153" s="311"/>
      <c r="EU153" s="311"/>
      <c r="EV153" s="311"/>
    </row>
    <row r="154" spans="1:152" s="256" customFormat="1" x14ac:dyDescent="0.25">
      <c r="A154" s="312" t="s">
        <v>451</v>
      </c>
      <c r="B154" s="308">
        <v>189.45656052000001</v>
      </c>
      <c r="C154" s="308">
        <v>189.45656052000001</v>
      </c>
      <c r="D154" s="308">
        <v>189.45656052000001</v>
      </c>
      <c r="E154" s="308">
        <v>369.45656051999998</v>
      </c>
      <c r="F154" s="308">
        <v>369.45656051999998</v>
      </c>
      <c r="G154" s="308">
        <v>306.85923385000001</v>
      </c>
      <c r="H154" s="308">
        <v>322.49630458999997</v>
      </c>
      <c r="I154" s="308">
        <v>335.26630458999995</v>
      </c>
      <c r="J154" s="308">
        <v>408.36786443</v>
      </c>
      <c r="K154" s="308">
        <v>404.36786443</v>
      </c>
      <c r="L154" s="308">
        <v>548.14971343000002</v>
      </c>
      <c r="M154" s="308">
        <v>668.14971343000002</v>
      </c>
      <c r="N154" s="308">
        <v>989.64971343000002</v>
      </c>
      <c r="O154" s="308">
        <v>958.73835664000001</v>
      </c>
      <c r="P154" s="308">
        <v>958.73835664000001</v>
      </c>
      <c r="Q154" s="308">
        <v>983.75195270000006</v>
      </c>
      <c r="R154" s="308">
        <v>1050.0423921700001</v>
      </c>
      <c r="S154" s="308">
        <v>1038.20942046</v>
      </c>
      <c r="T154" s="308">
        <v>1158.20942046</v>
      </c>
      <c r="U154" s="308">
        <v>1130.9053741300002</v>
      </c>
      <c r="V154" s="308">
        <v>1098.6260908899999</v>
      </c>
      <c r="W154" s="308">
        <v>1081.7873921500002</v>
      </c>
      <c r="X154" s="308">
        <v>1332.2042328800001</v>
      </c>
      <c r="Y154" s="308">
        <v>1333.00423288</v>
      </c>
      <c r="Z154" s="308">
        <v>1353.00423288</v>
      </c>
      <c r="AA154" s="308">
        <v>1353.00423288</v>
      </c>
      <c r="AB154" s="308">
        <v>1666.00423288</v>
      </c>
      <c r="AC154" s="308">
        <v>1826.8042328800002</v>
      </c>
      <c r="AD154" s="308">
        <v>1948.81088804</v>
      </c>
      <c r="AE154" s="308">
        <v>1940.0244571966666</v>
      </c>
      <c r="AF154" s="308">
        <v>1876.0578525766668</v>
      </c>
      <c r="AG154" s="308">
        <v>1635.0792342466666</v>
      </c>
      <c r="AH154" s="308">
        <v>1605.9675577933333</v>
      </c>
      <c r="AI154" s="308">
        <v>1605.9675577933333</v>
      </c>
      <c r="AJ154" s="308">
        <v>1985.9675577933333</v>
      </c>
      <c r="AK154" s="308">
        <v>2010.0175019000001</v>
      </c>
      <c r="AL154" s="308">
        <v>2090.0175019000003</v>
      </c>
      <c r="AM154" s="308">
        <v>2074.5650505600001</v>
      </c>
      <c r="AN154" s="308">
        <v>2041.7445936166669</v>
      </c>
      <c r="AO154" s="308">
        <v>2058.2104747266671</v>
      </c>
      <c r="AP154" s="308">
        <v>2020.9783809866667</v>
      </c>
      <c r="AQ154" s="308">
        <v>1985.6450476533332</v>
      </c>
      <c r="AR154" s="308">
        <v>1985.6450476533332</v>
      </c>
      <c r="AS154" s="308">
        <v>1945.4016009833333</v>
      </c>
      <c r="AT154" s="308">
        <v>1922.8182676500001</v>
      </c>
      <c r="AU154" s="308">
        <v>1863.43499021</v>
      </c>
      <c r="AV154" s="308">
        <v>1863.43499021</v>
      </c>
      <c r="AW154" s="308">
        <v>1856.2516568800002</v>
      </c>
      <c r="AX154" s="308">
        <v>1837.4516568800002</v>
      </c>
      <c r="AY154" s="308">
        <v>1825.2016568800002</v>
      </c>
      <c r="AZ154" s="308">
        <v>1824.7183235499999</v>
      </c>
      <c r="BA154" s="308">
        <v>1823.2183235499999</v>
      </c>
      <c r="BB154" s="308">
        <v>1823.2183235499999</v>
      </c>
      <c r="BC154" s="308">
        <v>1832.1420735499999</v>
      </c>
      <c r="BD154" s="308">
        <v>1716.2349902200001</v>
      </c>
      <c r="BE154" s="308">
        <v>1713.1724902200001</v>
      </c>
      <c r="BF154" s="308">
        <v>1703.0391568766665</v>
      </c>
      <c r="BG154" s="308">
        <v>1631.09708602</v>
      </c>
      <c r="BH154" s="308">
        <v>1493.334906884</v>
      </c>
      <c r="BI154" s="308">
        <v>1482.7801985399999</v>
      </c>
      <c r="BJ154" s="308">
        <v>1476.58629021</v>
      </c>
      <c r="BK154" s="308">
        <v>1473.6237902130001</v>
      </c>
      <c r="BL154" s="308">
        <v>1463.2904568800002</v>
      </c>
      <c r="BM154" s="308">
        <v>1423.2904568800002</v>
      </c>
      <c r="BN154" s="308">
        <v>1381.9599902100001</v>
      </c>
      <c r="BO154" s="308">
        <v>1378.059990214</v>
      </c>
      <c r="BP154" s="308">
        <v>1371.809990214</v>
      </c>
      <c r="BQ154" s="308">
        <v>1368.747490214</v>
      </c>
      <c r="BR154" s="308">
        <v>1368.747490214</v>
      </c>
      <c r="BS154" s="308">
        <v>1368.747490214</v>
      </c>
      <c r="BT154" s="308">
        <v>1368.747490214</v>
      </c>
      <c r="BU154" s="308">
        <v>1368.747490214</v>
      </c>
      <c r="BV154" s="308">
        <v>1362.497490214</v>
      </c>
      <c r="BW154" s="308">
        <v>1359.434990214</v>
      </c>
      <c r="BX154" s="308">
        <v>1359.434990214</v>
      </c>
      <c r="BY154" s="308">
        <v>1079.434990214</v>
      </c>
      <c r="BZ154" s="308">
        <v>1079.434990214</v>
      </c>
      <c r="CA154" s="308">
        <v>1075.184990214</v>
      </c>
      <c r="CB154" s="308">
        <v>1075.18499021</v>
      </c>
      <c r="CC154" s="308">
        <v>1075.18499021</v>
      </c>
      <c r="CD154" s="308">
        <v>1075.18499021</v>
      </c>
      <c r="CE154" s="308">
        <v>1075.18499021</v>
      </c>
      <c r="CF154" s="308">
        <v>1075.18499021</v>
      </c>
      <c r="CG154" s="308">
        <v>1075.18499021</v>
      </c>
      <c r="CH154" s="308">
        <v>1060.68499021</v>
      </c>
      <c r="CI154" s="308">
        <v>1060.68499021</v>
      </c>
      <c r="CJ154" s="308">
        <v>1060.68499021</v>
      </c>
      <c r="CK154" s="308">
        <v>1060.68499021</v>
      </c>
      <c r="CL154" s="308">
        <v>1060.68499021</v>
      </c>
      <c r="CM154" s="308">
        <v>1056.43499021</v>
      </c>
      <c r="CN154" s="308">
        <v>1046.43499021</v>
      </c>
      <c r="CO154" s="308">
        <v>1046.43499021</v>
      </c>
      <c r="CP154" s="308">
        <v>1037.0013574099999</v>
      </c>
      <c r="CQ154" s="308">
        <v>804.07589282999993</v>
      </c>
      <c r="CR154" s="308">
        <v>683.33309936999979</v>
      </c>
      <c r="CS154" s="308">
        <v>635.8246543599995</v>
      </c>
      <c r="CT154" s="308">
        <v>584.8275720499995</v>
      </c>
      <c r="CU154" s="308">
        <v>584.8275720499995</v>
      </c>
      <c r="CV154" s="308">
        <v>584.8275720499995</v>
      </c>
      <c r="CW154" s="308">
        <v>422.08805931999956</v>
      </c>
      <c r="CX154" s="308">
        <v>398.77578802999943</v>
      </c>
      <c r="CY154" s="308">
        <v>370.3250120799994</v>
      </c>
      <c r="CZ154" s="308">
        <v>319.36472418999944</v>
      </c>
      <c r="DA154" s="308">
        <v>290.09428368999943</v>
      </c>
      <c r="DB154" s="308">
        <v>270.22774228999941</v>
      </c>
      <c r="DC154" s="308">
        <v>241.41162119999942</v>
      </c>
      <c r="DD154" s="308">
        <v>235.47116239999943</v>
      </c>
      <c r="DE154" s="308">
        <v>234.86883687999941</v>
      </c>
      <c r="DF154" s="308">
        <v>221.15869763999942</v>
      </c>
      <c r="DG154" s="308">
        <v>221.15869763999942</v>
      </c>
      <c r="DH154" s="308">
        <v>221.15869763999942</v>
      </c>
      <c r="DI154" s="308">
        <v>211.15869763999942</v>
      </c>
      <c r="DJ154" s="308">
        <v>349.07784436999947</v>
      </c>
      <c r="DK154" s="308">
        <v>415.2553752099995</v>
      </c>
      <c r="DL154" s="308">
        <v>527.10862700999928</v>
      </c>
      <c r="DM154" s="308">
        <v>727.10862700999917</v>
      </c>
      <c r="DN154" s="308">
        <v>723.0072695999994</v>
      </c>
      <c r="DO154" s="308">
        <v>713.0072695999994</v>
      </c>
      <c r="DP154" s="308">
        <v>431.26310292999955</v>
      </c>
      <c r="DQ154" s="308">
        <v>431.26310292999955</v>
      </c>
      <c r="DR154" s="307">
        <v>973.20450507999999</v>
      </c>
      <c r="DS154" s="307"/>
      <c r="DT154" s="307"/>
      <c r="DU154" s="307"/>
      <c r="DV154" s="307"/>
      <c r="DW154" s="307"/>
      <c r="DX154" s="307"/>
      <c r="DY154" s="307"/>
      <c r="DZ154" s="307"/>
      <c r="EA154" s="307"/>
      <c r="EB154" s="307"/>
      <c r="EC154" s="307"/>
      <c r="ED154" s="307"/>
      <c r="EE154" s="307"/>
      <c r="EF154" s="307"/>
      <c r="EH154" s="311"/>
      <c r="EI154" s="311"/>
      <c r="EJ154" s="311"/>
      <c r="EK154" s="311"/>
      <c r="EL154" s="311"/>
      <c r="EM154" s="272"/>
      <c r="EN154" s="311"/>
      <c r="EO154" s="311"/>
      <c r="EP154" s="311"/>
      <c r="EQ154" s="311"/>
      <c r="ER154" s="311"/>
      <c r="ES154" s="311"/>
      <c r="ET154" s="311"/>
      <c r="EU154" s="311"/>
      <c r="EV154" s="311"/>
    </row>
    <row r="155" spans="1:152" s="256" customFormat="1" x14ac:dyDescent="0.25">
      <c r="A155" s="312" t="s">
        <v>448</v>
      </c>
      <c r="B155" s="308">
        <v>370.08915854000003</v>
      </c>
      <c r="C155" s="308">
        <v>373.81566320000007</v>
      </c>
      <c r="D155" s="308">
        <v>374.66227856</v>
      </c>
      <c r="E155" s="308">
        <v>385.92357584000001</v>
      </c>
      <c r="F155" s="308">
        <v>393.31621317000003</v>
      </c>
      <c r="G155" s="308">
        <v>342.33401354</v>
      </c>
      <c r="H155" s="308">
        <v>356.73707936</v>
      </c>
      <c r="I155" s="308">
        <v>387.14674307000007</v>
      </c>
      <c r="J155" s="308">
        <v>523.74439686000005</v>
      </c>
      <c r="K155" s="308">
        <v>568.66935841999998</v>
      </c>
      <c r="L155" s="308">
        <v>603.72536658999991</v>
      </c>
      <c r="M155" s="308">
        <v>613.64457646999995</v>
      </c>
      <c r="N155" s="308">
        <v>634.76229728999999</v>
      </c>
      <c r="O155" s="308">
        <v>663.75577037999983</v>
      </c>
      <c r="P155" s="308">
        <v>691.98583772999984</v>
      </c>
      <c r="Q155" s="308">
        <v>703.48121169000001</v>
      </c>
      <c r="R155" s="308">
        <v>711.82525150000004</v>
      </c>
      <c r="S155" s="308">
        <v>722.85287087000006</v>
      </c>
      <c r="T155" s="308">
        <v>730.90223803999993</v>
      </c>
      <c r="U155" s="308">
        <v>774.10615298000005</v>
      </c>
      <c r="V155" s="308">
        <v>692.43489378999993</v>
      </c>
      <c r="W155" s="308">
        <v>724.94665666000003</v>
      </c>
      <c r="X155" s="308">
        <v>678.02071007999996</v>
      </c>
      <c r="Y155" s="308">
        <v>944.38857618000009</v>
      </c>
      <c r="Z155" s="308">
        <v>1037.1401106200001</v>
      </c>
      <c r="AA155" s="308">
        <v>1043.5229231400001</v>
      </c>
      <c r="AB155" s="308">
        <v>1058.2014339300001</v>
      </c>
      <c r="AC155" s="308">
        <v>1068.8419533599999</v>
      </c>
      <c r="AD155" s="308">
        <v>1042.52128186</v>
      </c>
      <c r="AE155" s="308">
        <v>1104.5566678800001</v>
      </c>
      <c r="AF155" s="308">
        <v>1011.31943727</v>
      </c>
      <c r="AG155" s="308">
        <v>1017.40090404</v>
      </c>
      <c r="AH155" s="308">
        <v>989.24914080999997</v>
      </c>
      <c r="AI155" s="308">
        <v>974.13535869000009</v>
      </c>
      <c r="AJ155" s="308">
        <v>973.19287132000011</v>
      </c>
      <c r="AK155" s="308">
        <v>1113.02137683</v>
      </c>
      <c r="AL155" s="308">
        <v>1097.25801776</v>
      </c>
      <c r="AM155" s="308">
        <v>1080.8384220299999</v>
      </c>
      <c r="AN155" s="308">
        <v>1085.87801468</v>
      </c>
      <c r="AO155" s="308">
        <v>1063.03707459</v>
      </c>
      <c r="AP155" s="308">
        <v>1067.65091226</v>
      </c>
      <c r="AQ155" s="308">
        <v>1074.34207917</v>
      </c>
      <c r="AR155" s="308">
        <v>1075.20180379</v>
      </c>
      <c r="AS155" s="308">
        <v>1057.4189228499999</v>
      </c>
      <c r="AT155" s="308">
        <v>1048.3731686000001</v>
      </c>
      <c r="AU155" s="308">
        <v>1042.5468679000001</v>
      </c>
      <c r="AV155" s="308">
        <v>1042.5497911800003</v>
      </c>
      <c r="AW155" s="308">
        <v>1048.4487840200002</v>
      </c>
      <c r="AX155" s="308">
        <v>1047.5987840200003</v>
      </c>
      <c r="AY155" s="308">
        <v>1044.7107828500002</v>
      </c>
      <c r="AZ155" s="308">
        <v>1042.5642510000002</v>
      </c>
      <c r="BA155" s="308">
        <v>1359.9654817000003</v>
      </c>
      <c r="BB155" s="308">
        <v>1359.8654817000004</v>
      </c>
      <c r="BC155" s="308">
        <v>1037.78534375</v>
      </c>
      <c r="BD155" s="308">
        <v>1044.1106245400001</v>
      </c>
      <c r="BE155" s="308">
        <v>1039.2306245400002</v>
      </c>
      <c r="BF155" s="308">
        <v>1081.2544359400001</v>
      </c>
      <c r="BG155" s="308">
        <v>1128.5179514599999</v>
      </c>
      <c r="BH155" s="308">
        <v>1106.5792162299999</v>
      </c>
      <c r="BI155" s="308">
        <v>1102.091141242</v>
      </c>
      <c r="BJ155" s="308">
        <v>1131.3608085780002</v>
      </c>
      <c r="BK155" s="308">
        <v>1120.9326903360002</v>
      </c>
      <c r="BL155" s="308">
        <v>1120.7647149140003</v>
      </c>
      <c r="BM155" s="308">
        <v>980.66632210400007</v>
      </c>
      <c r="BN155" s="308">
        <v>977.81228946400006</v>
      </c>
      <c r="BO155" s="308">
        <v>974.831872804</v>
      </c>
      <c r="BP155" s="308">
        <v>973.78187279733345</v>
      </c>
      <c r="BQ155" s="308">
        <v>962.2972261473335</v>
      </c>
      <c r="BR155" s="308">
        <v>909.70970187733349</v>
      </c>
      <c r="BS155" s="308">
        <v>894.97997323733352</v>
      </c>
      <c r="BT155" s="308">
        <v>891.24266320733352</v>
      </c>
      <c r="BU155" s="308">
        <v>890.35675121733357</v>
      </c>
      <c r="BV155" s="308">
        <v>889.69009532733355</v>
      </c>
      <c r="BW155" s="308">
        <v>889.41855678733361</v>
      </c>
      <c r="BX155" s="308">
        <v>880.30999793733361</v>
      </c>
      <c r="BY155" s="308">
        <v>873.23213820000001</v>
      </c>
      <c r="BZ155" s="308">
        <v>864.25022544733361</v>
      </c>
      <c r="CA155" s="308">
        <v>785.16604384700008</v>
      </c>
      <c r="CB155" s="308">
        <v>772.07011999700001</v>
      </c>
      <c r="CC155" s="308">
        <v>744.41108610700007</v>
      </c>
      <c r="CD155" s="308">
        <v>721.952001107</v>
      </c>
      <c r="CE155" s="308">
        <v>710.50660923700002</v>
      </c>
      <c r="CF155" s="308">
        <v>720.60677896699997</v>
      </c>
      <c r="CG155" s="308">
        <v>712.51514284700011</v>
      </c>
      <c r="CH155" s="308">
        <v>710.24757090700007</v>
      </c>
      <c r="CI155" s="308">
        <v>713.09508122700004</v>
      </c>
      <c r="CJ155" s="308">
        <v>714.711305057</v>
      </c>
      <c r="CK155" s="308">
        <v>712.38642881999988</v>
      </c>
      <c r="CL155" s="308">
        <v>708.9906520699999</v>
      </c>
      <c r="CM155" s="308">
        <v>670.17759176000004</v>
      </c>
      <c r="CN155" s="308">
        <v>647.48900112000001</v>
      </c>
      <c r="CO155" s="308">
        <v>658.26034729999992</v>
      </c>
      <c r="CP155" s="308">
        <v>739.91699711999991</v>
      </c>
      <c r="CQ155" s="308">
        <v>768.07255030000022</v>
      </c>
      <c r="CR155" s="308">
        <v>768.14516775999982</v>
      </c>
      <c r="CS155" s="308">
        <v>740.87503390999996</v>
      </c>
      <c r="CT155" s="308">
        <v>701.99359893000008</v>
      </c>
      <c r="CU155" s="308">
        <v>719.00539736999986</v>
      </c>
      <c r="CV155" s="308">
        <v>794.10263827999995</v>
      </c>
      <c r="CW155" s="308">
        <v>878.86418047000006</v>
      </c>
      <c r="CX155" s="308">
        <v>916.13319189000003</v>
      </c>
      <c r="CY155" s="308">
        <v>925.64198653000005</v>
      </c>
      <c r="CZ155" s="308">
        <v>937.26143138000009</v>
      </c>
      <c r="DA155" s="308">
        <v>981.15442813758739</v>
      </c>
      <c r="DB155" s="308">
        <v>1009.0341463775873</v>
      </c>
      <c r="DC155" s="308">
        <v>1021.2196036175875</v>
      </c>
      <c r="DD155" s="308">
        <v>1032.2500524700001</v>
      </c>
      <c r="DE155" s="308">
        <v>1015.7018333199999</v>
      </c>
      <c r="DF155" s="308">
        <v>1030.3666368500001</v>
      </c>
      <c r="DG155" s="308">
        <v>1011.7775040500002</v>
      </c>
      <c r="DH155" s="308">
        <v>1008.7502878000001</v>
      </c>
      <c r="DI155" s="308">
        <v>1007.7410928000002</v>
      </c>
      <c r="DJ155" s="308">
        <v>1085.0148739899998</v>
      </c>
      <c r="DK155" s="308">
        <v>1193.1360233699997</v>
      </c>
      <c r="DL155" s="308">
        <v>1228.5626212199993</v>
      </c>
      <c r="DM155" s="308">
        <v>1264.8501072899994</v>
      </c>
      <c r="DN155" s="308">
        <v>1297.3121437899995</v>
      </c>
      <c r="DO155" s="308">
        <v>1309.8097370799994</v>
      </c>
      <c r="DP155" s="308">
        <v>1307.8441369799998</v>
      </c>
      <c r="DQ155" s="308">
        <v>1301.2497499099995</v>
      </c>
      <c r="DR155" s="307">
        <v>1369.2534176800002</v>
      </c>
      <c r="DS155" s="307"/>
      <c r="DT155" s="307"/>
      <c r="DU155" s="307"/>
      <c r="DV155" s="307"/>
      <c r="DW155" s="307"/>
      <c r="DX155" s="307"/>
      <c r="DY155" s="307"/>
      <c r="DZ155" s="307"/>
      <c r="EA155" s="307"/>
      <c r="EB155" s="307"/>
      <c r="EC155" s="307"/>
      <c r="ED155" s="307"/>
      <c r="EE155" s="307"/>
      <c r="EF155" s="307"/>
      <c r="EH155" s="311"/>
      <c r="EI155" s="311"/>
      <c r="EJ155" s="311"/>
      <c r="EK155" s="311"/>
      <c r="EL155" s="311"/>
      <c r="EM155" s="272"/>
      <c r="EN155" s="311"/>
      <c r="EO155" s="311"/>
      <c r="EP155" s="311"/>
      <c r="EQ155" s="311"/>
      <c r="ER155" s="311"/>
      <c r="ES155" s="311"/>
      <c r="ET155" s="311"/>
      <c r="EU155" s="311"/>
      <c r="EV155" s="311"/>
    </row>
    <row r="156" spans="1:152" s="256" customFormat="1" x14ac:dyDescent="0.25">
      <c r="A156" s="272" t="s">
        <v>450</v>
      </c>
      <c r="B156" s="308">
        <v>359.4195504700001</v>
      </c>
      <c r="C156" s="308">
        <v>405.82961400000011</v>
      </c>
      <c r="D156" s="308">
        <v>418.05229928000011</v>
      </c>
      <c r="E156" s="308">
        <v>373.91075236000012</v>
      </c>
      <c r="F156" s="308">
        <v>319.88523071000009</v>
      </c>
      <c r="G156" s="308">
        <v>411.28977972686044</v>
      </c>
      <c r="H156" s="308">
        <v>380.69289086922169</v>
      </c>
      <c r="I156" s="308">
        <v>344.76528991536549</v>
      </c>
      <c r="J156" s="308">
        <v>241.37677680848225</v>
      </c>
      <c r="K156" s="308">
        <v>259.13210850659181</v>
      </c>
      <c r="L156" s="308">
        <v>256.64708743659185</v>
      </c>
      <c r="M156" s="308">
        <v>297.93451922300738</v>
      </c>
      <c r="N156" s="308">
        <v>286.15686206064606</v>
      </c>
      <c r="O156" s="308">
        <v>323.59579257064604</v>
      </c>
      <c r="P156" s="308">
        <v>460.68871881157077</v>
      </c>
      <c r="Q156" s="308">
        <v>398.92757758157074</v>
      </c>
      <c r="R156" s="308">
        <v>325.79406494157075</v>
      </c>
      <c r="S156" s="308">
        <v>327.24286242999989</v>
      </c>
      <c r="T156" s="308">
        <v>337.14383113000008</v>
      </c>
      <c r="U156" s="308">
        <v>378.85619755999994</v>
      </c>
      <c r="V156" s="308">
        <v>429.77496049000013</v>
      </c>
      <c r="W156" s="308">
        <v>446.52695675000007</v>
      </c>
      <c r="X156" s="308">
        <v>473.71157143000011</v>
      </c>
      <c r="Y156" s="308">
        <v>474.74869247999993</v>
      </c>
      <c r="Z156" s="308">
        <v>751.72691137000015</v>
      </c>
      <c r="AA156" s="308">
        <v>793.59295299000007</v>
      </c>
      <c r="AB156" s="308">
        <v>852.32549194000012</v>
      </c>
      <c r="AC156" s="308">
        <v>831.47392902000024</v>
      </c>
      <c r="AD156" s="308">
        <v>820.74322974000017</v>
      </c>
      <c r="AE156" s="308">
        <v>865.94685771000013</v>
      </c>
      <c r="AF156" s="308">
        <v>843.75051480000025</v>
      </c>
      <c r="AG156" s="308">
        <v>853.69185197000024</v>
      </c>
      <c r="AH156" s="308">
        <v>830.1926333800003</v>
      </c>
      <c r="AI156" s="308">
        <v>909.11353589000032</v>
      </c>
      <c r="AJ156" s="308">
        <v>867.66841025000019</v>
      </c>
      <c r="AK156" s="308">
        <v>903.9452846400003</v>
      </c>
      <c r="AL156" s="308">
        <v>952.80688607000025</v>
      </c>
      <c r="AM156" s="308">
        <v>1060.4579863500001</v>
      </c>
      <c r="AN156" s="308">
        <v>1064.8211184100001</v>
      </c>
      <c r="AO156" s="308">
        <v>1328.4646477600004</v>
      </c>
      <c r="AP156" s="308">
        <v>1383.0641909300002</v>
      </c>
      <c r="AQ156" s="308">
        <v>1307.3893496800004</v>
      </c>
      <c r="AR156" s="308">
        <v>1205.3637348700004</v>
      </c>
      <c r="AS156" s="308">
        <v>1132.9282710000002</v>
      </c>
      <c r="AT156" s="308">
        <v>1150.4937486900003</v>
      </c>
      <c r="AU156" s="308">
        <v>1214.93043945</v>
      </c>
      <c r="AV156" s="308">
        <v>1631.3025536200003</v>
      </c>
      <c r="AW156" s="308">
        <v>1580.8819707600003</v>
      </c>
      <c r="AX156" s="308">
        <v>1656.6057281500002</v>
      </c>
      <c r="AY156" s="308">
        <v>1944.8566036900002</v>
      </c>
      <c r="AZ156" s="308">
        <v>1881.6056731200001</v>
      </c>
      <c r="BA156" s="308">
        <v>1949.86471443</v>
      </c>
      <c r="BB156" s="308">
        <v>2875.65172454</v>
      </c>
      <c r="BC156" s="308">
        <v>2918.60106111</v>
      </c>
      <c r="BD156" s="308">
        <v>2941.6732193900007</v>
      </c>
      <c r="BE156" s="308">
        <v>2890.3842497670003</v>
      </c>
      <c r="BF156" s="308">
        <v>3404.1189436570003</v>
      </c>
      <c r="BG156" s="308">
        <v>4744.8846519470007</v>
      </c>
      <c r="BH156" s="308">
        <v>4728.7410783270007</v>
      </c>
      <c r="BI156" s="308">
        <v>4774.0323928270009</v>
      </c>
      <c r="BJ156" s="308">
        <v>4822.424061877</v>
      </c>
      <c r="BK156" s="308">
        <v>4915.9128213370004</v>
      </c>
      <c r="BL156" s="308">
        <v>2928.1147806170002</v>
      </c>
      <c r="BM156" s="308">
        <v>2359.4307979670002</v>
      </c>
      <c r="BN156" s="308">
        <v>2238.2356512370006</v>
      </c>
      <c r="BO156" s="308">
        <v>1893.2101681870004</v>
      </c>
      <c r="BP156" s="308">
        <v>1864.3502923300005</v>
      </c>
      <c r="BQ156" s="308">
        <v>1775.5887648300006</v>
      </c>
      <c r="BR156" s="308">
        <v>1795.0902836200007</v>
      </c>
      <c r="BS156" s="308">
        <v>1847.1031741400006</v>
      </c>
      <c r="BT156" s="308">
        <v>2311.6938670600007</v>
      </c>
      <c r="BU156" s="308">
        <v>2312.3723309500006</v>
      </c>
      <c r="BV156" s="308">
        <v>2113.3297066300011</v>
      </c>
      <c r="BW156" s="308">
        <v>1958.5128202700007</v>
      </c>
      <c r="BX156" s="308">
        <v>1670.4957772400007</v>
      </c>
      <c r="BY156" s="308">
        <v>1828.3777353700007</v>
      </c>
      <c r="BZ156" s="308">
        <v>1796.6808729600007</v>
      </c>
      <c r="CA156" s="308">
        <v>1900.6434562900008</v>
      </c>
      <c r="CB156" s="308">
        <v>2192.5097080800006</v>
      </c>
      <c r="CC156" s="308">
        <v>2046.795854120001</v>
      </c>
      <c r="CD156" s="308">
        <v>1949.4098794800009</v>
      </c>
      <c r="CE156" s="308">
        <v>1838.7999021700009</v>
      </c>
      <c r="CF156" s="308">
        <v>1602.7873866600009</v>
      </c>
      <c r="CG156" s="308">
        <v>1599.8787548600008</v>
      </c>
      <c r="CH156" s="308">
        <v>1623.9789520500008</v>
      </c>
      <c r="CI156" s="308">
        <v>1663.9402293400008</v>
      </c>
      <c r="CJ156" s="308">
        <v>1653.8032262900008</v>
      </c>
      <c r="CK156" s="308">
        <v>2636.9660359200006</v>
      </c>
      <c r="CL156" s="308">
        <v>1754.5775754700007</v>
      </c>
      <c r="CM156" s="308">
        <v>1678.9981514700007</v>
      </c>
      <c r="CN156" s="308">
        <v>1630.5559116800007</v>
      </c>
      <c r="CO156" s="308">
        <v>1609.4516086800008</v>
      </c>
      <c r="CP156" s="308">
        <v>1591.2968416800009</v>
      </c>
      <c r="CQ156" s="308">
        <v>2096.1122868600005</v>
      </c>
      <c r="CR156" s="308">
        <v>1726.6679080200008</v>
      </c>
      <c r="CS156" s="308">
        <v>1734.1317455700009</v>
      </c>
      <c r="CT156" s="308">
        <v>1973.850331690001</v>
      </c>
      <c r="CU156" s="308">
        <v>1691.948861690001</v>
      </c>
      <c r="CV156" s="308">
        <v>2039.341013960001</v>
      </c>
      <c r="CW156" s="308">
        <v>2059.862501210001</v>
      </c>
      <c r="CX156" s="308">
        <v>2079.8369605900007</v>
      </c>
      <c r="CY156" s="308">
        <v>2017.1678810400008</v>
      </c>
      <c r="CZ156" s="308">
        <v>2147.5135981700005</v>
      </c>
      <c r="DA156" s="308">
        <v>2083.1210946500005</v>
      </c>
      <c r="DB156" s="308">
        <v>2086.7920212400008</v>
      </c>
      <c r="DC156" s="308">
        <v>2274.5806238000009</v>
      </c>
      <c r="DD156" s="308">
        <v>2079.8906056600008</v>
      </c>
      <c r="DE156" s="308">
        <v>2218.2295774500012</v>
      </c>
      <c r="DF156" s="308">
        <v>2320.1092539800011</v>
      </c>
      <c r="DG156" s="308">
        <v>2386.1046305900009</v>
      </c>
      <c r="DH156" s="308">
        <v>2380.3351675300009</v>
      </c>
      <c r="DI156" s="308">
        <v>2486.3648271700008</v>
      </c>
      <c r="DJ156" s="308">
        <v>2398.4170423800006</v>
      </c>
      <c r="DK156" s="308">
        <v>2237.0683369300004</v>
      </c>
      <c r="DL156" s="308">
        <v>2496.6833840200006</v>
      </c>
      <c r="DM156" s="308">
        <v>2474.1133613200009</v>
      </c>
      <c r="DN156" s="308">
        <v>2463.108893990001</v>
      </c>
      <c r="DO156" s="308">
        <v>2463.7493480100006</v>
      </c>
      <c r="DP156" s="308">
        <v>2184.8597215800005</v>
      </c>
      <c r="DQ156" s="308">
        <v>2341.8921961400006</v>
      </c>
      <c r="DR156" s="307">
        <v>2417.7774378000004</v>
      </c>
      <c r="DS156" s="307"/>
      <c r="DT156" s="307"/>
      <c r="DU156" s="307"/>
      <c r="DV156" s="307"/>
      <c r="DW156" s="307"/>
      <c r="DX156" s="307"/>
      <c r="DY156" s="307"/>
      <c r="DZ156" s="307"/>
      <c r="EA156" s="307"/>
      <c r="EB156" s="307"/>
      <c r="EC156" s="307"/>
      <c r="ED156" s="307"/>
      <c r="EE156" s="307"/>
      <c r="EF156" s="307"/>
      <c r="EH156" s="311"/>
      <c r="EI156" s="311"/>
      <c r="EJ156" s="311"/>
      <c r="EK156" s="311"/>
      <c r="EL156" s="311"/>
      <c r="EM156" s="272"/>
      <c r="EN156" s="311"/>
      <c r="EO156" s="311"/>
      <c r="EP156" s="311"/>
      <c r="EQ156" s="311"/>
      <c r="ER156" s="311"/>
      <c r="ES156" s="311"/>
      <c r="ET156" s="311"/>
      <c r="EU156" s="311"/>
      <c r="EV156" s="311"/>
    </row>
    <row r="157" spans="1:152" s="256" customFormat="1" x14ac:dyDescent="0.25">
      <c r="A157" s="312" t="s">
        <v>176</v>
      </c>
      <c r="B157" s="308">
        <v>0</v>
      </c>
      <c r="C157" s="308">
        <v>0</v>
      </c>
      <c r="D157" s="308">
        <v>0</v>
      </c>
      <c r="E157" s="308">
        <v>0</v>
      </c>
      <c r="F157" s="308">
        <v>0</v>
      </c>
      <c r="G157" s="308">
        <v>0</v>
      </c>
      <c r="H157" s="308">
        <v>0</v>
      </c>
      <c r="I157" s="308">
        <v>0</v>
      </c>
      <c r="J157" s="308">
        <v>0</v>
      </c>
      <c r="K157" s="308">
        <v>0</v>
      </c>
      <c r="L157" s="308">
        <v>0</v>
      </c>
      <c r="M157" s="308">
        <v>0</v>
      </c>
      <c r="N157" s="308">
        <v>0</v>
      </c>
      <c r="O157" s="308">
        <v>0</v>
      </c>
      <c r="P157" s="308">
        <v>0</v>
      </c>
      <c r="Q157" s="308">
        <v>0</v>
      </c>
      <c r="R157" s="308">
        <v>0</v>
      </c>
      <c r="S157" s="308">
        <v>0</v>
      </c>
      <c r="T157" s="308">
        <v>0</v>
      </c>
      <c r="U157" s="308">
        <v>0</v>
      </c>
      <c r="V157" s="308">
        <v>0</v>
      </c>
      <c r="W157" s="308">
        <v>0</v>
      </c>
      <c r="X157" s="308">
        <v>0</v>
      </c>
      <c r="Y157" s="308">
        <v>0</v>
      </c>
      <c r="Z157" s="308">
        <v>0</v>
      </c>
      <c r="AA157" s="308">
        <v>0</v>
      </c>
      <c r="AB157" s="308">
        <v>0</v>
      </c>
      <c r="AC157" s="308">
        <v>0</v>
      </c>
      <c r="AD157" s="308">
        <v>0</v>
      </c>
      <c r="AE157" s="308">
        <v>0</v>
      </c>
      <c r="AF157" s="308">
        <v>0</v>
      </c>
      <c r="AG157" s="308">
        <v>0</v>
      </c>
      <c r="AH157" s="308">
        <v>0</v>
      </c>
      <c r="AI157" s="308">
        <v>0</v>
      </c>
      <c r="AJ157" s="308">
        <v>0</v>
      </c>
      <c r="AK157" s="308">
        <v>0</v>
      </c>
      <c r="AL157" s="308">
        <v>0</v>
      </c>
      <c r="AM157" s="308"/>
      <c r="AN157" s="308"/>
      <c r="AO157" s="308">
        <v>325</v>
      </c>
      <c r="AP157" s="308">
        <v>300.49166667000003</v>
      </c>
      <c r="AQ157" s="308">
        <v>300.49166667000003</v>
      </c>
      <c r="AR157" s="308">
        <v>201.68141058000009</v>
      </c>
      <c r="AS157" s="308">
        <v>101.84805511000009</v>
      </c>
      <c r="AT157" s="308">
        <v>101.84805511000009</v>
      </c>
      <c r="AU157" s="308">
        <v>102.01780187000008</v>
      </c>
      <c r="AV157" s="308">
        <v>402.2094685400001</v>
      </c>
      <c r="AW157" s="308">
        <v>402.37705582000007</v>
      </c>
      <c r="AX157" s="308">
        <v>484.19300109000005</v>
      </c>
      <c r="AY157" s="308">
        <v>702.78293547000033</v>
      </c>
      <c r="AZ157" s="308">
        <v>637.67199721000043</v>
      </c>
      <c r="BA157" s="308">
        <v>689.91407586000048</v>
      </c>
      <c r="BB157" s="308">
        <v>1620.4351113400007</v>
      </c>
      <c r="BC157" s="308">
        <v>1649.2607130300009</v>
      </c>
      <c r="BD157" s="308">
        <v>1655.2271271900008</v>
      </c>
      <c r="BE157" s="308">
        <v>1662.1327317870011</v>
      </c>
      <c r="BF157" s="308">
        <v>2150.1954367470012</v>
      </c>
      <c r="BG157" s="308">
        <v>3380.3089374570009</v>
      </c>
      <c r="BH157" s="308">
        <v>3339.1284078570006</v>
      </c>
      <c r="BI157" s="308">
        <v>3392.1212980570008</v>
      </c>
      <c r="BJ157" s="308">
        <v>3431.473273347</v>
      </c>
      <c r="BK157" s="308">
        <v>3448.4677441370004</v>
      </c>
      <c r="BL157" s="308">
        <v>1394.941835937</v>
      </c>
      <c r="BM157" s="308">
        <v>822.51595986699999</v>
      </c>
      <c r="BN157" s="308">
        <v>663.98152186700008</v>
      </c>
      <c r="BO157" s="308">
        <v>147.36433971700009</v>
      </c>
      <c r="BP157" s="308">
        <v>103.14463885000009</v>
      </c>
      <c r="BQ157" s="308">
        <v>48.899887460000109</v>
      </c>
      <c r="BR157" s="308">
        <v>48.899887460000109</v>
      </c>
      <c r="BS157" s="308">
        <v>67.986485050000113</v>
      </c>
      <c r="BT157" s="308">
        <v>168.91561572000012</v>
      </c>
      <c r="BU157" s="308">
        <v>168.91561572000012</v>
      </c>
      <c r="BV157" s="308">
        <v>98.855651540000139</v>
      </c>
      <c r="BW157" s="308">
        <v>88.62857758000014</v>
      </c>
      <c r="BX157" s="308">
        <v>52.071268650000128</v>
      </c>
      <c r="BY157" s="308">
        <v>63.463889840000128</v>
      </c>
      <c r="BZ157" s="308">
        <v>60.376702430000101</v>
      </c>
      <c r="CA157" s="308">
        <v>60.376702430000101</v>
      </c>
      <c r="CB157" s="308">
        <v>60.376702430000101</v>
      </c>
      <c r="CC157" s="308">
        <v>60.376702430000101</v>
      </c>
      <c r="CD157" s="308">
        <v>60.362419420000094</v>
      </c>
      <c r="CE157" s="308">
        <v>60.019295900000095</v>
      </c>
      <c r="CF157" s="308">
        <v>11.973969010000104</v>
      </c>
      <c r="CG157" s="308">
        <v>0.99320265000010544</v>
      </c>
      <c r="CH157" s="308">
        <v>0.99320265000010544</v>
      </c>
      <c r="CI157" s="308">
        <v>0.99320265000010544</v>
      </c>
      <c r="CJ157" s="308">
        <v>0.99320265000010544</v>
      </c>
      <c r="CK157" s="308">
        <v>1.0502709812953981E-13</v>
      </c>
      <c r="CL157" s="308">
        <v>1.0502709812953981E-13</v>
      </c>
      <c r="CM157" s="308">
        <v>1.0502709812953981E-13</v>
      </c>
      <c r="CN157" s="308">
        <v>1.0502709812953981E-13</v>
      </c>
      <c r="CO157" s="308">
        <v>1.0502709812953981E-13</v>
      </c>
      <c r="CP157" s="308">
        <v>1.0502709812953981E-13</v>
      </c>
      <c r="CQ157" s="308">
        <v>1.0502709812953981E-13</v>
      </c>
      <c r="CR157" s="308">
        <v>1.0502709812953981E-13</v>
      </c>
      <c r="CS157" s="308">
        <v>1.0502709812953981E-13</v>
      </c>
      <c r="CT157" s="308">
        <v>1.0502709812953981E-13</v>
      </c>
      <c r="CU157" s="308">
        <v>-8.6612999439239507E-13</v>
      </c>
      <c r="CV157" s="308">
        <v>-8.6612999439239507E-13</v>
      </c>
      <c r="CW157" s="308">
        <v>-8.6612999439239507E-13</v>
      </c>
      <c r="CX157" s="308">
        <v>-8.6612999439239507E-13</v>
      </c>
      <c r="CY157" s="308">
        <v>-8.6612999439239507E-13</v>
      </c>
      <c r="CZ157" s="308">
        <v>-8.6612999439239507E-13</v>
      </c>
      <c r="DA157" s="308">
        <v>-8.6612999439239507E-13</v>
      </c>
      <c r="DB157" s="308">
        <v>-8.6612999439239507E-13</v>
      </c>
      <c r="DC157" s="308">
        <v>-8.6612999439239507E-13</v>
      </c>
      <c r="DD157" s="308">
        <v>-8.6612999439239507E-13</v>
      </c>
      <c r="DE157" s="308">
        <v>-8.6612999439239507E-13</v>
      </c>
      <c r="DF157" s="308">
        <v>-8.6612999439239507E-13</v>
      </c>
      <c r="DG157" s="308">
        <v>-8.6612999439239507E-13</v>
      </c>
      <c r="DH157" s="308">
        <v>-8.6612999439239507E-13</v>
      </c>
      <c r="DI157" s="308">
        <v>-8.6612999439239507E-13</v>
      </c>
      <c r="DJ157" s="308">
        <v>-8.6612999439239507E-13</v>
      </c>
      <c r="DK157" s="308">
        <v>-8.6612999439239507E-13</v>
      </c>
      <c r="DL157" s="308">
        <v>-8.6612999439239507E-13</v>
      </c>
      <c r="DM157" s="308">
        <v>-8.6612999439239507E-13</v>
      </c>
      <c r="DN157" s="308">
        <v>-8.6612999439239507E-13</v>
      </c>
      <c r="DO157" s="308">
        <v>-8.6612999439239507E-13</v>
      </c>
      <c r="DP157" s="308">
        <v>-8.6612999439239507E-13</v>
      </c>
      <c r="DQ157" s="308">
        <v>-8.6612999439239507E-13</v>
      </c>
      <c r="DR157" s="307">
        <v>-8.6612999439239507E-13</v>
      </c>
      <c r="DS157" s="307"/>
      <c r="DT157" s="307"/>
      <c r="DU157" s="307"/>
      <c r="DV157" s="307"/>
      <c r="DW157" s="307"/>
      <c r="DX157" s="307"/>
      <c r="DY157" s="307"/>
      <c r="DZ157" s="307"/>
      <c r="EA157" s="307"/>
      <c r="EB157" s="307"/>
      <c r="EC157" s="307"/>
      <c r="ED157" s="307"/>
      <c r="EE157" s="307"/>
      <c r="EF157" s="307"/>
      <c r="EH157" s="311"/>
      <c r="EI157" s="311"/>
      <c r="EJ157" s="311"/>
      <c r="EK157" s="311"/>
      <c r="EL157" s="311"/>
      <c r="EM157" s="272"/>
      <c r="EN157" s="311"/>
      <c r="EO157" s="311"/>
      <c r="EP157" s="311"/>
      <c r="EQ157" s="311"/>
      <c r="ER157" s="311"/>
      <c r="ES157" s="311"/>
      <c r="ET157" s="311"/>
      <c r="EU157" s="311"/>
      <c r="EV157" s="311"/>
    </row>
    <row r="158" spans="1:152" s="256" customFormat="1" x14ac:dyDescent="0.25">
      <c r="A158" s="312" t="s">
        <v>449</v>
      </c>
      <c r="B158" s="308">
        <v>188.55855047000006</v>
      </c>
      <c r="C158" s="308">
        <v>203.70861400000007</v>
      </c>
      <c r="D158" s="308">
        <v>224.14129928000006</v>
      </c>
      <c r="E158" s="308">
        <v>209.59975236000008</v>
      </c>
      <c r="F158" s="308">
        <v>159.17423071000007</v>
      </c>
      <c r="G158" s="308">
        <v>281.66877967528978</v>
      </c>
      <c r="H158" s="308">
        <v>268.36289081765102</v>
      </c>
      <c r="I158" s="308">
        <v>263.01928986379482</v>
      </c>
      <c r="J158" s="308">
        <v>163.35077675691161</v>
      </c>
      <c r="K158" s="308">
        <v>180.00610845502112</v>
      </c>
      <c r="L158" s="308">
        <v>179.9310873850211</v>
      </c>
      <c r="M158" s="308">
        <v>189.91851917143669</v>
      </c>
      <c r="N158" s="308">
        <v>192.87086200907547</v>
      </c>
      <c r="O158" s="308">
        <v>226.29479251907546</v>
      </c>
      <c r="P158" s="308">
        <v>327.36271876000006</v>
      </c>
      <c r="Q158" s="308">
        <v>262.55957753000007</v>
      </c>
      <c r="R158" s="308">
        <v>188.42606489000008</v>
      </c>
      <c r="S158" s="308">
        <v>177.62986243000006</v>
      </c>
      <c r="T158" s="308">
        <v>180.45083113000004</v>
      </c>
      <c r="U158" s="308">
        <v>193.61919756000003</v>
      </c>
      <c r="V158" s="308">
        <v>227.11296049000003</v>
      </c>
      <c r="W158" s="308">
        <v>244.87195675000004</v>
      </c>
      <c r="X158" s="308">
        <v>247.26657143000003</v>
      </c>
      <c r="Y158" s="308">
        <v>246.70546848000004</v>
      </c>
      <c r="Z158" s="308">
        <v>479.57368737000002</v>
      </c>
      <c r="AA158" s="308">
        <v>508.89972898999997</v>
      </c>
      <c r="AB158" s="308">
        <v>417.93226793999997</v>
      </c>
      <c r="AC158" s="308">
        <v>401.18070502</v>
      </c>
      <c r="AD158" s="308">
        <v>401.56644657000004</v>
      </c>
      <c r="AE158" s="308">
        <v>431.59329853999998</v>
      </c>
      <c r="AF158" s="308">
        <v>406.84595562999999</v>
      </c>
      <c r="AG158" s="308">
        <v>399.55129279999994</v>
      </c>
      <c r="AH158" s="308">
        <v>317.96707420999996</v>
      </c>
      <c r="AI158" s="308">
        <v>258.22797671999996</v>
      </c>
      <c r="AJ158" s="308">
        <v>263.97941024999994</v>
      </c>
      <c r="AK158" s="308">
        <v>301.33628463999992</v>
      </c>
      <c r="AL158" s="308">
        <v>301.5088860699999</v>
      </c>
      <c r="AM158" s="308">
        <v>376.09998634999988</v>
      </c>
      <c r="AN158" s="308">
        <v>387.86311840999986</v>
      </c>
      <c r="AO158" s="308">
        <f t="shared" ref="AO158:BT158" si="129">AO156-AO157-AO159</f>
        <v>408.72764776000042</v>
      </c>
      <c r="AP158" s="308">
        <f t="shared" si="129"/>
        <v>457.41352426000014</v>
      </c>
      <c r="AQ158" s="308">
        <f t="shared" si="129"/>
        <v>453.42868301000033</v>
      </c>
      <c r="AR158" s="308">
        <f t="shared" si="129"/>
        <v>482.22932429000025</v>
      </c>
      <c r="AS158" s="308">
        <f t="shared" si="129"/>
        <v>538.59321589000012</v>
      </c>
      <c r="AT158" s="308">
        <f t="shared" si="129"/>
        <v>557.55369358000019</v>
      </c>
      <c r="AU158" s="308">
        <f t="shared" si="129"/>
        <v>636.12663757999985</v>
      </c>
      <c r="AV158" s="308">
        <f t="shared" si="129"/>
        <v>694.67858507999995</v>
      </c>
      <c r="AW158" s="308">
        <f t="shared" si="129"/>
        <v>693.79041494000001</v>
      </c>
      <c r="AX158" s="308">
        <f t="shared" si="129"/>
        <v>673.29822706000004</v>
      </c>
      <c r="AY158" s="308">
        <f t="shared" si="129"/>
        <v>746.2191682199998</v>
      </c>
      <c r="AZ158" s="308">
        <f t="shared" si="129"/>
        <v>746.56917590999956</v>
      </c>
      <c r="BA158" s="308">
        <f t="shared" si="129"/>
        <v>756.1361385699995</v>
      </c>
      <c r="BB158" s="308">
        <f t="shared" si="129"/>
        <v>733.80611319999912</v>
      </c>
      <c r="BC158" s="308">
        <f t="shared" si="129"/>
        <v>743.21584807999898</v>
      </c>
      <c r="BD158" s="308">
        <f t="shared" si="129"/>
        <v>714.32359219999967</v>
      </c>
      <c r="BE158" s="308">
        <f t="shared" si="129"/>
        <v>635.33049300999892</v>
      </c>
      <c r="BF158" s="308">
        <f t="shared" si="129"/>
        <v>609.98825610999893</v>
      </c>
      <c r="BG158" s="308">
        <f t="shared" si="129"/>
        <v>678.64346368999975</v>
      </c>
      <c r="BH158" s="308">
        <f t="shared" si="129"/>
        <v>663.9104196699999</v>
      </c>
      <c r="BI158" s="308">
        <f t="shared" si="129"/>
        <v>668.6527689699999</v>
      </c>
      <c r="BJ158" s="308">
        <f t="shared" si="129"/>
        <v>656.04246272999967</v>
      </c>
      <c r="BK158" s="308">
        <f t="shared" si="129"/>
        <v>653.9697265599998</v>
      </c>
      <c r="BL158" s="308">
        <f t="shared" si="129"/>
        <v>705.30029560000003</v>
      </c>
      <c r="BM158" s="308">
        <f t="shared" si="129"/>
        <v>705.17801400000008</v>
      </c>
      <c r="BN158" s="308">
        <f t="shared" si="129"/>
        <v>746.67230527000038</v>
      </c>
      <c r="BO158" s="308">
        <f t="shared" si="129"/>
        <v>935.30373277000001</v>
      </c>
      <c r="BP158" s="308">
        <f t="shared" si="129"/>
        <v>935.48655778000011</v>
      </c>
      <c r="BQ158" s="308">
        <f t="shared" si="129"/>
        <v>902.94778167000015</v>
      </c>
      <c r="BR158" s="308">
        <f t="shared" si="129"/>
        <v>902.79829629000028</v>
      </c>
      <c r="BS158" s="308">
        <f t="shared" si="129"/>
        <v>910.28459822000036</v>
      </c>
      <c r="BT158" s="308">
        <f t="shared" si="129"/>
        <v>1271.1918694700003</v>
      </c>
      <c r="BU158" s="308">
        <f t="shared" ref="BU158:CT158" si="130">BU156-BU157-BU159</f>
        <v>1235.8653333600002</v>
      </c>
      <c r="BV158" s="308">
        <f t="shared" si="130"/>
        <v>965.08695522000062</v>
      </c>
      <c r="BW158" s="308">
        <f t="shared" si="130"/>
        <v>982.24633023000013</v>
      </c>
      <c r="BX158" s="308">
        <f t="shared" si="130"/>
        <v>770.57209688000023</v>
      </c>
      <c r="BY158" s="308">
        <f t="shared" si="130"/>
        <v>890.58088562000012</v>
      </c>
      <c r="BZ158" s="308">
        <f t="shared" si="130"/>
        <v>871.17621062000012</v>
      </c>
      <c r="CA158" s="308">
        <f t="shared" si="130"/>
        <v>971.68429395000021</v>
      </c>
      <c r="CB158" s="308">
        <f t="shared" si="130"/>
        <v>1313.7300457399999</v>
      </c>
      <c r="CC158" s="308">
        <f t="shared" si="130"/>
        <v>1165.3961917800002</v>
      </c>
      <c r="CD158" s="308">
        <f t="shared" si="130"/>
        <v>1109.3515751500001</v>
      </c>
      <c r="CE158" s="308">
        <f t="shared" si="130"/>
        <v>1027.7547213600003</v>
      </c>
      <c r="CF158" s="308">
        <f t="shared" si="130"/>
        <v>911.89903274000039</v>
      </c>
      <c r="CG158" s="308">
        <f t="shared" si="130"/>
        <v>909.88116730000024</v>
      </c>
      <c r="CH158" s="308">
        <f t="shared" si="130"/>
        <v>824.8397264900002</v>
      </c>
      <c r="CI158" s="308">
        <f t="shared" si="130"/>
        <v>824.8397264900002</v>
      </c>
      <c r="CJ158" s="308">
        <f t="shared" si="130"/>
        <v>827.71309344000019</v>
      </c>
      <c r="CK158" s="308">
        <f t="shared" si="130"/>
        <v>903.46720492000009</v>
      </c>
      <c r="CL158" s="308">
        <f t="shared" si="130"/>
        <v>828.73954347000017</v>
      </c>
      <c r="CM158" s="308">
        <f t="shared" si="130"/>
        <v>828.73954347000017</v>
      </c>
      <c r="CN158" s="308">
        <f t="shared" si="130"/>
        <v>829.29810418000011</v>
      </c>
      <c r="CO158" s="308">
        <f t="shared" si="130"/>
        <v>829.29810418000022</v>
      </c>
      <c r="CP158" s="308">
        <f t="shared" si="130"/>
        <v>829.29810418000022</v>
      </c>
      <c r="CQ158" s="308">
        <f t="shared" si="130"/>
        <v>1062.4302858599999</v>
      </c>
      <c r="CR158" s="308">
        <f t="shared" si="130"/>
        <v>807.65789502000018</v>
      </c>
      <c r="CS158" s="308">
        <f t="shared" si="130"/>
        <v>797.47207557000024</v>
      </c>
      <c r="CT158" s="308">
        <f t="shared" si="130"/>
        <v>717.2055616900002</v>
      </c>
      <c r="CU158" s="308">
        <v>667.2055616900002</v>
      </c>
      <c r="CV158" s="308">
        <v>1002.4255950200002</v>
      </c>
      <c r="CW158" s="308">
        <v>1024.45434391</v>
      </c>
      <c r="CX158" s="308">
        <v>1037.23892559</v>
      </c>
      <c r="CY158" s="308">
        <v>1032.7510769799999</v>
      </c>
      <c r="CZ158" s="308">
        <v>1139.6532941099999</v>
      </c>
      <c r="DA158" s="308">
        <v>1139.0154198</v>
      </c>
      <c r="DB158" s="308">
        <v>1133.5104412800001</v>
      </c>
      <c r="DC158" s="308">
        <v>1209.1312753300003</v>
      </c>
      <c r="DD158" s="308">
        <v>1147.5057010100004</v>
      </c>
      <c r="DE158" s="308">
        <v>1195.8955641200005</v>
      </c>
      <c r="DF158" s="308">
        <v>1200.1951189800004</v>
      </c>
      <c r="DG158" s="308">
        <v>1197.3519756700002</v>
      </c>
      <c r="DH158" s="308">
        <v>1194.1733743000002</v>
      </c>
      <c r="DI158" s="308">
        <v>1243.9188716000003</v>
      </c>
      <c r="DJ158" s="308">
        <v>1115.2475557900004</v>
      </c>
      <c r="DK158" s="308">
        <v>1022.8482998000004</v>
      </c>
      <c r="DL158" s="308">
        <v>912.06068313000048</v>
      </c>
      <c r="DM158" s="308">
        <v>916.00036815000055</v>
      </c>
      <c r="DN158" s="308">
        <v>966.3179514800006</v>
      </c>
      <c r="DO158" s="308">
        <v>703.48828481000055</v>
      </c>
      <c r="DP158" s="308">
        <v>675.42415037000058</v>
      </c>
      <c r="DQ158" s="308">
        <v>828.96730736000063</v>
      </c>
      <c r="DR158" s="307">
        <v>1078.3532143200005</v>
      </c>
      <c r="DS158" s="307"/>
      <c r="DT158" s="307"/>
      <c r="DU158" s="307"/>
      <c r="DV158" s="307"/>
      <c r="DW158" s="307"/>
      <c r="DX158" s="307"/>
      <c r="DY158" s="307"/>
      <c r="DZ158" s="307"/>
      <c r="EA158" s="307"/>
      <c r="EB158" s="307"/>
      <c r="EC158" s="307"/>
      <c r="ED158" s="307"/>
      <c r="EE158" s="307"/>
      <c r="EF158" s="307"/>
      <c r="EH158" s="311"/>
      <c r="EI158" s="311"/>
      <c r="EJ158" s="311"/>
      <c r="EK158" s="311"/>
      <c r="EL158" s="311"/>
      <c r="EM158" s="272"/>
      <c r="EN158" s="311"/>
      <c r="EO158" s="311"/>
      <c r="EP158" s="311"/>
      <c r="EQ158" s="311"/>
      <c r="ER158" s="311"/>
      <c r="ES158" s="311"/>
      <c r="ET158" s="311"/>
      <c r="EU158" s="311"/>
      <c r="EV158" s="311"/>
    </row>
    <row r="159" spans="1:152" s="256" customFormat="1" x14ac:dyDescent="0.25">
      <c r="A159" s="312" t="s">
        <v>448</v>
      </c>
      <c r="B159" s="308">
        <v>170.86099999999999</v>
      </c>
      <c r="C159" s="308">
        <v>202.12099999999998</v>
      </c>
      <c r="D159" s="308">
        <v>193.91099999999997</v>
      </c>
      <c r="E159" s="308">
        <v>164.31099999999998</v>
      </c>
      <c r="F159" s="308">
        <v>160.71099999999998</v>
      </c>
      <c r="G159" s="308">
        <v>129.62100005157063</v>
      </c>
      <c r="H159" s="308">
        <v>112.33000005157064</v>
      </c>
      <c r="I159" s="308">
        <v>81.746000051570633</v>
      </c>
      <c r="J159" s="308">
        <v>78.026000051570634</v>
      </c>
      <c r="K159" s="308">
        <v>79.126000051570628</v>
      </c>
      <c r="L159" s="308">
        <v>76.716000051570632</v>
      </c>
      <c r="M159" s="308">
        <v>108.01600005157063</v>
      </c>
      <c r="N159" s="308">
        <v>93.286000051570625</v>
      </c>
      <c r="O159" s="308">
        <v>97.301000051570625</v>
      </c>
      <c r="P159" s="308">
        <v>133.32600005157062</v>
      </c>
      <c r="Q159" s="308">
        <v>136.36800005157062</v>
      </c>
      <c r="R159" s="308">
        <v>137.36800005157062</v>
      </c>
      <c r="S159" s="308">
        <v>149.61299999999997</v>
      </c>
      <c r="T159" s="308">
        <v>156.69299999999998</v>
      </c>
      <c r="U159" s="308">
        <v>185.23699999999997</v>
      </c>
      <c r="V159" s="308">
        <v>202.66199999999995</v>
      </c>
      <c r="W159" s="308">
        <v>201.65499999999997</v>
      </c>
      <c r="X159" s="308">
        <v>226.44499999999999</v>
      </c>
      <c r="Y159" s="308">
        <v>228.04322399999998</v>
      </c>
      <c r="Z159" s="308">
        <v>272.15322400000002</v>
      </c>
      <c r="AA159" s="308">
        <v>284.69322399999999</v>
      </c>
      <c r="AB159" s="308">
        <v>434.39322399999998</v>
      </c>
      <c r="AC159" s="308">
        <v>430.29322399999995</v>
      </c>
      <c r="AD159" s="308">
        <v>419.17678316999996</v>
      </c>
      <c r="AE159" s="308">
        <v>434.35355916999993</v>
      </c>
      <c r="AF159" s="308">
        <v>436.90455916999991</v>
      </c>
      <c r="AG159" s="308">
        <v>454.14055916999996</v>
      </c>
      <c r="AH159" s="308">
        <v>512.22555917</v>
      </c>
      <c r="AI159" s="308">
        <v>650.88555916999996</v>
      </c>
      <c r="AJ159" s="308">
        <v>603.68899999999996</v>
      </c>
      <c r="AK159" s="308">
        <v>602.60899999999992</v>
      </c>
      <c r="AL159" s="308">
        <v>651.29799999999989</v>
      </c>
      <c r="AM159" s="308">
        <v>684.35799999999995</v>
      </c>
      <c r="AN159" s="308">
        <v>676.95799999999997</v>
      </c>
      <c r="AO159" s="308">
        <v>594.73699999999997</v>
      </c>
      <c r="AP159" s="308">
        <v>625.15899999999999</v>
      </c>
      <c r="AQ159" s="308">
        <v>553.46899999999994</v>
      </c>
      <c r="AR159" s="308">
        <v>521.45299999999997</v>
      </c>
      <c r="AS159" s="308">
        <v>492.48699999999997</v>
      </c>
      <c r="AT159" s="308">
        <v>491.09199999999998</v>
      </c>
      <c r="AU159" s="308">
        <v>476.78600000000006</v>
      </c>
      <c r="AV159" s="308">
        <v>534.41450000000009</v>
      </c>
      <c r="AW159" s="308">
        <v>484.71450000000016</v>
      </c>
      <c r="AX159" s="308">
        <v>499.11450000000019</v>
      </c>
      <c r="AY159" s="308">
        <v>495.85450000000014</v>
      </c>
      <c r="AZ159" s="308">
        <v>497.36450000000013</v>
      </c>
      <c r="BA159" s="308">
        <v>503.81450000000012</v>
      </c>
      <c r="BB159" s="308">
        <v>521.41050000000018</v>
      </c>
      <c r="BC159" s="308">
        <v>526.12450000000013</v>
      </c>
      <c r="BD159" s="308">
        <v>572.12250000000017</v>
      </c>
      <c r="BE159" s="308">
        <v>592.92102497000019</v>
      </c>
      <c r="BF159" s="308">
        <v>643.93525080000018</v>
      </c>
      <c r="BG159" s="308">
        <v>685.93225080000013</v>
      </c>
      <c r="BH159" s="308">
        <v>725.70225080000012</v>
      </c>
      <c r="BI159" s="308">
        <v>713.25832580000019</v>
      </c>
      <c r="BJ159" s="308">
        <v>734.90832580000028</v>
      </c>
      <c r="BK159" s="308">
        <v>813.47535064000022</v>
      </c>
      <c r="BL159" s="308">
        <v>827.8726490800002</v>
      </c>
      <c r="BM159" s="308">
        <v>831.73682410000015</v>
      </c>
      <c r="BN159" s="308">
        <v>827.58182410000018</v>
      </c>
      <c r="BO159" s="308">
        <v>810.54209570000023</v>
      </c>
      <c r="BP159" s="308">
        <v>825.71909570000025</v>
      </c>
      <c r="BQ159" s="308">
        <v>823.7410957000003</v>
      </c>
      <c r="BR159" s="308">
        <v>843.39209987000027</v>
      </c>
      <c r="BS159" s="308">
        <v>868.83209087000023</v>
      </c>
      <c r="BT159" s="308">
        <v>871.58638187000031</v>
      </c>
      <c r="BU159" s="308">
        <v>907.5913818700003</v>
      </c>
      <c r="BV159" s="308">
        <v>1049.3870998700004</v>
      </c>
      <c r="BW159" s="308">
        <v>887.63791246000039</v>
      </c>
      <c r="BX159" s="308">
        <v>847.85241171000041</v>
      </c>
      <c r="BY159" s="308">
        <v>874.33295991000045</v>
      </c>
      <c r="BZ159" s="308">
        <v>865.12795991000053</v>
      </c>
      <c r="CA159" s="308">
        <v>868.58245991000058</v>
      </c>
      <c r="CB159" s="308">
        <v>818.40295991000062</v>
      </c>
      <c r="CC159" s="308">
        <v>821.02295991000062</v>
      </c>
      <c r="CD159" s="308">
        <v>779.69588491000059</v>
      </c>
      <c r="CE159" s="308">
        <v>751.02588491000051</v>
      </c>
      <c r="CF159" s="308">
        <v>678.91438491000054</v>
      </c>
      <c r="CG159" s="308">
        <v>689.00438491000045</v>
      </c>
      <c r="CH159" s="308">
        <v>798.14602291000051</v>
      </c>
      <c r="CI159" s="308">
        <v>838.10730020000051</v>
      </c>
      <c r="CJ159" s="308">
        <v>825.09693020000054</v>
      </c>
      <c r="CK159" s="308">
        <v>1733.4988310000006</v>
      </c>
      <c r="CL159" s="308">
        <v>925.83803200000057</v>
      </c>
      <c r="CM159" s="308">
        <v>850.25860800000055</v>
      </c>
      <c r="CN159" s="308">
        <v>801.25780750000058</v>
      </c>
      <c r="CO159" s="308">
        <v>780.15350450000062</v>
      </c>
      <c r="CP159" s="308">
        <v>761.99873750000063</v>
      </c>
      <c r="CQ159" s="308">
        <v>1033.6820010000006</v>
      </c>
      <c r="CR159" s="308">
        <v>919.01001300000064</v>
      </c>
      <c r="CS159" s="308">
        <v>936.65967000000069</v>
      </c>
      <c r="CT159" s="308">
        <v>1256.6447700000008</v>
      </c>
      <c r="CU159" s="308">
        <v>1024.7433000000008</v>
      </c>
      <c r="CV159" s="308">
        <v>1036.9154189400008</v>
      </c>
      <c r="CW159" s="308">
        <v>1035.4081573000008</v>
      </c>
      <c r="CX159" s="308">
        <v>1042.5980350000009</v>
      </c>
      <c r="CY159" s="308">
        <v>984.41680406000091</v>
      </c>
      <c r="CZ159" s="308">
        <v>1007.8603040600008</v>
      </c>
      <c r="DA159" s="308">
        <v>944.1056748500007</v>
      </c>
      <c r="DB159" s="308">
        <v>953.28157996000073</v>
      </c>
      <c r="DC159" s="308">
        <v>1065.4493484700006</v>
      </c>
      <c r="DD159" s="308">
        <v>932.38490465000064</v>
      </c>
      <c r="DE159" s="308">
        <v>1022.3340133300006</v>
      </c>
      <c r="DF159" s="308">
        <v>1119.9141350000004</v>
      </c>
      <c r="DG159" s="308">
        <v>1188.7526549200006</v>
      </c>
      <c r="DH159" s="308">
        <v>1186.1617932300005</v>
      </c>
      <c r="DI159" s="308">
        <v>1242.4459555700005</v>
      </c>
      <c r="DJ159" s="308">
        <v>1283.1694865900004</v>
      </c>
      <c r="DK159" s="308">
        <v>1214.2200371300003</v>
      </c>
      <c r="DL159" s="308">
        <v>1584.6227008900003</v>
      </c>
      <c r="DM159" s="308">
        <v>1558.1129931700002</v>
      </c>
      <c r="DN159" s="308">
        <v>1496.7909425100001</v>
      </c>
      <c r="DO159" s="308">
        <v>1760.2610632000001</v>
      </c>
      <c r="DP159" s="308">
        <v>1509.43557121</v>
      </c>
      <c r="DQ159" s="308">
        <v>1512.9248887799999</v>
      </c>
      <c r="DR159" s="307">
        <v>1339.4242234799999</v>
      </c>
      <c r="DS159" s="307"/>
      <c r="DT159" s="307"/>
      <c r="DU159" s="307"/>
      <c r="DV159" s="307"/>
      <c r="DW159" s="307"/>
      <c r="DX159" s="307"/>
      <c r="DY159" s="307"/>
      <c r="DZ159" s="307"/>
      <c r="EA159" s="307"/>
      <c r="EB159" s="307"/>
      <c r="EC159" s="307"/>
      <c r="ED159" s="307"/>
      <c r="EE159" s="307"/>
      <c r="EF159" s="307"/>
      <c r="EH159" s="311"/>
      <c r="EI159" s="311"/>
      <c r="EJ159" s="311"/>
      <c r="EK159" s="311"/>
      <c r="EL159" s="311"/>
      <c r="EM159" s="272"/>
      <c r="EN159" s="311"/>
      <c r="EO159" s="311"/>
      <c r="EP159" s="311"/>
      <c r="EQ159" s="311"/>
      <c r="ER159" s="311"/>
      <c r="ES159" s="311"/>
      <c r="ET159" s="311"/>
      <c r="EU159" s="311"/>
      <c r="EV159" s="311"/>
    </row>
    <row r="160" spans="1:152" s="256" customFormat="1" x14ac:dyDescent="0.25">
      <c r="A160" s="272" t="s">
        <v>447</v>
      </c>
      <c r="B160" s="308">
        <v>2546.3939528700002</v>
      </c>
      <c r="C160" s="308">
        <v>2496.5577440035004</v>
      </c>
      <c r="D160" s="308">
        <v>2503.5428047661253</v>
      </c>
      <c r="E160" s="308">
        <v>2349.6436617992808</v>
      </c>
      <c r="F160" s="308">
        <v>2422.6829048125078</v>
      </c>
      <c r="G160" s="308">
        <v>2409.6833515830062</v>
      </c>
      <c r="H160" s="308">
        <v>2779.8145098068608</v>
      </c>
      <c r="I160" s="308">
        <v>2633.8437246894505</v>
      </c>
      <c r="J160" s="308">
        <v>2642.0685650113192</v>
      </c>
      <c r="K160" s="308">
        <v>2610.4176045057957</v>
      </c>
      <c r="L160" s="308">
        <v>2591.3797741679005</v>
      </c>
      <c r="M160" s="308">
        <v>2637.6481720640136</v>
      </c>
      <c r="N160" s="308">
        <v>2861.9948348900016</v>
      </c>
      <c r="O160" s="308">
        <v>2904.0132055670001</v>
      </c>
      <c r="P160" s="308">
        <v>3009.1566182064498</v>
      </c>
      <c r="Q160" s="308">
        <v>3209.4079257678991</v>
      </c>
      <c r="R160" s="308">
        <v>3389.340430663784</v>
      </c>
      <c r="S160" s="308">
        <v>3279.5368722112989</v>
      </c>
      <c r="T160" s="308">
        <v>3420.3550486833601</v>
      </c>
      <c r="U160" s="308">
        <v>3372.4567126436482</v>
      </c>
      <c r="V160" s="308">
        <v>3480.7725029359904</v>
      </c>
      <c r="W160" s="308">
        <v>3538.5739791678461</v>
      </c>
      <c r="X160" s="308">
        <v>3408.6619940976007</v>
      </c>
      <c r="Y160" s="308">
        <v>3638.6289075800005</v>
      </c>
      <c r="Z160" s="308">
        <v>3763.827319619998</v>
      </c>
      <c r="AA160" s="308">
        <v>3626.043943191999</v>
      </c>
      <c r="AB160" s="308">
        <v>3867.4291129616995</v>
      </c>
      <c r="AC160" s="308">
        <v>4091.1161931208999</v>
      </c>
      <c r="AD160" s="308">
        <v>4006.2939983459223</v>
      </c>
      <c r="AE160" s="308">
        <v>3982.6103892460487</v>
      </c>
      <c r="AF160" s="308">
        <v>3698.5589002575593</v>
      </c>
      <c r="AG160" s="308">
        <v>3739.8319283766496</v>
      </c>
      <c r="AH160" s="308">
        <v>4083.249665706172</v>
      </c>
      <c r="AI160" s="308">
        <v>3802.4362181312431</v>
      </c>
      <c r="AJ160" s="308">
        <v>3655.3219422145985</v>
      </c>
      <c r="AK160" s="308">
        <v>3764.8018062312494</v>
      </c>
      <c r="AL160" s="308">
        <v>4270.9698241499991</v>
      </c>
      <c r="AM160" s="308">
        <v>4071.6314749669978</v>
      </c>
      <c r="AN160" s="308">
        <v>4486.1578862409469</v>
      </c>
      <c r="AO160" s="308">
        <v>4302.2006181994011</v>
      </c>
      <c r="AP160" s="308">
        <v>4397.1910150311323</v>
      </c>
      <c r="AQ160" s="308">
        <v>4497.4076315540469</v>
      </c>
      <c r="AR160" s="308">
        <v>4537.0014073137263</v>
      </c>
      <c r="AS160" s="308">
        <v>4545.0296399687322</v>
      </c>
      <c r="AT160" s="308">
        <v>5024.4493586811323</v>
      </c>
      <c r="AU160" s="308">
        <v>5445.7509334227743</v>
      </c>
      <c r="AV160" s="308">
        <v>5757.6359210060227</v>
      </c>
      <c r="AW160" s="308">
        <v>6378.1354514607483</v>
      </c>
      <c r="AX160" s="308">
        <v>7509.4174567299979</v>
      </c>
      <c r="AY160" s="308">
        <v>6457.0963994899994</v>
      </c>
      <c r="AZ160" s="308">
        <v>7540.4645886199987</v>
      </c>
      <c r="BA160" s="308">
        <v>7585.4013151399977</v>
      </c>
      <c r="BB160" s="308">
        <v>7930.340046719999</v>
      </c>
      <c r="BC160" s="308">
        <v>8064.5542453099997</v>
      </c>
      <c r="BD160" s="308">
        <v>7502.5392153199973</v>
      </c>
      <c r="BE160" s="308">
        <v>7429.9135642999981</v>
      </c>
      <c r="BF160" s="308">
        <v>7267.5439015399988</v>
      </c>
      <c r="BG160" s="308">
        <v>7275.034380799998</v>
      </c>
      <c r="BH160" s="308">
        <v>7369.0759145000111</v>
      </c>
      <c r="BI160" s="308">
        <v>7772.3950608599989</v>
      </c>
      <c r="BJ160" s="308">
        <v>7849.9776451800008</v>
      </c>
      <c r="BK160" s="308">
        <v>7869.8390994699976</v>
      </c>
      <c r="BL160" s="308">
        <v>7303.8938609200013</v>
      </c>
      <c r="BM160" s="308">
        <v>7024.2119459800015</v>
      </c>
      <c r="BN160" s="308">
        <v>6705.4966315499987</v>
      </c>
      <c r="BO160" s="308">
        <v>7040.3001176400003</v>
      </c>
      <c r="BP160" s="308">
        <v>6779.7961980999989</v>
      </c>
      <c r="BQ160" s="308">
        <v>6791.2130119000021</v>
      </c>
      <c r="BR160" s="308">
        <v>6929.4406298900003</v>
      </c>
      <c r="BS160" s="308">
        <v>6957.429383210002</v>
      </c>
      <c r="BT160" s="308">
        <v>6881.8130718499988</v>
      </c>
      <c r="BU160" s="308">
        <v>6656.2758274800017</v>
      </c>
      <c r="BV160" s="308">
        <v>7257.8735477600021</v>
      </c>
      <c r="BW160" s="308">
        <v>7128.9263945000012</v>
      </c>
      <c r="BX160" s="308">
        <v>6937.6853314199998</v>
      </c>
      <c r="BY160" s="308">
        <v>7124.033507420002</v>
      </c>
      <c r="BZ160" s="308">
        <v>7232.0335766599992</v>
      </c>
      <c r="CA160" s="308">
        <v>7437.5298681700006</v>
      </c>
      <c r="CB160" s="308">
        <v>7308.8240418500009</v>
      </c>
      <c r="CC160" s="308">
        <v>7786.93200136</v>
      </c>
      <c r="CD160" s="308">
        <v>7690.5782786600003</v>
      </c>
      <c r="CE160" s="308">
        <v>7616.0171955999995</v>
      </c>
      <c r="CF160" s="308">
        <v>8005.5432942499983</v>
      </c>
      <c r="CG160" s="308">
        <v>7706.8966956500008</v>
      </c>
      <c r="CH160" s="308">
        <v>8261.4484967600019</v>
      </c>
      <c r="CI160" s="308">
        <v>7874.7303762400015</v>
      </c>
      <c r="CJ160" s="308">
        <v>7397.5660853600011</v>
      </c>
      <c r="CK160" s="308">
        <v>7687.8774875932995</v>
      </c>
      <c r="CL160" s="308">
        <v>7887.0376580499997</v>
      </c>
      <c r="CM160" s="308">
        <v>7615.6097709999995</v>
      </c>
      <c r="CN160" s="308">
        <v>8000.3049535800001</v>
      </c>
      <c r="CO160" s="308">
        <v>7820.0254209000004</v>
      </c>
      <c r="CP160" s="308">
        <v>7800.7391279500007</v>
      </c>
      <c r="CQ160" s="308">
        <v>8026.1576920499983</v>
      </c>
      <c r="CR160" s="308">
        <v>7799.4842163299991</v>
      </c>
      <c r="CS160" s="308">
        <v>7667.0885506624709</v>
      </c>
      <c r="CT160" s="308">
        <v>7510.0861002894035</v>
      </c>
      <c r="CU160" s="308">
        <v>7632.6163611300017</v>
      </c>
      <c r="CV160" s="308">
        <v>7703.839825250001</v>
      </c>
      <c r="CW160" s="308">
        <v>8370.0338023100012</v>
      </c>
      <c r="CX160" s="308">
        <v>8366.2807385699998</v>
      </c>
      <c r="CY160" s="308">
        <v>7980.5092071000017</v>
      </c>
      <c r="CZ160" s="308">
        <v>7957.3502838800014</v>
      </c>
      <c r="DA160" s="308">
        <v>8353.3095126200024</v>
      </c>
      <c r="DB160" s="308">
        <v>8708.0556960700014</v>
      </c>
      <c r="DC160" s="308">
        <v>8594.8139678400021</v>
      </c>
      <c r="DD160" s="308">
        <v>7621.8152607300008</v>
      </c>
      <c r="DE160" s="308">
        <v>8331.912761380001</v>
      </c>
      <c r="DF160" s="308">
        <v>7725.5086394300024</v>
      </c>
      <c r="DG160" s="308">
        <v>7851.8379585600342</v>
      </c>
      <c r="DH160" s="308">
        <v>7813.6071159000039</v>
      </c>
      <c r="DI160" s="308">
        <v>8288.7721809699942</v>
      </c>
      <c r="DJ160" s="308">
        <v>8145.0304081000031</v>
      </c>
      <c r="DK160" s="308">
        <v>8461.1089900800071</v>
      </c>
      <c r="DL160" s="308">
        <v>8158.9012301700259</v>
      </c>
      <c r="DM160" s="308">
        <v>7914.9512599000273</v>
      </c>
      <c r="DN160" s="308">
        <v>8256.4378094499971</v>
      </c>
      <c r="DO160" s="308">
        <v>7859.4031418000013</v>
      </c>
      <c r="DP160" s="308">
        <v>7726.1439864800022</v>
      </c>
      <c r="DQ160" s="308">
        <v>6444.1278907800006</v>
      </c>
      <c r="DR160" s="307">
        <f>SUM(DR161:DR166)</f>
        <v>7684.982384164151</v>
      </c>
      <c r="DS160" s="307"/>
      <c r="DT160" s="307"/>
      <c r="DU160" s="307"/>
      <c r="DV160" s="307"/>
      <c r="DW160" s="307"/>
      <c r="DX160" s="307"/>
      <c r="DY160" s="307"/>
      <c r="DZ160" s="307"/>
      <c r="EA160" s="307"/>
      <c r="EB160" s="307"/>
      <c r="EC160" s="307"/>
      <c r="ED160" s="307"/>
      <c r="EE160" s="307"/>
      <c r="EF160" s="307"/>
      <c r="EH160" s="311"/>
      <c r="EI160" s="311"/>
      <c r="EJ160" s="311"/>
      <c r="EK160" s="311"/>
      <c r="EL160" s="311"/>
      <c r="EM160" s="272"/>
      <c r="EN160" s="311"/>
      <c r="EO160" s="311"/>
      <c r="EP160" s="311"/>
      <c r="EQ160" s="311"/>
      <c r="ER160" s="311"/>
      <c r="ES160" s="311"/>
      <c r="ET160" s="311"/>
      <c r="EU160" s="311"/>
      <c r="EV160" s="311"/>
    </row>
    <row r="161" spans="1:152" s="256" customFormat="1" x14ac:dyDescent="0.25">
      <c r="A161" s="310" t="s">
        <v>446</v>
      </c>
      <c r="B161" s="308">
        <v>654.52061279000043</v>
      </c>
      <c r="C161" s="308">
        <v>632.99097466000001</v>
      </c>
      <c r="D161" s="308">
        <v>613.1682314000002</v>
      </c>
      <c r="E161" s="308">
        <v>622.41384339999991</v>
      </c>
      <c r="F161" s="308">
        <v>634.07512364999991</v>
      </c>
      <c r="G161" s="308">
        <v>612.02893084000004</v>
      </c>
      <c r="H161" s="308">
        <v>741.81983284</v>
      </c>
      <c r="I161" s="308">
        <v>676.98148671000001</v>
      </c>
      <c r="J161" s="308">
        <v>677.45060008999997</v>
      </c>
      <c r="K161" s="308">
        <v>642.22078309999995</v>
      </c>
      <c r="L161" s="308">
        <v>627.39677335999988</v>
      </c>
      <c r="M161" s="308">
        <v>654.06001965999985</v>
      </c>
      <c r="N161" s="308">
        <v>615.62352510999995</v>
      </c>
      <c r="O161" s="308">
        <v>626.36751903999982</v>
      </c>
      <c r="P161" s="308">
        <v>627.97071361999986</v>
      </c>
      <c r="Q161" s="308">
        <v>636.8715957999998</v>
      </c>
      <c r="R161" s="308">
        <v>623.55230362999998</v>
      </c>
      <c r="S161" s="308">
        <v>586.43971965999981</v>
      </c>
      <c r="T161" s="308">
        <v>652.22852594999983</v>
      </c>
      <c r="U161" s="308">
        <v>581.84534628999972</v>
      </c>
      <c r="V161" s="308">
        <v>625.21515243999977</v>
      </c>
      <c r="W161" s="308">
        <v>688.12980881999977</v>
      </c>
      <c r="X161" s="308">
        <v>556.82905434999975</v>
      </c>
      <c r="Y161" s="308">
        <v>699.28484050999964</v>
      </c>
      <c r="Z161" s="308">
        <v>731.77113216999942</v>
      </c>
      <c r="AA161" s="308">
        <v>605.9152467599996</v>
      </c>
      <c r="AB161" s="308">
        <v>766.1950077399996</v>
      </c>
      <c r="AC161" s="308">
        <v>922.66558294999982</v>
      </c>
      <c r="AD161" s="308">
        <v>846.24293705999969</v>
      </c>
      <c r="AE161" s="308">
        <v>903.5929441899998</v>
      </c>
      <c r="AF161" s="308">
        <v>622.25729321999972</v>
      </c>
      <c r="AG161" s="308">
        <v>607.72816953999995</v>
      </c>
      <c r="AH161" s="308">
        <v>659.78741764999961</v>
      </c>
      <c r="AI161" s="308">
        <v>642.1300740099997</v>
      </c>
      <c r="AJ161" s="308">
        <v>580.71690795999939</v>
      </c>
      <c r="AK161" s="308">
        <v>719.69559761999949</v>
      </c>
      <c r="AL161" s="308">
        <v>1087.1300293199995</v>
      </c>
      <c r="AM161" s="308">
        <v>732.01903996999931</v>
      </c>
      <c r="AN161" s="308">
        <v>914.34118239999964</v>
      </c>
      <c r="AO161" s="308">
        <v>783.50123318999965</v>
      </c>
      <c r="AP161" s="308">
        <v>664.26390238999966</v>
      </c>
      <c r="AQ161" s="308">
        <v>724.43174425999962</v>
      </c>
      <c r="AR161" s="308">
        <v>743.30627594999942</v>
      </c>
      <c r="AS161" s="308">
        <v>887.06396152999957</v>
      </c>
      <c r="AT161" s="308">
        <v>1049.8300743599996</v>
      </c>
      <c r="AU161" s="308">
        <v>1287.2507317299996</v>
      </c>
      <c r="AV161" s="308">
        <v>1494.4145817499998</v>
      </c>
      <c r="AW161" s="308">
        <v>1838.2356076799997</v>
      </c>
      <c r="AX161" s="308">
        <v>2621.4450953400001</v>
      </c>
      <c r="AY161" s="308">
        <v>1479.4515920699996</v>
      </c>
      <c r="AZ161" s="308">
        <v>2433.7525430099986</v>
      </c>
      <c r="BA161" s="308">
        <v>2261.4125768999993</v>
      </c>
      <c r="BB161" s="308">
        <v>2384.2715972799997</v>
      </c>
      <c r="BC161" s="308">
        <v>2336.9433512099995</v>
      </c>
      <c r="BD161" s="308">
        <v>1648.9652674199997</v>
      </c>
      <c r="BE161" s="308">
        <v>1395.4321902199997</v>
      </c>
      <c r="BF161" s="308">
        <v>1131.2027354599993</v>
      </c>
      <c r="BG161" s="308">
        <v>1048.5896514599997</v>
      </c>
      <c r="BH161" s="308">
        <v>989.21062483999935</v>
      </c>
      <c r="BI161" s="308">
        <v>1151.1146912899994</v>
      </c>
      <c r="BJ161" s="308">
        <v>1183.0597880999994</v>
      </c>
      <c r="BK161" s="308">
        <v>811.60103131000005</v>
      </c>
      <c r="BL161" s="308">
        <v>843.99259552000035</v>
      </c>
      <c r="BM161" s="308">
        <v>966.68631512000047</v>
      </c>
      <c r="BN161" s="308">
        <v>700.43928192000044</v>
      </c>
      <c r="BO161" s="308">
        <v>846.81130867000047</v>
      </c>
      <c r="BP161" s="308">
        <v>585.46466671000042</v>
      </c>
      <c r="BQ161" s="308">
        <v>543.67599943000039</v>
      </c>
      <c r="BR161" s="308">
        <v>608.79818763000048</v>
      </c>
      <c r="BS161" s="308">
        <v>710.82889046000059</v>
      </c>
      <c r="BT161" s="308">
        <v>578.67677857000047</v>
      </c>
      <c r="BU161" s="308">
        <v>655.65764356000045</v>
      </c>
      <c r="BV161" s="308">
        <v>1077.8828543900006</v>
      </c>
      <c r="BW161" s="308">
        <v>659.97583425000039</v>
      </c>
      <c r="BX161" s="308">
        <v>520.76850324000043</v>
      </c>
      <c r="BY161" s="308">
        <v>666.6334845800003</v>
      </c>
      <c r="BZ161" s="308">
        <v>777.73557883000024</v>
      </c>
      <c r="CA161" s="308">
        <v>755.57733880000046</v>
      </c>
      <c r="CB161" s="308">
        <v>881.18991225000036</v>
      </c>
      <c r="CC161" s="308">
        <v>905.56998896000005</v>
      </c>
      <c r="CD161" s="308">
        <v>1171.7366923400002</v>
      </c>
      <c r="CE161" s="308">
        <v>1185.1130126900002</v>
      </c>
      <c r="CF161" s="308">
        <v>1230.2199992300002</v>
      </c>
      <c r="CG161" s="308">
        <v>1289.9057130299998</v>
      </c>
      <c r="CH161" s="308">
        <v>1812.2457415600002</v>
      </c>
      <c r="CI161" s="308">
        <v>1549.6518949300003</v>
      </c>
      <c r="CJ161" s="308">
        <v>1335.7236795900001</v>
      </c>
      <c r="CK161" s="308">
        <v>1568.3573324499998</v>
      </c>
      <c r="CL161" s="308">
        <v>1663.75847841</v>
      </c>
      <c r="CM161" s="308">
        <v>1491.7303070799999</v>
      </c>
      <c r="CN161" s="308">
        <v>1549.0137115799998</v>
      </c>
      <c r="CO161" s="308">
        <v>1370.7567719400001</v>
      </c>
      <c r="CP161" s="308">
        <v>1339.7203422399998</v>
      </c>
      <c r="CQ161" s="308">
        <v>1635.2205938899997</v>
      </c>
      <c r="CR161" s="308">
        <v>1391.3310064999998</v>
      </c>
      <c r="CS161" s="308">
        <v>1669.1180355399997</v>
      </c>
      <c r="CT161" s="308">
        <v>1599.8108719099998</v>
      </c>
      <c r="CU161" s="308">
        <v>1528.6860201200004</v>
      </c>
      <c r="CV161" s="308">
        <v>1704.2867223800004</v>
      </c>
      <c r="CW161" s="308">
        <v>2269.7452362900003</v>
      </c>
      <c r="CX161" s="308">
        <v>2143.5536142999999</v>
      </c>
      <c r="CY161" s="308">
        <v>2043.4690049099997</v>
      </c>
      <c r="CZ161" s="308">
        <v>2028.4822731199999</v>
      </c>
      <c r="DA161" s="308">
        <v>2230.0277236000006</v>
      </c>
      <c r="DB161" s="308">
        <v>2306.9645074200002</v>
      </c>
      <c r="DC161" s="308">
        <v>2160.2507470600008</v>
      </c>
      <c r="DD161" s="308">
        <v>1540.3909933700002</v>
      </c>
      <c r="DE161" s="308">
        <v>1924.1990609199997</v>
      </c>
      <c r="DF161" s="308">
        <v>1313.2090601200002</v>
      </c>
      <c r="DG161" s="308">
        <v>1372.7354879999998</v>
      </c>
      <c r="DH161" s="308">
        <v>1492.3547105899997</v>
      </c>
      <c r="DI161" s="308">
        <v>1378.9182972399999</v>
      </c>
      <c r="DJ161" s="308">
        <v>1118.4091570799999</v>
      </c>
      <c r="DK161" s="308">
        <v>1211.1281664799997</v>
      </c>
      <c r="DL161" s="308">
        <v>1155.2596839499997</v>
      </c>
      <c r="DM161" s="308">
        <v>1122.5251873199998</v>
      </c>
      <c r="DN161" s="308">
        <v>1166.1309600399998</v>
      </c>
      <c r="DO161" s="308">
        <v>946.56029738999973</v>
      </c>
      <c r="DP161" s="308">
        <v>990.5866018199996</v>
      </c>
      <c r="DQ161" s="308">
        <v>1032.6282368299997</v>
      </c>
      <c r="DR161" s="307">
        <v>1674.5496028141506</v>
      </c>
      <c r="DS161" s="307"/>
      <c r="DT161" s="307"/>
      <c r="DU161" s="307"/>
      <c r="DV161" s="307"/>
      <c r="DW161" s="307"/>
      <c r="DX161" s="307"/>
      <c r="DY161" s="307"/>
      <c r="DZ161" s="307"/>
      <c r="EA161" s="307"/>
      <c r="EB161" s="307"/>
      <c r="EC161" s="307"/>
      <c r="ED161" s="307"/>
      <c r="EE161" s="307"/>
      <c r="EF161" s="307"/>
      <c r="EH161" s="311"/>
      <c r="EI161" s="311"/>
      <c r="EJ161" s="311"/>
      <c r="EK161" s="311"/>
      <c r="EL161" s="311"/>
      <c r="EM161" s="272"/>
      <c r="EN161" s="311"/>
      <c r="EO161" s="311"/>
      <c r="EP161" s="311"/>
      <c r="EQ161" s="311"/>
      <c r="ER161" s="311"/>
      <c r="ES161" s="311"/>
      <c r="ET161" s="311"/>
      <c r="EU161" s="311"/>
      <c r="EV161" s="311"/>
    </row>
    <row r="162" spans="1:152" s="256" customFormat="1" x14ac:dyDescent="0.25">
      <c r="A162" s="310" t="s">
        <v>445</v>
      </c>
      <c r="B162" s="308">
        <v>605.26871615000005</v>
      </c>
      <c r="C162" s="308">
        <v>602.43171636000011</v>
      </c>
      <c r="D162" s="308">
        <v>587.68211167999993</v>
      </c>
      <c r="E162" s="308">
        <v>570.29782660000001</v>
      </c>
      <c r="F162" s="308">
        <v>586.68565373000001</v>
      </c>
      <c r="G162" s="308">
        <v>579.72287944000004</v>
      </c>
      <c r="H162" s="308">
        <v>613.53789761000007</v>
      </c>
      <c r="I162" s="308">
        <v>594.70110715999999</v>
      </c>
      <c r="J162" s="308">
        <v>579.91880168000012</v>
      </c>
      <c r="K162" s="308">
        <v>628.93625253000005</v>
      </c>
      <c r="L162" s="308">
        <v>647.08773517000009</v>
      </c>
      <c r="M162" s="308">
        <v>618.74422479000009</v>
      </c>
      <c r="N162" s="308">
        <v>668.68217375000006</v>
      </c>
      <c r="O162" s="308">
        <v>657.15687764000006</v>
      </c>
      <c r="P162" s="308">
        <v>648.31534240999997</v>
      </c>
      <c r="Q162" s="308">
        <v>639.07711098000004</v>
      </c>
      <c r="R162" s="308">
        <v>710.08224706999999</v>
      </c>
      <c r="S162" s="308">
        <v>673.64753420000011</v>
      </c>
      <c r="T162" s="308">
        <v>676.42300608999983</v>
      </c>
      <c r="U162" s="308">
        <v>663.58967308999991</v>
      </c>
      <c r="V162" s="308">
        <v>712.00022806999993</v>
      </c>
      <c r="W162" s="308">
        <v>706.38286765999999</v>
      </c>
      <c r="X162" s="308">
        <v>688.26157369999999</v>
      </c>
      <c r="Y162" s="308">
        <v>762.69395077999991</v>
      </c>
      <c r="Z162" s="308">
        <v>781.24297735000005</v>
      </c>
      <c r="AA162" s="308">
        <v>784.57075535000001</v>
      </c>
      <c r="AB162" s="308">
        <v>743.79978082000002</v>
      </c>
      <c r="AC162" s="308">
        <v>775.49890906999997</v>
      </c>
      <c r="AD162" s="308">
        <v>774.5139296499998</v>
      </c>
      <c r="AE162" s="308">
        <v>748.63428732</v>
      </c>
      <c r="AF162" s="308">
        <v>741.4322426199999</v>
      </c>
      <c r="AG162" s="308">
        <v>739.84621169000002</v>
      </c>
      <c r="AH162" s="308">
        <v>728.69016951999993</v>
      </c>
      <c r="AI162" s="308">
        <v>729.44537988000002</v>
      </c>
      <c r="AJ162" s="308">
        <v>730.46779227999991</v>
      </c>
      <c r="AK162" s="308">
        <v>756.67519847999984</v>
      </c>
      <c r="AL162" s="308">
        <v>764.24426416000006</v>
      </c>
      <c r="AM162" s="308">
        <v>769.52201048999996</v>
      </c>
      <c r="AN162" s="308">
        <v>774.16579828999988</v>
      </c>
      <c r="AO162" s="308">
        <v>750.1099635999999</v>
      </c>
      <c r="AP162" s="308">
        <v>823.84846182000001</v>
      </c>
      <c r="AQ162" s="308">
        <v>804.03818231000014</v>
      </c>
      <c r="AR162" s="308">
        <v>780.09507993</v>
      </c>
      <c r="AS162" s="308">
        <v>780.14288768999995</v>
      </c>
      <c r="AT162" s="308">
        <v>785.06991356000003</v>
      </c>
      <c r="AU162" s="308">
        <v>811.79156305999993</v>
      </c>
      <c r="AV162" s="308">
        <v>807.14527220999992</v>
      </c>
      <c r="AW162" s="308">
        <v>809.99077264000005</v>
      </c>
      <c r="AX162" s="308">
        <v>796.84852605999981</v>
      </c>
      <c r="AY162" s="308">
        <v>788.72521068999993</v>
      </c>
      <c r="AZ162" s="308">
        <v>791.37752346000002</v>
      </c>
      <c r="BA162" s="308">
        <v>763.8583519299998</v>
      </c>
      <c r="BB162" s="308">
        <v>776.39142803000004</v>
      </c>
      <c r="BC162" s="308">
        <v>785.42527740999981</v>
      </c>
      <c r="BD162" s="308">
        <v>803.59705944000007</v>
      </c>
      <c r="BE162" s="308">
        <v>784.11059866000005</v>
      </c>
      <c r="BF162" s="308">
        <v>835.77703543000007</v>
      </c>
      <c r="BG162" s="308">
        <v>827.86377421999998</v>
      </c>
      <c r="BH162" s="308">
        <v>820.31821916000001</v>
      </c>
      <c r="BI162" s="308">
        <v>824.33107989999985</v>
      </c>
      <c r="BJ162" s="308">
        <v>865.64823805000003</v>
      </c>
      <c r="BK162" s="308">
        <v>965.77421049999975</v>
      </c>
      <c r="BL162" s="308">
        <v>1005.71834323</v>
      </c>
      <c r="BM162" s="308">
        <v>985.70308027999999</v>
      </c>
      <c r="BN162" s="308">
        <v>976.71458220999978</v>
      </c>
      <c r="BO162" s="308">
        <v>957.44507978999991</v>
      </c>
      <c r="BP162" s="308">
        <v>951.93213720999995</v>
      </c>
      <c r="BQ162" s="308">
        <v>982.06188741999995</v>
      </c>
      <c r="BR162" s="308">
        <v>928.81010969999988</v>
      </c>
      <c r="BS162" s="308">
        <v>939.93836557999998</v>
      </c>
      <c r="BT162" s="308">
        <v>976.47404085999995</v>
      </c>
      <c r="BU162" s="308">
        <v>1010.1296768299999</v>
      </c>
      <c r="BV162" s="308">
        <v>1012.9795121799998</v>
      </c>
      <c r="BW162" s="308">
        <v>1048.8651307099999</v>
      </c>
      <c r="BX162" s="308">
        <v>1016.72279277</v>
      </c>
      <c r="BY162" s="308">
        <v>1000.4340644600001</v>
      </c>
      <c r="BZ162" s="308">
        <v>1007.2986418300001</v>
      </c>
      <c r="CA162" s="308">
        <v>1004.8443549000001</v>
      </c>
      <c r="CB162" s="308">
        <v>964.32779377999998</v>
      </c>
      <c r="CC162" s="308">
        <v>958.68386114000009</v>
      </c>
      <c r="CD162" s="308">
        <v>974.51579840000011</v>
      </c>
      <c r="CE162" s="308">
        <v>973.89201974000002</v>
      </c>
      <c r="CF162" s="308">
        <v>967.15235014999996</v>
      </c>
      <c r="CG162" s="308">
        <v>984.17577885000003</v>
      </c>
      <c r="CH162" s="308">
        <v>1009.99051016</v>
      </c>
      <c r="CI162" s="308">
        <v>990.5162876400002</v>
      </c>
      <c r="CJ162" s="308">
        <v>977.60789706999992</v>
      </c>
      <c r="CK162" s="308">
        <v>956.32875609000007</v>
      </c>
      <c r="CL162" s="308">
        <v>980.32792932999996</v>
      </c>
      <c r="CM162" s="308">
        <v>952.91485190000014</v>
      </c>
      <c r="CN162" s="308">
        <v>960.09876813999995</v>
      </c>
      <c r="CO162" s="308">
        <v>965.6002997999999</v>
      </c>
      <c r="CP162" s="308">
        <v>966.47633842000005</v>
      </c>
      <c r="CQ162" s="308">
        <v>961.16287546000001</v>
      </c>
      <c r="CR162" s="308">
        <v>956.99524104000011</v>
      </c>
      <c r="CS162" s="308">
        <v>949.29447917000005</v>
      </c>
      <c r="CT162" s="308">
        <v>1000.43491012</v>
      </c>
      <c r="CU162" s="308">
        <v>995.02877471000011</v>
      </c>
      <c r="CV162" s="308">
        <v>993.68220499000006</v>
      </c>
      <c r="CW162" s="308">
        <v>994.67178673000001</v>
      </c>
      <c r="CX162" s="308">
        <v>1031.05386</v>
      </c>
      <c r="CY162" s="308">
        <v>1045.9111653</v>
      </c>
      <c r="CZ162" s="308">
        <v>1029.911693</v>
      </c>
      <c r="DA162" s="308">
        <v>1014.92277942</v>
      </c>
      <c r="DB162" s="308">
        <v>1021.92469196</v>
      </c>
      <c r="DC162" s="308">
        <v>1041.4233719200001</v>
      </c>
      <c r="DD162" s="308">
        <v>1033.38563787</v>
      </c>
      <c r="DE162" s="308">
        <v>1034.3009687200001</v>
      </c>
      <c r="DF162" s="308">
        <v>1046.5550036600002</v>
      </c>
      <c r="DG162" s="308">
        <v>1054.8088768699999</v>
      </c>
      <c r="DH162" s="308">
        <v>1057.78632797</v>
      </c>
      <c r="DI162" s="308">
        <v>1057.4936521700001</v>
      </c>
      <c r="DJ162" s="308">
        <v>1059.32001388</v>
      </c>
      <c r="DK162" s="308">
        <v>1058.7888208300001</v>
      </c>
      <c r="DL162" s="308">
        <v>1082.8266424100002</v>
      </c>
      <c r="DM162" s="308">
        <v>1081.9442266600001</v>
      </c>
      <c r="DN162" s="308">
        <v>1111.8003151200001</v>
      </c>
      <c r="DO162" s="308">
        <v>1073.6349795199999</v>
      </c>
      <c r="DP162" s="308">
        <v>1075.06779678</v>
      </c>
      <c r="DQ162" s="308">
        <v>1074.6735778699999</v>
      </c>
      <c r="DR162" s="307">
        <f>DQ162</f>
        <v>1074.6735778699999</v>
      </c>
      <c r="DS162" s="307"/>
      <c r="DT162" s="307"/>
      <c r="DU162" s="307"/>
      <c r="DV162" s="307"/>
      <c r="DW162" s="307"/>
      <c r="DX162" s="307"/>
      <c r="DY162" s="307"/>
      <c r="DZ162" s="307"/>
      <c r="EA162" s="307"/>
      <c r="EB162" s="307"/>
      <c r="EC162" s="307"/>
      <c r="ED162" s="307"/>
      <c r="EE162" s="307"/>
      <c r="EF162" s="307"/>
      <c r="EH162" s="311"/>
      <c r="EI162" s="311"/>
      <c r="EJ162" s="311"/>
      <c r="EK162" s="311"/>
      <c r="EL162" s="311"/>
      <c r="EM162" s="272"/>
      <c r="EN162" s="311"/>
      <c r="EO162" s="311"/>
      <c r="EP162" s="311"/>
      <c r="EQ162" s="311"/>
      <c r="ER162" s="311"/>
      <c r="ES162" s="311"/>
      <c r="ET162" s="311"/>
      <c r="EU162" s="311"/>
      <c r="EV162" s="311"/>
    </row>
    <row r="163" spans="1:152" s="256" customFormat="1" x14ac:dyDescent="0.25">
      <c r="A163" s="310" t="s">
        <v>444</v>
      </c>
      <c r="B163" s="308">
        <v>0</v>
      </c>
      <c r="C163" s="308">
        <v>0</v>
      </c>
      <c r="D163" s="308">
        <v>0</v>
      </c>
      <c r="E163" s="308">
        <v>0</v>
      </c>
      <c r="F163" s="308">
        <v>0</v>
      </c>
      <c r="G163" s="308">
        <v>0</v>
      </c>
      <c r="H163" s="308">
        <v>0</v>
      </c>
      <c r="I163" s="308">
        <v>0</v>
      </c>
      <c r="J163" s="308">
        <v>0</v>
      </c>
      <c r="K163" s="308">
        <v>0</v>
      </c>
      <c r="L163" s="308">
        <v>0</v>
      </c>
      <c r="M163" s="308">
        <v>0</v>
      </c>
      <c r="N163" s="308">
        <v>0</v>
      </c>
      <c r="O163" s="308">
        <v>0</v>
      </c>
      <c r="P163" s="308">
        <v>0</v>
      </c>
      <c r="Q163" s="308">
        <v>0</v>
      </c>
      <c r="R163" s="308">
        <v>0</v>
      </c>
      <c r="S163" s="308">
        <v>0</v>
      </c>
      <c r="T163" s="308">
        <v>0</v>
      </c>
      <c r="U163" s="308">
        <v>0</v>
      </c>
      <c r="V163" s="308">
        <v>0</v>
      </c>
      <c r="W163" s="308">
        <v>0</v>
      </c>
      <c r="X163" s="308">
        <v>0</v>
      </c>
      <c r="Y163" s="308">
        <v>0</v>
      </c>
      <c r="Z163" s="308">
        <v>0</v>
      </c>
      <c r="AA163" s="308">
        <v>0</v>
      </c>
      <c r="AB163" s="308">
        <v>0</v>
      </c>
      <c r="AC163" s="308">
        <v>0</v>
      </c>
      <c r="AD163" s="308">
        <v>0</v>
      </c>
      <c r="AE163" s="308">
        <v>0</v>
      </c>
      <c r="AF163" s="308">
        <v>0</v>
      </c>
      <c r="AG163" s="308">
        <v>0</v>
      </c>
      <c r="AH163" s="308">
        <v>0</v>
      </c>
      <c r="AI163" s="308">
        <v>0</v>
      </c>
      <c r="AJ163" s="308">
        <v>0.14490000000000691</v>
      </c>
      <c r="AK163" s="308">
        <v>6.8459000000000287</v>
      </c>
      <c r="AL163" s="308">
        <v>43.893900000000016</v>
      </c>
      <c r="AM163" s="308">
        <v>90.589900000000014</v>
      </c>
      <c r="AN163" s="308">
        <v>134.72490000000002</v>
      </c>
      <c r="AO163" s="308">
        <v>178.31790000000001</v>
      </c>
      <c r="AP163" s="308">
        <v>193.60090000000002</v>
      </c>
      <c r="AQ163" s="308">
        <v>203.06890000000004</v>
      </c>
      <c r="AR163" s="308">
        <v>221.34190000000004</v>
      </c>
      <c r="AS163" s="308">
        <v>251.05090000000004</v>
      </c>
      <c r="AT163" s="308">
        <v>293.24490000000003</v>
      </c>
      <c r="AU163" s="308">
        <v>326.20490000000007</v>
      </c>
      <c r="AV163" s="308">
        <v>366.13090000000005</v>
      </c>
      <c r="AW163" s="308">
        <v>417.54690000000005</v>
      </c>
      <c r="AX163" s="308">
        <v>480.32690000000002</v>
      </c>
      <c r="AY163" s="308">
        <v>554.76690000000008</v>
      </c>
      <c r="AZ163" s="308">
        <v>625.20190000000002</v>
      </c>
      <c r="BA163" s="308">
        <v>680.76490000000001</v>
      </c>
      <c r="BB163" s="308">
        <v>724.40790000000004</v>
      </c>
      <c r="BC163" s="308">
        <v>761.3039</v>
      </c>
      <c r="BD163" s="308">
        <v>790.95889999999997</v>
      </c>
      <c r="BE163" s="308">
        <v>832.10389999999995</v>
      </c>
      <c r="BF163" s="308">
        <v>868.83889999999997</v>
      </c>
      <c r="BG163" s="308">
        <v>903.32889999999998</v>
      </c>
      <c r="BH163" s="308">
        <v>928.96090000000004</v>
      </c>
      <c r="BI163" s="308">
        <v>960.53590000000008</v>
      </c>
      <c r="BJ163" s="308">
        <v>983.94790000000012</v>
      </c>
      <c r="BK163" s="308">
        <v>1001.6568730000001</v>
      </c>
      <c r="BL163" s="308">
        <v>1018.1844440000001</v>
      </c>
      <c r="BM163" s="308">
        <v>1040.1354383500002</v>
      </c>
      <c r="BN163" s="308">
        <v>1056.3808528100003</v>
      </c>
      <c r="BO163" s="308">
        <v>1079.6125252100003</v>
      </c>
      <c r="BP163" s="308">
        <v>1105.9516799500002</v>
      </c>
      <c r="BQ163" s="308">
        <v>1132.6610240100001</v>
      </c>
      <c r="BR163" s="308">
        <v>1152.2778909100002</v>
      </c>
      <c r="BS163" s="308">
        <v>1164.5721363100001</v>
      </c>
      <c r="BT163" s="308">
        <v>1169.7757317900002</v>
      </c>
      <c r="BU163" s="308">
        <v>1169.7757317900002</v>
      </c>
      <c r="BV163" s="308">
        <v>1169.7757317900002</v>
      </c>
      <c r="BW163" s="308">
        <v>1180.2818597100002</v>
      </c>
      <c r="BX163" s="308">
        <v>1173.3119597100001</v>
      </c>
      <c r="BY163" s="308">
        <v>1188.1608971500002</v>
      </c>
      <c r="BZ163" s="308">
        <v>1161.28961843</v>
      </c>
      <c r="CA163" s="308">
        <v>1172.04121986</v>
      </c>
      <c r="CB163" s="308">
        <v>1163.1032060799998</v>
      </c>
      <c r="CC163" s="308">
        <v>1163.5965670599999</v>
      </c>
      <c r="CD163" s="308">
        <v>1127.11674885</v>
      </c>
      <c r="CE163" s="308">
        <v>1122.05805244</v>
      </c>
      <c r="CF163" s="308">
        <v>1107.2459073</v>
      </c>
      <c r="CG163" s="308">
        <v>1077.6280743500001</v>
      </c>
      <c r="CH163" s="308">
        <v>1079.5411977700001</v>
      </c>
      <c r="CI163" s="308">
        <v>1078.9429819900001</v>
      </c>
      <c r="CJ163" s="308">
        <v>1084.0415821400002</v>
      </c>
      <c r="CK163" s="308">
        <v>1085.2951073600002</v>
      </c>
      <c r="CL163" s="308">
        <v>1089.0123864600002</v>
      </c>
      <c r="CM163" s="308">
        <v>1061.4022773300003</v>
      </c>
      <c r="CN163" s="308">
        <v>1064.3898510400004</v>
      </c>
      <c r="CO163" s="308">
        <v>1057.4165895600004</v>
      </c>
      <c r="CP163" s="308">
        <v>1067.5730952300005</v>
      </c>
      <c r="CQ163" s="308">
        <v>1053.1192593800006</v>
      </c>
      <c r="CR163" s="308">
        <v>1053.3640879900006</v>
      </c>
      <c r="CS163" s="308">
        <v>1050.0649415900007</v>
      </c>
      <c r="CT163" s="308">
        <v>1077.5745645500008</v>
      </c>
      <c r="CU163" s="308">
        <v>1091.5067558000007</v>
      </c>
      <c r="CV163" s="308">
        <v>1110.5390444700008</v>
      </c>
      <c r="CW163" s="308">
        <v>1144.0688031600009</v>
      </c>
      <c r="CX163" s="308">
        <v>1174.8239002900009</v>
      </c>
      <c r="CY163" s="308">
        <v>1225.700962240001</v>
      </c>
      <c r="CZ163" s="308">
        <v>1253.016517190001</v>
      </c>
      <c r="DA163" s="308">
        <v>1276.841228100001</v>
      </c>
      <c r="DB163" s="308">
        <v>1321.4338827600011</v>
      </c>
      <c r="DC163" s="308">
        <v>1333.4490077000012</v>
      </c>
      <c r="DD163" s="308">
        <v>1386.5564326900012</v>
      </c>
      <c r="DE163" s="308">
        <v>1422.7627212500013</v>
      </c>
      <c r="DF163" s="308">
        <v>1454.0622521000014</v>
      </c>
      <c r="DG163" s="308">
        <v>1451.6665630200014</v>
      </c>
      <c r="DH163" s="308">
        <v>1462.7836826700013</v>
      </c>
      <c r="DI163" s="308">
        <v>1465.4473368300014</v>
      </c>
      <c r="DJ163" s="308">
        <v>1464.7133408900015</v>
      </c>
      <c r="DK163" s="308">
        <v>1462.4072595000016</v>
      </c>
      <c r="DL163" s="308">
        <v>1444.0935201000016</v>
      </c>
      <c r="DM163" s="308">
        <v>1402.6456614500016</v>
      </c>
      <c r="DN163" s="308">
        <v>1412.0487835100016</v>
      </c>
      <c r="DO163" s="308">
        <v>1398.0982712500015</v>
      </c>
      <c r="DP163" s="308">
        <v>1382.5469533500016</v>
      </c>
      <c r="DQ163" s="308">
        <v>1312.0862970000014</v>
      </c>
      <c r="DR163" s="307">
        <f>DQ163</f>
        <v>1312.0862970000014</v>
      </c>
      <c r="DS163" s="307"/>
      <c r="DT163" s="307"/>
      <c r="DU163" s="307"/>
      <c r="DV163" s="307"/>
      <c r="DW163" s="307"/>
      <c r="DX163" s="307"/>
      <c r="DY163" s="307"/>
      <c r="DZ163" s="307"/>
      <c r="EA163" s="307"/>
      <c r="EB163" s="307"/>
      <c r="EC163" s="307"/>
      <c r="ED163" s="307"/>
      <c r="EE163" s="307"/>
      <c r="EF163" s="307"/>
      <c r="EH163" s="311"/>
      <c r="EI163" s="311"/>
      <c r="EJ163" s="311"/>
      <c r="EK163" s="311"/>
      <c r="EL163" s="311"/>
      <c r="EM163" s="272"/>
      <c r="EN163" s="311"/>
      <c r="EO163" s="311"/>
      <c r="EP163" s="311"/>
      <c r="EQ163" s="311"/>
      <c r="ER163" s="311"/>
      <c r="ES163" s="311"/>
      <c r="ET163" s="311"/>
      <c r="EU163" s="311"/>
      <c r="EV163" s="311"/>
    </row>
    <row r="164" spans="1:152" x14ac:dyDescent="0.25">
      <c r="A164" s="310" t="s">
        <v>443</v>
      </c>
      <c r="B164" s="308">
        <v>0</v>
      </c>
      <c r="C164" s="308">
        <v>0</v>
      </c>
      <c r="D164" s="308">
        <v>0</v>
      </c>
      <c r="E164" s="308">
        <v>0</v>
      </c>
      <c r="F164" s="308">
        <v>0</v>
      </c>
      <c r="G164" s="308">
        <v>0</v>
      </c>
      <c r="H164" s="308">
        <v>0</v>
      </c>
      <c r="I164" s="308">
        <v>0</v>
      </c>
      <c r="J164" s="308">
        <v>0</v>
      </c>
      <c r="K164" s="308">
        <v>0</v>
      </c>
      <c r="L164" s="308">
        <v>0</v>
      </c>
      <c r="M164" s="308">
        <v>0</v>
      </c>
      <c r="N164" s="308">
        <v>0</v>
      </c>
      <c r="O164" s="308">
        <v>0</v>
      </c>
      <c r="P164" s="308">
        <v>0</v>
      </c>
      <c r="Q164" s="308">
        <v>0</v>
      </c>
      <c r="R164" s="308">
        <v>0</v>
      </c>
      <c r="S164" s="308">
        <v>0</v>
      </c>
      <c r="T164" s="308">
        <v>0</v>
      </c>
      <c r="U164" s="308">
        <v>0</v>
      </c>
      <c r="V164" s="308">
        <v>0</v>
      </c>
      <c r="W164" s="308">
        <v>0</v>
      </c>
      <c r="X164" s="308">
        <v>0</v>
      </c>
      <c r="Y164" s="308">
        <v>0</v>
      </c>
      <c r="Z164" s="308">
        <v>0</v>
      </c>
      <c r="AA164" s="308">
        <v>0</v>
      </c>
      <c r="AB164" s="308">
        <v>0</v>
      </c>
      <c r="AC164" s="308">
        <v>0</v>
      </c>
      <c r="AD164" s="308">
        <v>0</v>
      </c>
      <c r="AE164" s="308">
        <v>0</v>
      </c>
      <c r="AF164" s="308">
        <v>0</v>
      </c>
      <c r="AG164" s="308">
        <v>0</v>
      </c>
      <c r="AH164" s="308">
        <v>0</v>
      </c>
      <c r="AI164" s="308">
        <v>0</v>
      </c>
      <c r="AJ164" s="308">
        <v>0</v>
      </c>
      <c r="AK164" s="308">
        <v>0</v>
      </c>
      <c r="AL164" s="308">
        <v>0</v>
      </c>
      <c r="AM164" s="308">
        <v>0</v>
      </c>
      <c r="AN164" s="308">
        <v>0</v>
      </c>
      <c r="AO164" s="308">
        <v>0</v>
      </c>
      <c r="AP164" s="308">
        <v>0</v>
      </c>
      <c r="AQ164" s="308">
        <v>0</v>
      </c>
      <c r="AR164" s="308">
        <v>0</v>
      </c>
      <c r="AS164" s="308">
        <v>0</v>
      </c>
      <c r="AT164" s="308">
        <v>0</v>
      </c>
      <c r="AU164" s="308">
        <v>0</v>
      </c>
      <c r="AV164" s="308">
        <v>0</v>
      </c>
      <c r="AW164" s="308">
        <v>0</v>
      </c>
      <c r="AX164" s="308">
        <v>0</v>
      </c>
      <c r="AY164" s="308">
        <v>0</v>
      </c>
      <c r="AZ164" s="308">
        <v>0</v>
      </c>
      <c r="BA164" s="308">
        <v>0</v>
      </c>
      <c r="BB164" s="308">
        <v>0</v>
      </c>
      <c r="BC164" s="308">
        <v>0</v>
      </c>
      <c r="BD164" s="308">
        <v>0</v>
      </c>
      <c r="BE164" s="308">
        <v>0</v>
      </c>
      <c r="BF164" s="308">
        <v>0</v>
      </c>
      <c r="BG164" s="308">
        <v>0</v>
      </c>
      <c r="BH164" s="308">
        <v>0</v>
      </c>
      <c r="BI164" s="308">
        <v>0</v>
      </c>
      <c r="BJ164" s="308">
        <v>0</v>
      </c>
      <c r="BK164" s="308">
        <v>0</v>
      </c>
      <c r="BL164" s="308">
        <v>0</v>
      </c>
      <c r="BM164" s="308">
        <v>0</v>
      </c>
      <c r="BN164" s="308">
        <v>0</v>
      </c>
      <c r="BO164" s="308">
        <v>0</v>
      </c>
      <c r="BP164" s="308">
        <v>0</v>
      </c>
      <c r="BQ164" s="308">
        <v>0</v>
      </c>
      <c r="BR164" s="308">
        <v>0</v>
      </c>
      <c r="BS164" s="308">
        <v>0</v>
      </c>
      <c r="BT164" s="308">
        <v>0</v>
      </c>
      <c r="BU164" s="308">
        <v>0</v>
      </c>
      <c r="BV164" s="308">
        <v>691.34791565</v>
      </c>
      <c r="BW164" s="308">
        <v>664.32622114000003</v>
      </c>
      <c r="BX164" s="308">
        <v>621.48834899999997</v>
      </c>
      <c r="BY164" s="308">
        <v>749.88023905999989</v>
      </c>
      <c r="BZ164" s="308">
        <v>751.01552347000006</v>
      </c>
      <c r="CA164" s="308">
        <v>925.99012100999994</v>
      </c>
      <c r="CB164" s="308">
        <v>882.55470527</v>
      </c>
      <c r="CC164" s="308">
        <v>976.94751792</v>
      </c>
      <c r="CD164" s="308">
        <v>848.93396486000006</v>
      </c>
      <c r="CE164" s="308">
        <v>952.60421040999995</v>
      </c>
      <c r="CF164" s="308">
        <v>1171.89536763</v>
      </c>
      <c r="CG164" s="308">
        <v>1138.93525142</v>
      </c>
      <c r="CH164" s="308">
        <v>1145.1298163200004</v>
      </c>
      <c r="CI164" s="308">
        <v>958.90027300999986</v>
      </c>
      <c r="CJ164" s="308">
        <v>669.81932202999997</v>
      </c>
      <c r="CK164" s="308">
        <v>697.80200688000002</v>
      </c>
      <c r="CL164" s="308">
        <v>834.54501529000004</v>
      </c>
      <c r="CM164" s="308">
        <v>735.64175802</v>
      </c>
      <c r="CN164" s="308">
        <v>1102.31188621</v>
      </c>
      <c r="CO164" s="308">
        <v>1072.8865519399999</v>
      </c>
      <c r="CP164" s="308">
        <v>1142.76699289</v>
      </c>
      <c r="CQ164" s="308">
        <v>1137.7797832900001</v>
      </c>
      <c r="CR164" s="308">
        <v>1463.0766376700001</v>
      </c>
      <c r="CS164" s="308">
        <v>1250.80926774</v>
      </c>
      <c r="CT164" s="308">
        <v>747.47492627999998</v>
      </c>
      <c r="CU164" s="308">
        <v>1007.29629059</v>
      </c>
      <c r="CV164" s="308">
        <v>925.4</v>
      </c>
      <c r="CW164" s="308">
        <v>1032.6757634799999</v>
      </c>
      <c r="CX164" s="308">
        <v>1010.90789975</v>
      </c>
      <c r="CY164" s="308">
        <v>644.26627280000002</v>
      </c>
      <c r="CZ164" s="308">
        <v>533.80665836000003</v>
      </c>
      <c r="DA164" s="308">
        <v>527.48073574</v>
      </c>
      <c r="DB164" s="308">
        <v>563.21363618000021</v>
      </c>
      <c r="DC164" s="308">
        <v>760.47590540000022</v>
      </c>
      <c r="DD164" s="308">
        <v>430.02487535</v>
      </c>
      <c r="DE164" s="308">
        <v>646.70012404000011</v>
      </c>
      <c r="DF164" s="308">
        <v>500.13079674999994</v>
      </c>
      <c r="DG164" s="308">
        <v>642.59666917000004</v>
      </c>
      <c r="DH164" s="308">
        <v>563.91955362000022</v>
      </c>
      <c r="DI164" s="308">
        <v>902.29731439000011</v>
      </c>
      <c r="DJ164" s="308">
        <v>1262.4280546100006</v>
      </c>
      <c r="DK164" s="308">
        <v>1444.3531911700009</v>
      </c>
      <c r="DL164" s="308">
        <v>1188.0604057700002</v>
      </c>
      <c r="DM164" s="308">
        <v>933.80896322999956</v>
      </c>
      <c r="DN164" s="308">
        <v>1126.9958403799997</v>
      </c>
      <c r="DO164" s="308">
        <v>1334.0295460699999</v>
      </c>
      <c r="DP164" s="308">
        <v>1197.8662548</v>
      </c>
      <c r="DQ164" s="308">
        <f>DP164/2</f>
        <v>598.93312739999999</v>
      </c>
      <c r="DR164" s="307">
        <f>DQ164</f>
        <v>598.93312739999999</v>
      </c>
      <c r="DS164" s="307"/>
      <c r="DT164" s="307"/>
      <c r="DU164" s="307"/>
      <c r="DV164" s="307"/>
      <c r="DW164" s="307"/>
      <c r="DX164" s="307"/>
      <c r="DY164" s="307"/>
      <c r="DZ164" s="307"/>
      <c r="EA164" s="307"/>
      <c r="EB164" s="307"/>
      <c r="EC164" s="307"/>
      <c r="ED164" s="307"/>
      <c r="EE164" s="307"/>
      <c r="EF164" s="307"/>
      <c r="EG164" s="256"/>
      <c r="EH164" s="311"/>
      <c r="EI164" s="311"/>
      <c r="EJ164" s="311"/>
      <c r="EK164" s="311"/>
      <c r="EL164" s="311"/>
      <c r="EM164" s="272"/>
      <c r="EN164" s="311"/>
      <c r="EO164" s="311"/>
      <c r="EP164" s="311"/>
      <c r="EQ164" s="311"/>
      <c r="ER164" s="311"/>
      <c r="ES164" s="311"/>
      <c r="ET164" s="311"/>
      <c r="EU164" s="311"/>
      <c r="EV164" s="311"/>
    </row>
    <row r="165" spans="1:152" x14ac:dyDescent="0.25">
      <c r="A165" s="310" t="s">
        <v>442</v>
      </c>
      <c r="B165" s="308">
        <v>792.11101538999981</v>
      </c>
      <c r="C165" s="308">
        <v>804.29508259350041</v>
      </c>
      <c r="D165" s="308">
        <v>854.10767763612523</v>
      </c>
      <c r="E165" s="308">
        <v>733.92250379928089</v>
      </c>
      <c r="F165" s="308">
        <v>760.99131075250773</v>
      </c>
      <c r="G165" s="308">
        <v>787.44014928300624</v>
      </c>
      <c r="H165" s="308">
        <v>996.92375924686064</v>
      </c>
      <c r="I165" s="308">
        <v>927.18772420945072</v>
      </c>
      <c r="J165" s="308">
        <v>957.28159387131939</v>
      </c>
      <c r="K165" s="308">
        <v>900.02055309579544</v>
      </c>
      <c r="L165" s="308">
        <v>850.64936809790049</v>
      </c>
      <c r="M165" s="308">
        <v>918.6875459040134</v>
      </c>
      <c r="N165" s="308">
        <v>1042.2883305600014</v>
      </c>
      <c r="O165" s="308">
        <v>1121.6261481570004</v>
      </c>
      <c r="P165" s="308">
        <v>1249.0380218764501</v>
      </c>
      <c r="Q165" s="308">
        <v>1428.8891355478993</v>
      </c>
      <c r="R165" s="308">
        <v>1519.3619158737838</v>
      </c>
      <c r="S165" s="308">
        <v>1490.3578179012989</v>
      </c>
      <c r="T165" s="308">
        <v>1586.2053384933606</v>
      </c>
      <c r="U165" s="308">
        <v>1607.6942340336489</v>
      </c>
      <c r="V165" s="308">
        <v>1610.1588846659906</v>
      </c>
      <c r="W165" s="308">
        <v>1671.8852069078466</v>
      </c>
      <c r="X165" s="308">
        <v>1670.7980906876005</v>
      </c>
      <c r="Y165" s="308">
        <v>1660.3557366100008</v>
      </c>
      <c r="Z165" s="308">
        <v>1660.4664389199986</v>
      </c>
      <c r="AA165" s="308">
        <v>1687.1928673519997</v>
      </c>
      <c r="AB165" s="308">
        <v>1799.1878439517</v>
      </c>
      <c r="AC165" s="308">
        <v>1837.7648068109004</v>
      </c>
      <c r="AD165" s="308">
        <v>1840.4766652759224</v>
      </c>
      <c r="AE165" s="308">
        <v>1792.2618746260487</v>
      </c>
      <c r="AF165" s="308">
        <v>1708.7602351675596</v>
      </c>
      <c r="AG165" s="308">
        <v>1795.3375352066494</v>
      </c>
      <c r="AH165" s="308">
        <v>2088.0742564261727</v>
      </c>
      <c r="AI165" s="308">
        <v>1815.3505126912437</v>
      </c>
      <c r="AJ165" s="308">
        <v>1717.6792816745995</v>
      </c>
      <c r="AK165" s="308">
        <v>1671.2172399012502</v>
      </c>
      <c r="AL165" s="308">
        <v>1733.3208407099996</v>
      </c>
      <c r="AM165" s="308">
        <v>1851.0267369569983</v>
      </c>
      <c r="AN165" s="308">
        <v>2040.4233229409474</v>
      </c>
      <c r="AO165" s="308">
        <v>1966.0839313094009</v>
      </c>
      <c r="AP165" s="308">
        <v>2092.1862520511327</v>
      </c>
      <c r="AQ165" s="308">
        <v>2153.4233012740474</v>
      </c>
      <c r="AR165" s="308">
        <v>2184.9561679337271</v>
      </c>
      <c r="AS165" s="308">
        <v>2010.3897936987325</v>
      </c>
      <c r="AT165" s="308">
        <v>2249.483032421133</v>
      </c>
      <c r="AU165" s="308">
        <v>2395.0591532027743</v>
      </c>
      <c r="AV165" s="308">
        <v>2454.0340872060233</v>
      </c>
      <c r="AW165" s="308">
        <v>2627.2437482207488</v>
      </c>
      <c r="AX165" s="308">
        <v>2759.9635863799981</v>
      </c>
      <c r="AY165" s="308">
        <v>2821.43154</v>
      </c>
      <c r="AZ165" s="308">
        <v>2895.1735402000004</v>
      </c>
      <c r="BA165" s="308">
        <v>3111.8342828899986</v>
      </c>
      <c r="BB165" s="308">
        <v>3280.8435797099992</v>
      </c>
      <c r="BC165" s="308">
        <v>3382.0825971700006</v>
      </c>
      <c r="BD165" s="308">
        <v>3517.503738399997</v>
      </c>
      <c r="BE165" s="308">
        <v>3669.6290608199988</v>
      </c>
      <c r="BF165" s="308">
        <v>3682.3588260799997</v>
      </c>
      <c r="BG165" s="308">
        <v>3758.2138602199975</v>
      </c>
      <c r="BH165" s="308">
        <v>3855.9555835500114</v>
      </c>
      <c r="BI165" s="308">
        <v>4063.2867820999991</v>
      </c>
      <c r="BJ165" s="308">
        <v>4017.5443620700007</v>
      </c>
      <c r="BK165" s="308">
        <v>4277.9258975299972</v>
      </c>
      <c r="BL165" s="308">
        <v>3662.7061434000016</v>
      </c>
      <c r="BM165" s="308">
        <v>3259.4655915600006</v>
      </c>
      <c r="BN165" s="308">
        <v>3190.9171036299986</v>
      </c>
      <c r="BO165" s="308">
        <v>3349.7028605999994</v>
      </c>
      <c r="BP165" s="308">
        <v>3358.3463829999987</v>
      </c>
      <c r="BQ165" s="308">
        <v>3353.2692641100016</v>
      </c>
      <c r="BR165" s="308">
        <v>3448.6447795700001</v>
      </c>
      <c r="BS165" s="308">
        <v>3343.5749220600005</v>
      </c>
      <c r="BT165" s="308">
        <v>3384.2427659699983</v>
      </c>
      <c r="BU165" s="308">
        <v>3006.501262060001</v>
      </c>
      <c r="BV165" s="308">
        <v>2391.2576658600005</v>
      </c>
      <c r="BW165" s="308">
        <v>2660.6703683500009</v>
      </c>
      <c r="BX165" s="308">
        <v>2618.9671273699996</v>
      </c>
      <c r="BY165" s="308">
        <v>2644.9542674700015</v>
      </c>
      <c r="BZ165" s="308">
        <v>2671.8783461299986</v>
      </c>
      <c r="CA165" s="308">
        <v>2790.8979201399998</v>
      </c>
      <c r="CB165" s="308">
        <v>2629.4369594700001</v>
      </c>
      <c r="CC165" s="308">
        <v>2974.5305565600002</v>
      </c>
      <c r="CD165" s="308">
        <v>2726.6395218500002</v>
      </c>
      <c r="CE165" s="308">
        <v>2532.3151638399991</v>
      </c>
      <c r="CF165" s="308">
        <v>2690.4443068399978</v>
      </c>
      <c r="CG165" s="308">
        <v>2360.4680979100012</v>
      </c>
      <c r="CH165" s="308">
        <v>2323.4089789800005</v>
      </c>
      <c r="CI165" s="308">
        <v>2407.1515194100011</v>
      </c>
      <c r="CJ165" s="308">
        <v>2325.1061568800014</v>
      </c>
      <c r="CK165" s="308">
        <v>2376.4899420532993</v>
      </c>
      <c r="CL165" s="308">
        <v>2314.3056730399994</v>
      </c>
      <c r="CM165" s="308">
        <v>2394.0293762899992</v>
      </c>
      <c r="CN165" s="308">
        <v>2367.7643204500005</v>
      </c>
      <c r="CO165" s="308">
        <v>2416.1985826600003</v>
      </c>
      <c r="CP165" s="308">
        <v>2350.6685248699991</v>
      </c>
      <c r="CQ165" s="308">
        <v>2305.0691032399986</v>
      </c>
      <c r="CR165" s="308">
        <v>2094.5294403899989</v>
      </c>
      <c r="CS165" s="308">
        <v>2019.0447355931865</v>
      </c>
      <c r="CT165" s="308">
        <v>2066.9936122812442</v>
      </c>
      <c r="CU165" s="308">
        <v>2000.4503645999991</v>
      </c>
      <c r="CV165" s="308">
        <v>1979.7772944699998</v>
      </c>
      <c r="CW165" s="308">
        <v>1956.6698830400007</v>
      </c>
      <c r="CX165" s="308">
        <v>2065.9894757399998</v>
      </c>
      <c r="CY165" s="308">
        <v>2075.5650369200007</v>
      </c>
      <c r="CZ165" s="308">
        <v>2140.4010542199999</v>
      </c>
      <c r="DA165" s="308">
        <v>2307.3182702899994</v>
      </c>
      <c r="DB165" s="308">
        <v>2465.7739348499999</v>
      </c>
      <c r="DC165" s="308">
        <v>2288.5647742099991</v>
      </c>
      <c r="DD165" s="308">
        <v>2245.8998416999993</v>
      </c>
      <c r="DE165" s="308">
        <v>2270.6366582799997</v>
      </c>
      <c r="DF165" s="308">
        <v>2306.7620295800007</v>
      </c>
      <c r="DG165" s="308">
        <v>2233.691652360033</v>
      </c>
      <c r="DH165" s="308">
        <v>2150.0780551100033</v>
      </c>
      <c r="DI165" s="308">
        <v>2454.740830289993</v>
      </c>
      <c r="DJ165" s="308">
        <v>2195.661757450001</v>
      </c>
      <c r="DK165" s="308">
        <v>2235.0501015100031</v>
      </c>
      <c r="DL165" s="308">
        <v>2266.7433152700241</v>
      </c>
      <c r="DM165" s="308">
        <v>2340.9224042900255</v>
      </c>
      <c r="DN165" s="308">
        <v>2416.6639857699952</v>
      </c>
      <c r="DO165" s="308">
        <v>2072.4397151499998</v>
      </c>
      <c r="DP165" s="308">
        <v>2085.8068388700008</v>
      </c>
      <c r="DQ165" s="308">
        <v>2030.4702382199991</v>
      </c>
      <c r="DR165" s="307">
        <f>DQ165</f>
        <v>2030.4702382199991</v>
      </c>
      <c r="DS165" s="307"/>
      <c r="DT165" s="307"/>
      <c r="DU165" s="307"/>
      <c r="DV165" s="307"/>
      <c r="DW165" s="307"/>
      <c r="DX165" s="307"/>
      <c r="DY165" s="307"/>
      <c r="DZ165" s="307"/>
      <c r="EA165" s="307"/>
      <c r="EB165" s="307"/>
      <c r="EC165" s="307"/>
      <c r="ED165" s="307"/>
      <c r="EE165" s="307"/>
      <c r="EF165" s="307"/>
      <c r="EG165" s="256"/>
      <c r="EH165" s="311"/>
      <c r="EI165" s="311"/>
      <c r="EJ165" s="309"/>
      <c r="EK165" s="309"/>
      <c r="EL165" s="309"/>
      <c r="EM165" s="272"/>
      <c r="EN165" s="311"/>
      <c r="EO165" s="311"/>
      <c r="EP165" s="311"/>
      <c r="EQ165" s="311"/>
      <c r="ER165" s="311"/>
      <c r="ES165" s="311"/>
      <c r="ET165" s="311"/>
      <c r="EU165" s="311"/>
      <c r="EV165" s="311"/>
    </row>
    <row r="166" spans="1:152" x14ac:dyDescent="0.25">
      <c r="A166" s="310" t="s">
        <v>441</v>
      </c>
      <c r="B166" s="308">
        <v>494.49360853999997</v>
      </c>
      <c r="C166" s="308">
        <v>456.83997039000002</v>
      </c>
      <c r="D166" s="308">
        <v>448.58478404999988</v>
      </c>
      <c r="E166" s="308">
        <v>423.00948800000003</v>
      </c>
      <c r="F166" s="308">
        <v>440.93081667999996</v>
      </c>
      <c r="G166" s="308">
        <v>430.49139201999998</v>
      </c>
      <c r="H166" s="308">
        <v>427.53302010999988</v>
      </c>
      <c r="I166" s="308">
        <v>434.97340660999993</v>
      </c>
      <c r="J166" s="308">
        <v>427.41756936999997</v>
      </c>
      <c r="K166" s="308">
        <v>439.24001578000008</v>
      </c>
      <c r="L166" s="308">
        <v>466.24589753999999</v>
      </c>
      <c r="M166" s="308">
        <v>446.15638170999995</v>
      </c>
      <c r="N166" s="308">
        <v>535.40080546999991</v>
      </c>
      <c r="O166" s="308">
        <v>498.86266072999985</v>
      </c>
      <c r="P166" s="308">
        <v>483.83254030000006</v>
      </c>
      <c r="Q166" s="308">
        <v>504.57008343999991</v>
      </c>
      <c r="R166" s="308">
        <v>536.3439640900001</v>
      </c>
      <c r="S166" s="308">
        <v>529.09180045000005</v>
      </c>
      <c r="T166" s="308">
        <v>505.49817815000011</v>
      </c>
      <c r="U166" s="308">
        <v>519.32745923000004</v>
      </c>
      <c r="V166" s="308">
        <v>533.39823776000003</v>
      </c>
      <c r="W166" s="308">
        <v>472.17609577999997</v>
      </c>
      <c r="X166" s="308">
        <v>492.77327536000007</v>
      </c>
      <c r="Y166" s="308">
        <v>516.29437968000002</v>
      </c>
      <c r="Z166" s="308">
        <v>590.34677118000002</v>
      </c>
      <c r="AA166" s="308">
        <v>548.36507373000006</v>
      </c>
      <c r="AB166" s="308">
        <v>558.24648045000026</v>
      </c>
      <c r="AC166" s="308">
        <v>555.18689429000017</v>
      </c>
      <c r="AD166" s="308">
        <v>545.06046636000019</v>
      </c>
      <c r="AE166" s="308">
        <v>538.12128311000004</v>
      </c>
      <c r="AF166" s="308">
        <v>626.10912925000002</v>
      </c>
      <c r="AG166" s="308">
        <v>596.92001193999999</v>
      </c>
      <c r="AH166" s="308">
        <v>606.69782211000006</v>
      </c>
      <c r="AI166" s="308">
        <v>615.51025154999979</v>
      </c>
      <c r="AJ166" s="308">
        <v>626.31306029999996</v>
      </c>
      <c r="AK166" s="308">
        <v>610.36787022999999</v>
      </c>
      <c r="AL166" s="308">
        <v>642.38078996000013</v>
      </c>
      <c r="AM166" s="308">
        <v>628.47378755000011</v>
      </c>
      <c r="AN166" s="308">
        <v>622.50268261000008</v>
      </c>
      <c r="AO166" s="308">
        <v>624.18759010000008</v>
      </c>
      <c r="AP166" s="308">
        <v>623.29149876999986</v>
      </c>
      <c r="AQ166" s="308">
        <v>612.44550371000003</v>
      </c>
      <c r="AR166" s="308">
        <v>607.30198349999989</v>
      </c>
      <c r="AS166" s="308">
        <v>616.38209704999986</v>
      </c>
      <c r="AT166" s="308">
        <v>646.82143833999999</v>
      </c>
      <c r="AU166" s="308">
        <v>625.44458543000007</v>
      </c>
      <c r="AV166" s="308">
        <v>635.91107983999996</v>
      </c>
      <c r="AW166" s="308">
        <v>685.11842292000006</v>
      </c>
      <c r="AX166" s="308">
        <v>850.83334895000007</v>
      </c>
      <c r="AY166" s="308">
        <v>812.72115672999985</v>
      </c>
      <c r="AZ166" s="308">
        <v>794.95908194999993</v>
      </c>
      <c r="BA166" s="308">
        <v>767.53120341999988</v>
      </c>
      <c r="BB166" s="308">
        <v>764.42554170000017</v>
      </c>
      <c r="BC166" s="308">
        <v>798.79911951999986</v>
      </c>
      <c r="BD166" s="308">
        <v>741.51425005999999</v>
      </c>
      <c r="BE166" s="308">
        <v>748.63781459999984</v>
      </c>
      <c r="BF166" s="308">
        <v>749.36640456999987</v>
      </c>
      <c r="BG166" s="308">
        <v>737.03819490000001</v>
      </c>
      <c r="BH166" s="308">
        <v>774.63058695000007</v>
      </c>
      <c r="BI166" s="308">
        <v>773.12660757000003</v>
      </c>
      <c r="BJ166" s="308">
        <v>799.77735696000002</v>
      </c>
      <c r="BK166" s="308">
        <v>812.88108712999997</v>
      </c>
      <c r="BL166" s="308">
        <v>773.29233477000014</v>
      </c>
      <c r="BM166" s="308">
        <v>772.2215206699999</v>
      </c>
      <c r="BN166" s="308">
        <v>781.04481098000008</v>
      </c>
      <c r="BO166" s="308">
        <v>806.72834337000018</v>
      </c>
      <c r="BP166" s="308">
        <v>778.10133123000026</v>
      </c>
      <c r="BQ166" s="308">
        <v>779.54483692999997</v>
      </c>
      <c r="BR166" s="308">
        <v>790.90966207999975</v>
      </c>
      <c r="BS166" s="308">
        <v>798.51506879999999</v>
      </c>
      <c r="BT166" s="308">
        <v>772.64375466000001</v>
      </c>
      <c r="BU166" s="308">
        <v>814.21151324000004</v>
      </c>
      <c r="BV166" s="308">
        <v>914.62986789000024</v>
      </c>
      <c r="BW166" s="308">
        <v>914.80698034000011</v>
      </c>
      <c r="BX166" s="308">
        <v>986.42659932999982</v>
      </c>
      <c r="BY166" s="308">
        <v>873.97055470000009</v>
      </c>
      <c r="BZ166" s="308">
        <v>862.81586797</v>
      </c>
      <c r="CA166" s="308">
        <v>788.17891345999999</v>
      </c>
      <c r="CB166" s="308">
        <v>788.21146499999986</v>
      </c>
      <c r="CC166" s="308">
        <v>807.60350972000003</v>
      </c>
      <c r="CD166" s="308">
        <v>841.63555235999991</v>
      </c>
      <c r="CE166" s="308">
        <v>850.03473647999999</v>
      </c>
      <c r="CF166" s="308">
        <v>838.58536309999988</v>
      </c>
      <c r="CG166" s="308">
        <v>855.78378009000005</v>
      </c>
      <c r="CH166" s="308">
        <v>891.13225196999997</v>
      </c>
      <c r="CI166" s="308">
        <v>889.56741925999995</v>
      </c>
      <c r="CJ166" s="308">
        <v>1005.26744765</v>
      </c>
      <c r="CK166" s="308">
        <v>1003.6043427599998</v>
      </c>
      <c r="CL166" s="308">
        <v>1005.0881755199999</v>
      </c>
      <c r="CM166" s="308">
        <v>979.8912003800001</v>
      </c>
      <c r="CN166" s="308">
        <v>956.7264161600001</v>
      </c>
      <c r="CO166" s="308">
        <v>937.16662499999995</v>
      </c>
      <c r="CP166" s="308">
        <v>933.53383430000008</v>
      </c>
      <c r="CQ166" s="308">
        <v>933.80607678999991</v>
      </c>
      <c r="CR166" s="308">
        <v>840.18780273999994</v>
      </c>
      <c r="CS166" s="308">
        <v>728.75709102928317</v>
      </c>
      <c r="CT166" s="308">
        <v>1017.7972151481595</v>
      </c>
      <c r="CU166" s="308">
        <v>1009.64815531</v>
      </c>
      <c r="CV166" s="308">
        <v>990.1545589399999</v>
      </c>
      <c r="CW166" s="308">
        <v>972.20232960999999</v>
      </c>
      <c r="CX166" s="308">
        <v>939.95198848999996</v>
      </c>
      <c r="CY166" s="308">
        <v>945.59676492999972</v>
      </c>
      <c r="CZ166" s="308">
        <v>971.73208799000008</v>
      </c>
      <c r="DA166" s="308">
        <v>996.71877547000008</v>
      </c>
      <c r="DB166" s="308">
        <v>1028.7450429</v>
      </c>
      <c r="DC166" s="308">
        <v>1010.6501615499999</v>
      </c>
      <c r="DD166" s="308">
        <v>985.5574797500002</v>
      </c>
      <c r="DE166" s="308">
        <v>1033.31322817</v>
      </c>
      <c r="DF166" s="308">
        <v>1104.7894972200002</v>
      </c>
      <c r="DG166" s="308">
        <v>1096.33870914</v>
      </c>
      <c r="DH166" s="308">
        <v>1086.68478594</v>
      </c>
      <c r="DI166" s="308">
        <v>1029.8747500500001</v>
      </c>
      <c r="DJ166" s="308">
        <v>1044.4980841899999</v>
      </c>
      <c r="DK166" s="308">
        <v>1049.38145059</v>
      </c>
      <c r="DL166" s="308">
        <v>1021.9176626699999</v>
      </c>
      <c r="DM166" s="308">
        <v>1033.10481695</v>
      </c>
      <c r="DN166" s="308">
        <v>1022.7979246299999</v>
      </c>
      <c r="DO166" s="308">
        <v>1034.6403324200003</v>
      </c>
      <c r="DP166" s="308">
        <v>994.26954086000023</v>
      </c>
      <c r="DQ166" s="308">
        <v>994.26954086000023</v>
      </c>
      <c r="DR166" s="307">
        <f>DQ166</f>
        <v>994.26954086000023</v>
      </c>
      <c r="DS166" s="307"/>
      <c r="DT166" s="307"/>
      <c r="DU166" s="307"/>
      <c r="DV166" s="307"/>
      <c r="DW166" s="307"/>
      <c r="DX166" s="307"/>
      <c r="DY166" s="307"/>
      <c r="DZ166" s="307"/>
      <c r="EA166" s="307"/>
      <c r="EB166" s="307"/>
      <c r="EC166" s="307"/>
      <c r="ED166" s="307"/>
      <c r="EE166" s="307"/>
      <c r="EF166" s="307"/>
      <c r="EG166" s="256"/>
      <c r="EH166" s="309"/>
      <c r="EI166" s="309"/>
      <c r="EN166" s="309"/>
      <c r="EO166" s="309"/>
      <c r="EP166" s="309"/>
      <c r="EQ166" s="309"/>
      <c r="ER166" s="309"/>
      <c r="ES166" s="309"/>
      <c r="ET166" s="309"/>
      <c r="EU166" s="309"/>
      <c r="EV166" s="309"/>
    </row>
    <row r="167" spans="1:152" x14ac:dyDescent="0.25">
      <c r="A167" s="272"/>
      <c r="B167" s="308"/>
      <c r="C167" s="308"/>
      <c r="D167" s="308"/>
      <c r="E167" s="308"/>
      <c r="F167" s="308"/>
      <c r="G167" s="308"/>
      <c r="H167" s="308"/>
      <c r="I167" s="308"/>
      <c r="J167" s="308"/>
      <c r="K167" s="308"/>
      <c r="L167" s="308"/>
      <c r="M167" s="308"/>
      <c r="N167" s="308"/>
      <c r="O167" s="308"/>
      <c r="P167" s="308"/>
      <c r="Q167" s="308"/>
      <c r="R167" s="308"/>
      <c r="S167" s="308"/>
      <c r="T167" s="308"/>
      <c r="U167" s="308"/>
      <c r="V167" s="308"/>
      <c r="W167" s="308"/>
      <c r="X167" s="308"/>
      <c r="Y167" s="308"/>
      <c r="Z167" s="308"/>
      <c r="AA167" s="308"/>
      <c r="AB167" s="308"/>
      <c r="AC167" s="308"/>
      <c r="AD167" s="308"/>
      <c r="AE167" s="308"/>
      <c r="AF167" s="308"/>
      <c r="AG167" s="308"/>
      <c r="AH167" s="308"/>
      <c r="AI167" s="308"/>
      <c r="AJ167" s="308"/>
      <c r="AK167" s="308"/>
      <c r="AL167" s="308"/>
      <c r="AM167" s="308"/>
      <c r="AN167" s="308"/>
      <c r="AO167" s="308"/>
      <c r="AP167" s="308"/>
      <c r="AQ167" s="308"/>
      <c r="AR167" s="308"/>
      <c r="AS167" s="308"/>
      <c r="AT167" s="308"/>
      <c r="AU167" s="308"/>
      <c r="AV167" s="308"/>
      <c r="AW167" s="308"/>
      <c r="AX167" s="308"/>
      <c r="AY167" s="308"/>
      <c r="AZ167" s="308"/>
      <c r="BA167" s="308"/>
      <c r="BB167" s="308"/>
      <c r="BC167" s="308"/>
      <c r="BD167" s="308"/>
      <c r="BE167" s="308"/>
      <c r="BF167" s="308"/>
      <c r="BG167" s="308"/>
      <c r="BH167" s="308"/>
      <c r="BI167" s="308"/>
      <c r="BJ167" s="308"/>
      <c r="BK167" s="308"/>
      <c r="BL167" s="308"/>
      <c r="BM167" s="308"/>
      <c r="BN167" s="308"/>
      <c r="BO167" s="308"/>
      <c r="BP167" s="308"/>
      <c r="BQ167" s="308"/>
      <c r="BR167" s="308"/>
      <c r="BS167" s="308"/>
      <c r="BT167" s="308"/>
      <c r="BU167" s="308"/>
      <c r="BV167" s="308"/>
      <c r="BW167" s="308"/>
      <c r="BX167" s="308"/>
      <c r="BY167" s="308"/>
      <c r="BZ167" s="308"/>
      <c r="CA167" s="308"/>
      <c r="CB167" s="308"/>
      <c r="CC167" s="308"/>
      <c r="CD167" s="308"/>
      <c r="CE167" s="308"/>
      <c r="CF167" s="308"/>
      <c r="CG167" s="308"/>
      <c r="CH167" s="308"/>
      <c r="CI167" s="308"/>
      <c r="CJ167" s="308"/>
      <c r="CK167" s="308"/>
      <c r="CL167" s="308"/>
      <c r="CM167" s="308"/>
      <c r="CN167" s="308"/>
      <c r="CO167" s="308"/>
      <c r="CP167" s="308"/>
      <c r="CQ167" s="308"/>
      <c r="CR167" s="308"/>
      <c r="CS167" s="308"/>
      <c r="CT167" s="308"/>
      <c r="CU167" s="308"/>
      <c r="CV167" s="308"/>
      <c r="CW167" s="308"/>
      <c r="CX167" s="308"/>
      <c r="CY167" s="308"/>
      <c r="CZ167" s="308"/>
      <c r="DA167" s="308"/>
      <c r="DB167" s="308"/>
      <c r="DC167" s="308"/>
      <c r="DD167" s="308"/>
      <c r="DE167" s="308"/>
      <c r="DF167" s="308"/>
      <c r="DG167" s="308"/>
      <c r="DH167" s="308"/>
      <c r="DI167" s="308"/>
      <c r="DJ167" s="308"/>
      <c r="DK167" s="308"/>
      <c r="DL167" s="308"/>
      <c r="DM167" s="308"/>
      <c r="DN167" s="308"/>
      <c r="DO167" s="308"/>
      <c r="DP167" s="308"/>
      <c r="DQ167" s="308"/>
      <c r="DR167" s="307"/>
      <c r="DS167" s="307"/>
      <c r="DT167" s="307"/>
      <c r="DU167" s="307"/>
      <c r="DV167" s="307"/>
      <c r="DW167" s="307"/>
      <c r="DX167" s="307"/>
      <c r="DY167" s="307"/>
      <c r="DZ167" s="307"/>
      <c r="EA167" s="307"/>
      <c r="EB167" s="307"/>
      <c r="EC167" s="307"/>
      <c r="ED167" s="307"/>
      <c r="EE167" s="307"/>
      <c r="EF167" s="307"/>
    </row>
    <row r="168" spans="1:152" x14ac:dyDescent="0.25">
      <c r="A168" s="306" t="s">
        <v>440</v>
      </c>
      <c r="B168" s="305">
        <v>8500.7775583000002</v>
      </c>
      <c r="C168" s="305">
        <v>8531.3991083000001</v>
      </c>
      <c r="D168" s="305">
        <v>8569.2628312800007</v>
      </c>
      <c r="E168" s="305">
        <v>8630.8251331899992</v>
      </c>
      <c r="F168" s="305">
        <v>9168.9068287299997</v>
      </c>
      <c r="G168" s="305">
        <v>9820.8477625699979</v>
      </c>
      <c r="H168" s="305">
        <v>9825.9623953099999</v>
      </c>
      <c r="I168" s="305">
        <v>9418.5293806699992</v>
      </c>
      <c r="J168" s="305">
        <v>9454.542957919999</v>
      </c>
      <c r="K168" s="305">
        <v>9041.6356411300003</v>
      </c>
      <c r="L168" s="305">
        <v>9082.9253464699977</v>
      </c>
      <c r="M168" s="305">
        <v>8977.1483440199991</v>
      </c>
      <c r="N168" s="305">
        <v>9328.5786499200003</v>
      </c>
      <c r="O168" s="305">
        <v>9242.3186519900009</v>
      </c>
      <c r="P168" s="305">
        <v>9394.4054575899991</v>
      </c>
      <c r="Q168" s="305">
        <v>9642.8768515299962</v>
      </c>
      <c r="R168" s="305">
        <v>10335.039680839986</v>
      </c>
      <c r="S168" s="305">
        <v>10259.916613469992</v>
      </c>
      <c r="T168" s="305">
        <v>10312.208461340011</v>
      </c>
      <c r="U168" s="305">
        <v>9566.421900020021</v>
      </c>
      <c r="V168" s="305">
        <v>9316.6029342000402</v>
      </c>
      <c r="W168" s="305">
        <v>9357.1854771499948</v>
      </c>
      <c r="X168" s="305">
        <v>9526.0404203300095</v>
      </c>
      <c r="Y168" s="305">
        <v>9892.8340745099849</v>
      </c>
      <c r="Z168" s="305">
        <v>10524.404675059999</v>
      </c>
      <c r="AA168" s="305">
        <v>10803.373248269998</v>
      </c>
      <c r="AB168" s="305">
        <v>10953.785072970002</v>
      </c>
      <c r="AC168" s="305">
        <v>10595.149196259999</v>
      </c>
      <c r="AD168" s="305">
        <v>10886.37745385</v>
      </c>
      <c r="AE168" s="305">
        <v>11385.92522825</v>
      </c>
      <c r="AF168" s="305">
        <v>11811.940021550003</v>
      </c>
      <c r="AG168" s="305">
        <v>11546.727456050001</v>
      </c>
      <c r="AH168" s="305">
        <v>11284.382997179999</v>
      </c>
      <c r="AI168" s="305">
        <v>11493.519250219999</v>
      </c>
      <c r="AJ168" s="305">
        <v>11558.578719639998</v>
      </c>
      <c r="AK168" s="305">
        <v>11660.37612012</v>
      </c>
      <c r="AL168" s="305">
        <v>11682.934803210001</v>
      </c>
      <c r="AM168" s="305">
        <v>10423.886763650004</v>
      </c>
      <c r="AN168" s="305">
        <v>10489.935758449999</v>
      </c>
      <c r="AO168" s="305">
        <v>10740.394088570001</v>
      </c>
      <c r="AP168" s="305">
        <v>10692.91579893</v>
      </c>
      <c r="AQ168" s="305">
        <v>10746.415160750003</v>
      </c>
      <c r="AR168" s="305">
        <v>10489.975487510001</v>
      </c>
      <c r="AS168" s="305">
        <v>10572.883402689999</v>
      </c>
      <c r="AT168" s="305">
        <v>10667.985814040001</v>
      </c>
      <c r="AU168" s="305">
        <v>10744.85074385</v>
      </c>
      <c r="AV168" s="305">
        <v>10835.1640505</v>
      </c>
      <c r="AW168" s="305">
        <v>10040.270859900002</v>
      </c>
      <c r="AX168" s="305">
        <v>10205.176808200002</v>
      </c>
      <c r="AY168" s="305">
        <v>10319.809793569999</v>
      </c>
      <c r="AZ168" s="305">
        <v>10204.30540768</v>
      </c>
      <c r="BA168" s="305">
        <v>9904.8725512799974</v>
      </c>
      <c r="BB168" s="305">
        <v>9901.67115104</v>
      </c>
      <c r="BC168" s="305">
        <v>10115.489133089999</v>
      </c>
      <c r="BD168" s="305">
        <v>10092.669083329998</v>
      </c>
      <c r="BE168" s="305">
        <v>10339.611069549999</v>
      </c>
      <c r="BF168" s="305">
        <v>10258.760486610001</v>
      </c>
      <c r="BG168" s="305">
        <v>11683.289005139997</v>
      </c>
      <c r="BH168" s="305">
        <v>11586.817774560001</v>
      </c>
      <c r="BI168" s="305">
        <v>11321.641996859998</v>
      </c>
      <c r="BJ168" s="305">
        <v>12413.011390479998</v>
      </c>
      <c r="BK168" s="305">
        <v>12254.2385851</v>
      </c>
      <c r="BL168" s="305">
        <v>12438.755303150001</v>
      </c>
      <c r="BM168" s="305">
        <v>12114.055553139999</v>
      </c>
      <c r="BN168" s="305">
        <v>12202.55963872</v>
      </c>
      <c r="BO168" s="305">
        <v>12362.20746575</v>
      </c>
      <c r="BP168" s="305">
        <v>11405.419609139999</v>
      </c>
      <c r="BQ168" s="305">
        <v>11591.470622230001</v>
      </c>
      <c r="BR168" s="305">
        <v>12068.77704863</v>
      </c>
      <c r="BS168" s="305">
        <v>11737.499620409999</v>
      </c>
      <c r="BT168" s="305">
        <v>11807.898435089999</v>
      </c>
      <c r="BU168" s="305">
        <v>11904.451352290002</v>
      </c>
      <c r="BV168" s="305">
        <v>12942.565310980001</v>
      </c>
      <c r="BW168" s="305">
        <v>12773.124607100002</v>
      </c>
      <c r="BX168" s="305">
        <v>12863.84306214</v>
      </c>
      <c r="BY168" s="305">
        <v>12520.894072639998</v>
      </c>
      <c r="BZ168" s="305">
        <v>12731.86916133</v>
      </c>
      <c r="CA168" s="305">
        <v>12425.258854079999</v>
      </c>
      <c r="CB168" s="305">
        <v>12522.265172980002</v>
      </c>
      <c r="CC168" s="305">
        <v>12598.84054893</v>
      </c>
      <c r="CD168" s="305">
        <v>12527.336185260001</v>
      </c>
      <c r="CE168" s="305">
        <v>12576.572892049999</v>
      </c>
      <c r="CF168" s="305">
        <v>12625.511588760002</v>
      </c>
      <c r="CG168" s="305">
        <v>13167.019646610001</v>
      </c>
      <c r="CH168" s="305">
        <v>12944.219300150002</v>
      </c>
      <c r="CI168" s="305">
        <v>13048.190402</v>
      </c>
      <c r="CJ168" s="305">
        <v>13346.931925269999</v>
      </c>
      <c r="CK168" s="305">
        <v>13814.99726656</v>
      </c>
      <c r="CL168" s="305">
        <v>13963.790634250003</v>
      </c>
      <c r="CM168" s="305">
        <v>14223.497581660002</v>
      </c>
      <c r="CN168" s="305">
        <v>14388.2508504</v>
      </c>
      <c r="CO168" s="305">
        <v>14098.720216700003</v>
      </c>
      <c r="CP168" s="305">
        <v>14224.170811849999</v>
      </c>
      <c r="CQ168" s="305">
        <v>14720.827734650004</v>
      </c>
      <c r="CR168" s="305">
        <v>14516.420227680002</v>
      </c>
      <c r="CS168" s="305">
        <v>14061.785783201682</v>
      </c>
      <c r="CT168" s="305">
        <v>14796.817000054385</v>
      </c>
      <c r="CU168" s="305">
        <v>14980.574451280005</v>
      </c>
      <c r="CV168" s="305">
        <v>15111.574319350002</v>
      </c>
      <c r="CW168" s="305">
        <v>15072.507038229998</v>
      </c>
      <c r="CX168" s="305">
        <v>15246.72471814</v>
      </c>
      <c r="CY168" s="305">
        <v>15280.953996199998</v>
      </c>
      <c r="CZ168" s="305">
        <v>15283.849722759996</v>
      </c>
      <c r="DA168" s="305">
        <v>15298.876895199995</v>
      </c>
      <c r="DB168" s="305">
        <v>16650.777632519996</v>
      </c>
      <c r="DC168" s="305">
        <v>16687.779106579997</v>
      </c>
      <c r="DD168" s="305">
        <v>16530.678341300001</v>
      </c>
      <c r="DE168" s="305">
        <v>16519.238828330002</v>
      </c>
      <c r="DF168" s="305">
        <v>17741.584897894994</v>
      </c>
      <c r="DG168" s="305">
        <v>18021.770034240002</v>
      </c>
      <c r="DH168" s="305">
        <v>17880.975272150004</v>
      </c>
      <c r="DI168" s="305">
        <v>18003.016490689999</v>
      </c>
      <c r="DJ168" s="305">
        <v>17783.896721069999</v>
      </c>
      <c r="DK168" s="305">
        <v>17821.502100379999</v>
      </c>
      <c r="DL168" s="305">
        <v>17331.883810949999</v>
      </c>
      <c r="DM168" s="305">
        <v>17511.901565250006</v>
      </c>
      <c r="DN168" s="305">
        <v>17588.339209940004</v>
      </c>
      <c r="DO168" s="305">
        <v>17596.243243010005</v>
      </c>
      <c r="DP168" s="305">
        <v>17860.605841299999</v>
      </c>
      <c r="DQ168" s="305">
        <v>18661.560792060001</v>
      </c>
      <c r="DR168" s="304"/>
      <c r="DS168" s="304"/>
      <c r="DT168" s="304"/>
      <c r="DU168" s="304"/>
      <c r="DV168" s="304"/>
      <c r="DW168" s="304"/>
      <c r="DX168" s="304"/>
      <c r="DY168" s="304"/>
      <c r="DZ168" s="304"/>
      <c r="EA168" s="304"/>
      <c r="EB168" s="304"/>
      <c r="EC168" s="304"/>
      <c r="ED168" s="304"/>
      <c r="EE168" s="304"/>
      <c r="EF168" s="304"/>
    </row>
  </sheetData>
  <mergeCells count="4">
    <mergeCell ref="EH1:EJ1"/>
    <mergeCell ref="EN1:ET1"/>
    <mergeCell ref="EX1:FD1"/>
    <mergeCell ref="FH1:FN1"/>
  </mergeCells>
  <pageMargins left="0.7" right="0.7" top="0.75" bottom="0.75" header="0.3" footer="0.3"/>
  <pageSetup scale="11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5C621-AE5D-4E61-9BA7-3F8ADCEED59A}">
  <sheetPr>
    <tabColor theme="6"/>
    <pageSetUpPr fitToPage="1"/>
  </sheetPr>
  <dimension ref="A1:FM199"/>
  <sheetViews>
    <sheetView zoomScale="90" zoomScaleNormal="90" workbookViewId="0">
      <pane xSplit="1" ySplit="3" topLeftCell="DO100" activePane="bottomRight" state="frozen"/>
      <selection activeCell="GH8" sqref="GH8"/>
      <selection pane="topRight" activeCell="GH8" sqref="GH8"/>
      <selection pane="bottomLeft" activeCell="GH8" sqref="GH8"/>
      <selection pane="bottomRight" activeCell="DO115" sqref="DO115"/>
    </sheetView>
  </sheetViews>
  <sheetFormatPr baseColWidth="10" defaultColWidth="9.42578125" defaultRowHeight="15" outlineLevelCol="1" x14ac:dyDescent="0.25"/>
  <cols>
    <col min="1" max="1" width="73" style="302" customWidth="1"/>
    <col min="2" max="2" width="10" style="302" hidden="1" customWidth="1"/>
    <col min="3" max="41" width="9" style="302" hidden="1" customWidth="1" outlineLevel="1"/>
    <col min="42" max="86" width="9.140625" style="302" hidden="1" customWidth="1" outlineLevel="1"/>
    <col min="87" max="87" width="9.140625" style="302" customWidth="1" collapsed="1"/>
    <col min="88" max="134" width="9.140625" style="302" customWidth="1"/>
    <col min="135" max="135" width="14" style="232" customWidth="1"/>
    <col min="136" max="140" width="9.140625" style="302" customWidth="1"/>
    <col min="141" max="141" width="38.85546875" style="303" customWidth="1"/>
    <col min="142" max="150" width="9.140625" style="302" customWidth="1"/>
    <col min="151" max="16384" width="9.42578125" style="232"/>
  </cols>
  <sheetData>
    <row r="1" spans="1:168" x14ac:dyDescent="0.25">
      <c r="A1" s="356" t="s">
        <v>565</v>
      </c>
      <c r="B1" s="356">
        <v>2011</v>
      </c>
      <c r="C1" s="356">
        <v>2012</v>
      </c>
      <c r="D1" s="356">
        <v>2012</v>
      </c>
      <c r="E1" s="356">
        <v>2012</v>
      </c>
      <c r="F1" s="356">
        <v>2012</v>
      </c>
      <c r="G1" s="356">
        <v>2012</v>
      </c>
      <c r="H1" s="356">
        <v>2012</v>
      </c>
      <c r="I1" s="356">
        <v>2012</v>
      </c>
      <c r="J1" s="356">
        <v>2012</v>
      </c>
      <c r="K1" s="356">
        <v>2012</v>
      </c>
      <c r="L1" s="356">
        <v>2012</v>
      </c>
      <c r="M1" s="356">
        <v>2012</v>
      </c>
      <c r="N1" s="356">
        <v>2012</v>
      </c>
      <c r="O1" s="356">
        <v>2013</v>
      </c>
      <c r="P1" s="356">
        <v>2013</v>
      </c>
      <c r="Q1" s="356">
        <v>2013</v>
      </c>
      <c r="R1" s="356">
        <v>2013</v>
      </c>
      <c r="S1" s="356">
        <v>2013</v>
      </c>
      <c r="T1" s="356">
        <v>2013</v>
      </c>
      <c r="U1" s="356">
        <v>2013</v>
      </c>
      <c r="V1" s="356">
        <v>2013</v>
      </c>
      <c r="W1" s="356">
        <v>2013</v>
      </c>
      <c r="X1" s="356">
        <v>2013</v>
      </c>
      <c r="Y1" s="356">
        <v>2013</v>
      </c>
      <c r="Z1" s="356">
        <v>2013</v>
      </c>
      <c r="AA1" s="356">
        <v>2014</v>
      </c>
      <c r="AB1" s="356">
        <v>2014</v>
      </c>
      <c r="AC1" s="356">
        <v>2014</v>
      </c>
      <c r="AD1" s="356">
        <v>2014</v>
      </c>
      <c r="AE1" s="356">
        <v>2014</v>
      </c>
      <c r="AF1" s="356">
        <v>2014</v>
      </c>
      <c r="AG1" s="356">
        <v>2014</v>
      </c>
      <c r="AH1" s="356">
        <v>2014</v>
      </c>
      <c r="AI1" s="356">
        <v>2014</v>
      </c>
      <c r="AJ1" s="356">
        <v>2014</v>
      </c>
      <c r="AK1" s="356">
        <v>2014</v>
      </c>
      <c r="AL1" s="356">
        <v>2014</v>
      </c>
      <c r="AM1" s="356">
        <v>2015</v>
      </c>
      <c r="AN1" s="356">
        <v>2015</v>
      </c>
      <c r="AO1" s="356">
        <v>2015</v>
      </c>
      <c r="AP1" s="356">
        <v>2015</v>
      </c>
      <c r="AQ1" s="356">
        <v>2015</v>
      </c>
      <c r="AR1" s="356">
        <v>2015</v>
      </c>
      <c r="AS1" s="356">
        <v>2015</v>
      </c>
      <c r="AT1" s="356">
        <v>2015</v>
      </c>
      <c r="AU1" s="356">
        <v>2015</v>
      </c>
      <c r="AV1" s="356">
        <v>2015</v>
      </c>
      <c r="AW1" s="356">
        <v>2015</v>
      </c>
      <c r="AX1" s="356">
        <v>2015</v>
      </c>
      <c r="AY1" s="356">
        <v>2016</v>
      </c>
      <c r="AZ1" s="356">
        <v>2016</v>
      </c>
      <c r="BA1" s="356">
        <v>2016</v>
      </c>
      <c r="BB1" s="356">
        <v>2016</v>
      </c>
      <c r="BC1" s="356">
        <v>2016</v>
      </c>
      <c r="BD1" s="356">
        <v>2016</v>
      </c>
      <c r="BE1" s="356">
        <v>2016</v>
      </c>
      <c r="BF1" s="356">
        <v>2016</v>
      </c>
      <c r="BG1" s="356">
        <v>2016</v>
      </c>
      <c r="BH1" s="356">
        <v>2016</v>
      </c>
      <c r="BI1" s="356">
        <v>2016</v>
      </c>
      <c r="BJ1" s="356">
        <v>2016</v>
      </c>
      <c r="BK1" s="356">
        <v>2017</v>
      </c>
      <c r="BL1" s="356">
        <v>2017</v>
      </c>
      <c r="BM1" s="356">
        <v>2017</v>
      </c>
      <c r="BN1" s="356">
        <v>2017</v>
      </c>
      <c r="BO1" s="356">
        <v>2017</v>
      </c>
      <c r="BP1" s="356">
        <v>2017</v>
      </c>
      <c r="BQ1" s="356">
        <v>2017</v>
      </c>
      <c r="BR1" s="356">
        <v>2017</v>
      </c>
      <c r="BS1" s="356">
        <v>2017</v>
      </c>
      <c r="BT1" s="356">
        <v>2017</v>
      </c>
      <c r="BU1" s="356">
        <v>2017</v>
      </c>
      <c r="BV1" s="356">
        <v>2017</v>
      </c>
      <c r="BW1" s="356">
        <v>2018</v>
      </c>
      <c r="BX1" s="356">
        <v>2018</v>
      </c>
      <c r="BY1" s="356">
        <v>2018</v>
      </c>
      <c r="BZ1" s="356">
        <v>2018</v>
      </c>
      <c r="CA1" s="356">
        <v>2018</v>
      </c>
      <c r="CB1" s="356">
        <v>2018</v>
      </c>
      <c r="CC1" s="356">
        <v>2018</v>
      </c>
      <c r="CD1" s="356">
        <v>2018</v>
      </c>
      <c r="CE1" s="356">
        <v>2018</v>
      </c>
      <c r="CF1" s="356">
        <v>2018</v>
      </c>
      <c r="CG1" s="356">
        <v>2018</v>
      </c>
      <c r="CH1" s="356">
        <v>2018</v>
      </c>
      <c r="CI1" s="356">
        <v>2019</v>
      </c>
      <c r="CJ1" s="356">
        <v>2019</v>
      </c>
      <c r="CK1" s="356">
        <v>2019</v>
      </c>
      <c r="CL1" s="356">
        <v>2019</v>
      </c>
      <c r="CM1" s="356">
        <v>2019</v>
      </c>
      <c r="CN1" s="356">
        <v>2019</v>
      </c>
      <c r="CO1" s="356">
        <v>2019</v>
      </c>
      <c r="CP1" s="356">
        <v>2019</v>
      </c>
      <c r="CQ1" s="356">
        <v>2019</v>
      </c>
      <c r="CR1" s="356">
        <v>2019</v>
      </c>
      <c r="CS1" s="356">
        <v>2019</v>
      </c>
      <c r="CT1" s="356">
        <v>2019</v>
      </c>
      <c r="CU1" s="356">
        <v>2020</v>
      </c>
      <c r="CV1" s="356">
        <v>2020</v>
      </c>
      <c r="CW1" s="356">
        <v>2020</v>
      </c>
      <c r="CX1" s="356">
        <v>2020</v>
      </c>
      <c r="CY1" s="356">
        <v>2020</v>
      </c>
      <c r="CZ1" s="356">
        <v>2020</v>
      </c>
      <c r="DA1" s="356">
        <v>2020</v>
      </c>
      <c r="DB1" s="356">
        <v>2020</v>
      </c>
      <c r="DC1" s="356">
        <v>2020</v>
      </c>
      <c r="DD1" s="356">
        <v>2020</v>
      </c>
      <c r="DE1" s="356">
        <v>2020</v>
      </c>
      <c r="DF1" s="356">
        <v>2020</v>
      </c>
      <c r="DG1" s="356">
        <v>2021</v>
      </c>
      <c r="DH1" s="356">
        <v>2021</v>
      </c>
      <c r="DI1" s="356">
        <v>2021</v>
      </c>
      <c r="DJ1" s="356">
        <v>2021</v>
      </c>
      <c r="DK1" s="356">
        <v>2021</v>
      </c>
      <c r="DL1" s="356">
        <v>2021</v>
      </c>
      <c r="DM1" s="356">
        <v>2021</v>
      </c>
      <c r="DN1" s="356">
        <v>2021</v>
      </c>
      <c r="DO1" s="356">
        <v>2021</v>
      </c>
      <c r="DP1" s="356">
        <v>2021</v>
      </c>
      <c r="DQ1" s="356">
        <v>2021</v>
      </c>
      <c r="DR1" s="356">
        <v>2021</v>
      </c>
      <c r="DS1" s="356">
        <v>2022</v>
      </c>
      <c r="DT1" s="356">
        <v>2022</v>
      </c>
      <c r="DU1" s="356">
        <v>2022</v>
      </c>
      <c r="DV1" s="356">
        <v>2022</v>
      </c>
      <c r="DW1" s="356">
        <v>2022</v>
      </c>
      <c r="DX1" s="356">
        <v>2022</v>
      </c>
      <c r="DY1" s="356">
        <v>2022</v>
      </c>
      <c r="DZ1" s="356">
        <v>2022</v>
      </c>
      <c r="EA1" s="356">
        <v>2022</v>
      </c>
      <c r="EB1" s="356">
        <v>2022</v>
      </c>
      <c r="EC1" s="356">
        <v>2022</v>
      </c>
      <c r="ED1" s="356">
        <v>2022</v>
      </c>
      <c r="EF1" s="785" t="s">
        <v>564</v>
      </c>
      <c r="EG1" s="785"/>
      <c r="EH1" s="785"/>
      <c r="EI1" s="540"/>
      <c r="EJ1" s="303"/>
      <c r="EL1" s="785" t="s">
        <v>563</v>
      </c>
      <c r="EM1" s="785"/>
      <c r="EN1" s="785"/>
      <c r="EO1" s="785"/>
      <c r="EP1" s="785"/>
      <c r="EQ1" s="785"/>
      <c r="ER1" s="785"/>
      <c r="ES1" s="540"/>
      <c r="ET1" s="540"/>
      <c r="EV1" s="785" t="s">
        <v>562</v>
      </c>
      <c r="EW1" s="785"/>
      <c r="EX1" s="785"/>
      <c r="EY1" s="785"/>
      <c r="EZ1" s="785"/>
      <c r="FA1" s="785"/>
      <c r="FB1" s="785"/>
      <c r="FC1" s="540"/>
      <c r="FD1" s="540"/>
      <c r="FF1" s="785" t="s">
        <v>561</v>
      </c>
      <c r="FG1" s="785"/>
      <c r="FH1" s="785"/>
      <c r="FI1" s="785"/>
      <c r="FJ1" s="785"/>
      <c r="FK1" s="785"/>
      <c r="FL1" s="785"/>
    </row>
    <row r="2" spans="1:168" x14ac:dyDescent="0.25">
      <c r="A2" s="356"/>
      <c r="B2" s="356" t="str">
        <f>B1&amp;"Q4"</f>
        <v>2011Q4</v>
      </c>
      <c r="C2" s="356" t="str">
        <f>C1&amp;"Q1"</f>
        <v>2012Q1</v>
      </c>
      <c r="D2" s="356" t="str">
        <f>D1&amp;"Q1"</f>
        <v>2012Q1</v>
      </c>
      <c r="E2" s="356" t="str">
        <f>E1&amp;"Q1"</f>
        <v>2012Q1</v>
      </c>
      <c r="F2" s="356" t="str">
        <f>F1&amp;"Q2"</f>
        <v>2012Q2</v>
      </c>
      <c r="G2" s="356" t="str">
        <f>G1&amp;"Q2"</f>
        <v>2012Q2</v>
      </c>
      <c r="H2" s="356" t="str">
        <f>H1&amp;"Q2"</f>
        <v>2012Q2</v>
      </c>
      <c r="I2" s="356" t="str">
        <f>I1&amp;"Q3"</f>
        <v>2012Q3</v>
      </c>
      <c r="J2" s="356" t="str">
        <f>J1&amp;"Q3"</f>
        <v>2012Q3</v>
      </c>
      <c r="K2" s="356" t="str">
        <f>K1&amp;"Q3"</f>
        <v>2012Q3</v>
      </c>
      <c r="L2" s="356" t="str">
        <f>L1&amp;"Q4"</f>
        <v>2012Q4</v>
      </c>
      <c r="M2" s="356" t="str">
        <f>M1&amp;"Q4"</f>
        <v>2012Q4</v>
      </c>
      <c r="N2" s="356" t="str">
        <f>N1&amp;"Q4"</f>
        <v>2012Q4</v>
      </c>
      <c r="O2" s="356" t="str">
        <f>O1&amp;"Q1"</f>
        <v>2013Q1</v>
      </c>
      <c r="P2" s="356" t="str">
        <f>P1&amp;"Q1"</f>
        <v>2013Q1</v>
      </c>
      <c r="Q2" s="356" t="str">
        <f>Q1&amp;"Q1"</f>
        <v>2013Q1</v>
      </c>
      <c r="R2" s="356" t="str">
        <f>R1&amp;"Q2"</f>
        <v>2013Q2</v>
      </c>
      <c r="S2" s="356" t="str">
        <f>S1&amp;"Q2"</f>
        <v>2013Q2</v>
      </c>
      <c r="T2" s="356" t="str">
        <f>T1&amp;"Q2"</f>
        <v>2013Q2</v>
      </c>
      <c r="U2" s="356" t="str">
        <f>U1&amp;"Q3"</f>
        <v>2013Q3</v>
      </c>
      <c r="V2" s="356" t="str">
        <f>V1&amp;"Q3"</f>
        <v>2013Q3</v>
      </c>
      <c r="W2" s="356" t="str">
        <f>W1&amp;"Q3"</f>
        <v>2013Q3</v>
      </c>
      <c r="X2" s="356" t="str">
        <f>X1&amp;"Q4"</f>
        <v>2013Q4</v>
      </c>
      <c r="Y2" s="356" t="str">
        <f>Y1&amp;"Q4"</f>
        <v>2013Q4</v>
      </c>
      <c r="Z2" s="356" t="str">
        <f>Z1&amp;"Q4"</f>
        <v>2013Q4</v>
      </c>
      <c r="AA2" s="356" t="str">
        <f>AA1&amp;"Q1"</f>
        <v>2014Q1</v>
      </c>
      <c r="AB2" s="356" t="str">
        <f>AB1&amp;"Q1"</f>
        <v>2014Q1</v>
      </c>
      <c r="AC2" s="356" t="str">
        <f>AC1&amp;"Q1"</f>
        <v>2014Q1</v>
      </c>
      <c r="AD2" s="356" t="str">
        <f>AD1&amp;"Q2"</f>
        <v>2014Q2</v>
      </c>
      <c r="AE2" s="356" t="str">
        <f>AE1&amp;"Q2"</f>
        <v>2014Q2</v>
      </c>
      <c r="AF2" s="356" t="str">
        <f>AF1&amp;"Q2"</f>
        <v>2014Q2</v>
      </c>
      <c r="AG2" s="356" t="str">
        <f>AG1&amp;"Q3"</f>
        <v>2014Q3</v>
      </c>
      <c r="AH2" s="356" t="str">
        <f>AH1&amp;"Q3"</f>
        <v>2014Q3</v>
      </c>
      <c r="AI2" s="356" t="str">
        <f>AI1&amp;"Q3"</f>
        <v>2014Q3</v>
      </c>
      <c r="AJ2" s="356" t="str">
        <f>AJ1&amp;"Q4"</f>
        <v>2014Q4</v>
      </c>
      <c r="AK2" s="356" t="str">
        <f>AK1&amp;"Q4"</f>
        <v>2014Q4</v>
      </c>
      <c r="AL2" s="356" t="str">
        <f>AL1&amp;"Q4"</f>
        <v>2014Q4</v>
      </c>
      <c r="AM2" s="356" t="str">
        <f>AM1&amp;"Q1"</f>
        <v>2015Q1</v>
      </c>
      <c r="AN2" s="356" t="str">
        <f>AN1&amp;"Q1"</f>
        <v>2015Q1</v>
      </c>
      <c r="AO2" s="356" t="str">
        <f>AO1&amp;"Q1"</f>
        <v>2015Q1</v>
      </c>
      <c r="AP2" s="356" t="str">
        <f>AP1&amp;"Q2"</f>
        <v>2015Q2</v>
      </c>
      <c r="AQ2" s="356" t="str">
        <f>AQ1&amp;"Q2"</f>
        <v>2015Q2</v>
      </c>
      <c r="AR2" s="356" t="str">
        <f>AR1&amp;"Q2"</f>
        <v>2015Q2</v>
      </c>
      <c r="AS2" s="356" t="str">
        <f>AS1&amp;"Q3"</f>
        <v>2015Q3</v>
      </c>
      <c r="AT2" s="356" t="str">
        <f>AT1&amp;"Q3"</f>
        <v>2015Q3</v>
      </c>
      <c r="AU2" s="356" t="str">
        <f>AU1&amp;"Q3"</f>
        <v>2015Q3</v>
      </c>
      <c r="AV2" s="356" t="str">
        <f>AV1&amp;"Q4"</f>
        <v>2015Q4</v>
      </c>
      <c r="AW2" s="356" t="str">
        <f>AW1&amp;"Q4"</f>
        <v>2015Q4</v>
      </c>
      <c r="AX2" s="356" t="str">
        <f>AX1&amp;"Q4"</f>
        <v>2015Q4</v>
      </c>
      <c r="AY2" s="356" t="str">
        <f>AY1&amp;"Q1"</f>
        <v>2016Q1</v>
      </c>
      <c r="AZ2" s="356" t="str">
        <f>AZ1&amp;"Q1"</f>
        <v>2016Q1</v>
      </c>
      <c r="BA2" s="356" t="str">
        <f>BA1&amp;"Q1"</f>
        <v>2016Q1</v>
      </c>
      <c r="BB2" s="356" t="str">
        <f>BB1&amp;"Q2"</f>
        <v>2016Q2</v>
      </c>
      <c r="BC2" s="356" t="str">
        <f>BC1&amp;"Q2"</f>
        <v>2016Q2</v>
      </c>
      <c r="BD2" s="356" t="str">
        <f>BD1&amp;"Q2"</f>
        <v>2016Q2</v>
      </c>
      <c r="BE2" s="356" t="str">
        <f>BE1&amp;"Q3"</f>
        <v>2016Q3</v>
      </c>
      <c r="BF2" s="356" t="str">
        <f>BF1&amp;"Q3"</f>
        <v>2016Q3</v>
      </c>
      <c r="BG2" s="356" t="str">
        <f>BG1&amp;"Q3"</f>
        <v>2016Q3</v>
      </c>
      <c r="BH2" s="356" t="str">
        <f>BH1&amp;"Q4"</f>
        <v>2016Q4</v>
      </c>
      <c r="BI2" s="356" t="str">
        <f>BI1&amp;"Q4"</f>
        <v>2016Q4</v>
      </c>
      <c r="BJ2" s="356" t="str">
        <f>BJ1&amp;"Q4"</f>
        <v>2016Q4</v>
      </c>
      <c r="BK2" s="356" t="str">
        <f>BK1&amp;"Q1"</f>
        <v>2017Q1</v>
      </c>
      <c r="BL2" s="356" t="str">
        <f>BL1&amp;"Q1"</f>
        <v>2017Q1</v>
      </c>
      <c r="BM2" s="356" t="str">
        <f>BM1&amp;"Q1"</f>
        <v>2017Q1</v>
      </c>
      <c r="BN2" s="356" t="str">
        <f>BN1&amp;"Q2"</f>
        <v>2017Q2</v>
      </c>
      <c r="BO2" s="356" t="str">
        <f>BO1&amp;"Q2"</f>
        <v>2017Q2</v>
      </c>
      <c r="BP2" s="356" t="str">
        <f>BP1&amp;"Q2"</f>
        <v>2017Q2</v>
      </c>
      <c r="BQ2" s="356" t="str">
        <f>BQ1&amp;"Q3"</f>
        <v>2017Q3</v>
      </c>
      <c r="BR2" s="356" t="str">
        <f>BR1&amp;"Q3"</f>
        <v>2017Q3</v>
      </c>
      <c r="BS2" s="356" t="str">
        <f>BS1&amp;"Q3"</f>
        <v>2017Q3</v>
      </c>
      <c r="BT2" s="356" t="str">
        <f>BT1&amp;"Q4"</f>
        <v>2017Q4</v>
      </c>
      <c r="BU2" s="356" t="str">
        <f>BU1&amp;"Q4"</f>
        <v>2017Q4</v>
      </c>
      <c r="BV2" s="356" t="str">
        <f>BV1&amp;"Q4"</f>
        <v>2017Q4</v>
      </c>
      <c r="BW2" s="356" t="str">
        <f>BW1&amp;"Q1"</f>
        <v>2018Q1</v>
      </c>
      <c r="BX2" s="356" t="str">
        <f>BX1&amp;"Q1"</f>
        <v>2018Q1</v>
      </c>
      <c r="BY2" s="356" t="str">
        <f>BY1&amp;"Q1"</f>
        <v>2018Q1</v>
      </c>
      <c r="BZ2" s="356" t="str">
        <f>BZ1&amp;"Q2"</f>
        <v>2018Q2</v>
      </c>
      <c r="CA2" s="356" t="str">
        <f>CA1&amp;"Q2"</f>
        <v>2018Q2</v>
      </c>
      <c r="CB2" s="356" t="str">
        <f>CB1&amp;"Q2"</f>
        <v>2018Q2</v>
      </c>
      <c r="CC2" s="356" t="str">
        <f>CC1&amp;"Q3"</f>
        <v>2018Q3</v>
      </c>
      <c r="CD2" s="356" t="str">
        <f>CD1&amp;"Q3"</f>
        <v>2018Q3</v>
      </c>
      <c r="CE2" s="356" t="str">
        <f>CE1&amp;"Q3"</f>
        <v>2018Q3</v>
      </c>
      <c r="CF2" s="356" t="str">
        <f>CF1&amp;"Q4"</f>
        <v>2018Q4</v>
      </c>
      <c r="CG2" s="356" t="str">
        <f>CG1&amp;"Q4"</f>
        <v>2018Q4</v>
      </c>
      <c r="CH2" s="356" t="str">
        <f>CH1&amp;"Q4"</f>
        <v>2018Q4</v>
      </c>
      <c r="CI2" s="356" t="str">
        <f>CI1&amp;"Q1"</f>
        <v>2019Q1</v>
      </c>
      <c r="CJ2" s="356" t="str">
        <f>CJ1&amp;"Q1"</f>
        <v>2019Q1</v>
      </c>
      <c r="CK2" s="356" t="str">
        <f>CK1&amp;"Q1"</f>
        <v>2019Q1</v>
      </c>
      <c r="CL2" s="356" t="str">
        <f>CL1&amp;"Q2"</f>
        <v>2019Q2</v>
      </c>
      <c r="CM2" s="356" t="str">
        <f>CM1&amp;"Q2"</f>
        <v>2019Q2</v>
      </c>
      <c r="CN2" s="356" t="str">
        <f>CN1&amp;"Q2"</f>
        <v>2019Q2</v>
      </c>
      <c r="CO2" s="356" t="str">
        <f>CO1&amp;"Q3"</f>
        <v>2019Q3</v>
      </c>
      <c r="CP2" s="356" t="str">
        <f>CP1&amp;"Q3"</f>
        <v>2019Q3</v>
      </c>
      <c r="CQ2" s="356" t="str">
        <f>CQ1&amp;"Q3"</f>
        <v>2019Q3</v>
      </c>
      <c r="CR2" s="356" t="str">
        <f>CR1&amp;"Q4"</f>
        <v>2019Q4</v>
      </c>
      <c r="CS2" s="356" t="str">
        <f>CS1&amp;"Q4"</f>
        <v>2019Q4</v>
      </c>
      <c r="CT2" s="356" t="str">
        <f>CT1&amp;"Q4"</f>
        <v>2019Q4</v>
      </c>
      <c r="CU2" s="356" t="str">
        <f>CU1&amp;"Q1"</f>
        <v>2020Q1</v>
      </c>
      <c r="CV2" s="356" t="str">
        <f>CV1&amp;"Q1"</f>
        <v>2020Q1</v>
      </c>
      <c r="CW2" s="356" t="str">
        <f>CW1&amp;"Q1"</f>
        <v>2020Q1</v>
      </c>
      <c r="CX2" s="356" t="str">
        <f>CX1&amp;"Q2"</f>
        <v>2020Q2</v>
      </c>
      <c r="CY2" s="356" t="str">
        <f>CY1&amp;"Q2"</f>
        <v>2020Q2</v>
      </c>
      <c r="CZ2" s="356" t="str">
        <f>CZ1&amp;"Q2"</f>
        <v>2020Q2</v>
      </c>
      <c r="DA2" s="356" t="str">
        <f>DA1&amp;"Q3"</f>
        <v>2020Q3</v>
      </c>
      <c r="DB2" s="356" t="str">
        <f>DB1&amp;"Q3"</f>
        <v>2020Q3</v>
      </c>
      <c r="DC2" s="356" t="str">
        <f>DC1&amp;"Q3"</f>
        <v>2020Q3</v>
      </c>
      <c r="DD2" s="356" t="str">
        <f>DD1&amp;"Q4"</f>
        <v>2020Q4</v>
      </c>
      <c r="DE2" s="356" t="str">
        <f>DE1&amp;"Q4"</f>
        <v>2020Q4</v>
      </c>
      <c r="DF2" s="356" t="str">
        <f>DF1&amp;"Q4"</f>
        <v>2020Q4</v>
      </c>
      <c r="DG2" s="356" t="str">
        <f>DG1&amp;"Q1"</f>
        <v>2021Q1</v>
      </c>
      <c r="DH2" s="356" t="str">
        <f>DH1&amp;"Q1"</f>
        <v>2021Q1</v>
      </c>
      <c r="DI2" s="356" t="str">
        <f>DI1&amp;"Q1"</f>
        <v>2021Q1</v>
      </c>
      <c r="DJ2" s="356" t="str">
        <f>DJ1&amp;"Q2"</f>
        <v>2021Q2</v>
      </c>
      <c r="DK2" s="356" t="str">
        <f>DK1&amp;"Q2"</f>
        <v>2021Q2</v>
      </c>
      <c r="DL2" s="356" t="str">
        <f>DL1&amp;"Q2"</f>
        <v>2021Q2</v>
      </c>
      <c r="DM2" s="356" t="str">
        <f>DM1&amp;"Q3"</f>
        <v>2021Q3</v>
      </c>
      <c r="DN2" s="356" t="str">
        <f>DN1&amp;"Q3"</f>
        <v>2021Q3</v>
      </c>
      <c r="DO2" s="356" t="str">
        <f>DO1&amp;"Q3"</f>
        <v>2021Q3</v>
      </c>
      <c r="DP2" s="356" t="str">
        <f>DP1&amp;"Q4"</f>
        <v>2021Q4</v>
      </c>
      <c r="DQ2" s="356" t="str">
        <f>DQ1&amp;"Q4"</f>
        <v>2021Q4</v>
      </c>
      <c r="DR2" s="356" t="str">
        <f>DR1&amp;"Q4"</f>
        <v>2021Q4</v>
      </c>
      <c r="DS2" s="356" t="str">
        <f>DS1&amp;"Q1"</f>
        <v>2022Q1</v>
      </c>
      <c r="DT2" s="356" t="str">
        <f>DT1&amp;"Q1"</f>
        <v>2022Q1</v>
      </c>
      <c r="DU2" s="356" t="str">
        <f>DU1&amp;"Q1"</f>
        <v>2022Q1</v>
      </c>
      <c r="DV2" s="356" t="str">
        <f>DV1&amp;"Q2"</f>
        <v>2022Q2</v>
      </c>
      <c r="DW2" s="356" t="str">
        <f>DW1&amp;"Q2"</f>
        <v>2022Q2</v>
      </c>
      <c r="DX2" s="356" t="str">
        <f>DX1&amp;"Q2"</f>
        <v>2022Q2</v>
      </c>
      <c r="DY2" s="356" t="str">
        <f>DY1&amp;"Q3"</f>
        <v>2022Q3</v>
      </c>
      <c r="DZ2" s="356" t="str">
        <f>DZ1&amp;"Q3"</f>
        <v>2022Q3</v>
      </c>
      <c r="EA2" s="356" t="str">
        <f>EA1&amp;"Q3"</f>
        <v>2022Q3</v>
      </c>
      <c r="EB2" s="356" t="str">
        <f>EB1&amp;"Q4"</f>
        <v>2022Q4</v>
      </c>
      <c r="EC2" s="356" t="str">
        <f>EC1&amp;"Q4"</f>
        <v>2022Q4</v>
      </c>
      <c r="ED2" s="356" t="str">
        <f>ED1&amp;"Q4"</f>
        <v>2022Q4</v>
      </c>
      <c r="EF2" s="356">
        <v>2019</v>
      </c>
      <c r="EG2" s="356">
        <f>EF2+1</f>
        <v>2020</v>
      </c>
      <c r="EH2" s="356">
        <f>EG2+1</f>
        <v>2021</v>
      </c>
      <c r="EI2" s="356">
        <f>EH2+1</f>
        <v>2022</v>
      </c>
      <c r="EJ2" s="303"/>
      <c r="EL2" s="356">
        <v>2019</v>
      </c>
      <c r="EM2" s="356">
        <f t="shared" ref="EM2:ET2" si="0">EL2+1</f>
        <v>2020</v>
      </c>
      <c r="EN2" s="356">
        <f t="shared" si="0"/>
        <v>2021</v>
      </c>
      <c r="EO2" s="356">
        <f t="shared" si="0"/>
        <v>2022</v>
      </c>
      <c r="EP2" s="356">
        <f t="shared" si="0"/>
        <v>2023</v>
      </c>
      <c r="EQ2" s="356">
        <f t="shared" si="0"/>
        <v>2024</v>
      </c>
      <c r="ER2" s="356">
        <f t="shared" si="0"/>
        <v>2025</v>
      </c>
      <c r="ES2" s="356">
        <f t="shared" si="0"/>
        <v>2026</v>
      </c>
      <c r="ET2" s="356">
        <f t="shared" si="0"/>
        <v>2027</v>
      </c>
      <c r="EV2" s="356">
        <v>2019</v>
      </c>
      <c r="EW2" s="356">
        <f t="shared" ref="EW2:FD2" si="1">EV2+1</f>
        <v>2020</v>
      </c>
      <c r="EX2" s="356">
        <f t="shared" si="1"/>
        <v>2021</v>
      </c>
      <c r="EY2" s="356">
        <f t="shared" si="1"/>
        <v>2022</v>
      </c>
      <c r="EZ2" s="356">
        <f t="shared" si="1"/>
        <v>2023</v>
      </c>
      <c r="FA2" s="356">
        <f t="shared" si="1"/>
        <v>2024</v>
      </c>
      <c r="FB2" s="356">
        <f t="shared" si="1"/>
        <v>2025</v>
      </c>
      <c r="FC2" s="356">
        <f t="shared" si="1"/>
        <v>2026</v>
      </c>
      <c r="FD2" s="356">
        <f t="shared" si="1"/>
        <v>2027</v>
      </c>
      <c r="FF2" s="356">
        <v>2019</v>
      </c>
      <c r="FG2" s="356">
        <f t="shared" ref="FG2:FL2" si="2">FF2+1</f>
        <v>2020</v>
      </c>
      <c r="FH2" s="356">
        <f t="shared" si="2"/>
        <v>2021</v>
      </c>
      <c r="FI2" s="356">
        <f t="shared" si="2"/>
        <v>2022</v>
      </c>
      <c r="FJ2" s="356">
        <f t="shared" si="2"/>
        <v>2023</v>
      </c>
      <c r="FK2" s="356">
        <f t="shared" si="2"/>
        <v>2024</v>
      </c>
      <c r="FL2" s="356">
        <f t="shared" si="2"/>
        <v>2025</v>
      </c>
    </row>
    <row r="3" spans="1:168" x14ac:dyDescent="0.25">
      <c r="A3" s="411" t="s">
        <v>560</v>
      </c>
      <c r="B3" s="356" t="s">
        <v>67</v>
      </c>
      <c r="C3" s="356" t="s">
        <v>56</v>
      </c>
      <c r="D3" s="356" t="s">
        <v>57</v>
      </c>
      <c r="E3" s="356" t="s">
        <v>58</v>
      </c>
      <c r="F3" s="356" t="s">
        <v>59</v>
      </c>
      <c r="G3" s="356" t="s">
        <v>60</v>
      </c>
      <c r="H3" s="356" t="s">
        <v>61</v>
      </c>
      <c r="I3" s="356" t="s">
        <v>62</v>
      </c>
      <c r="J3" s="356" t="s">
        <v>63</v>
      </c>
      <c r="K3" s="356" t="s">
        <v>64</v>
      </c>
      <c r="L3" s="356" t="s">
        <v>65</v>
      </c>
      <c r="M3" s="356" t="s">
        <v>66</v>
      </c>
      <c r="N3" s="356" t="s">
        <v>67</v>
      </c>
      <c r="O3" s="356" t="s">
        <v>56</v>
      </c>
      <c r="P3" s="356" t="s">
        <v>57</v>
      </c>
      <c r="Q3" s="356" t="s">
        <v>58</v>
      </c>
      <c r="R3" s="356" t="s">
        <v>59</v>
      </c>
      <c r="S3" s="356" t="s">
        <v>60</v>
      </c>
      <c r="T3" s="356" t="s">
        <v>61</v>
      </c>
      <c r="U3" s="356" t="s">
        <v>62</v>
      </c>
      <c r="V3" s="356" t="s">
        <v>63</v>
      </c>
      <c r="W3" s="356" t="s">
        <v>64</v>
      </c>
      <c r="X3" s="356" t="s">
        <v>65</v>
      </c>
      <c r="Y3" s="356" t="s">
        <v>66</v>
      </c>
      <c r="Z3" s="356" t="s">
        <v>67</v>
      </c>
      <c r="AA3" s="356" t="s">
        <v>56</v>
      </c>
      <c r="AB3" s="356" t="s">
        <v>57</v>
      </c>
      <c r="AC3" s="356" t="s">
        <v>58</v>
      </c>
      <c r="AD3" s="356" t="s">
        <v>59</v>
      </c>
      <c r="AE3" s="356" t="s">
        <v>60</v>
      </c>
      <c r="AF3" s="356" t="s">
        <v>61</v>
      </c>
      <c r="AG3" s="356" t="s">
        <v>62</v>
      </c>
      <c r="AH3" s="356" t="s">
        <v>63</v>
      </c>
      <c r="AI3" s="356" t="s">
        <v>64</v>
      </c>
      <c r="AJ3" s="356" t="s">
        <v>65</v>
      </c>
      <c r="AK3" s="356" t="s">
        <v>66</v>
      </c>
      <c r="AL3" s="356" t="s">
        <v>67</v>
      </c>
      <c r="AM3" s="356" t="s">
        <v>56</v>
      </c>
      <c r="AN3" s="356" t="s">
        <v>57</v>
      </c>
      <c r="AO3" s="356" t="s">
        <v>58</v>
      </c>
      <c r="AP3" s="356" t="s">
        <v>59</v>
      </c>
      <c r="AQ3" s="356" t="s">
        <v>60</v>
      </c>
      <c r="AR3" s="356" t="s">
        <v>61</v>
      </c>
      <c r="AS3" s="356" t="s">
        <v>62</v>
      </c>
      <c r="AT3" s="356" t="s">
        <v>63</v>
      </c>
      <c r="AU3" s="356" t="s">
        <v>64</v>
      </c>
      <c r="AV3" s="356" t="s">
        <v>65</v>
      </c>
      <c r="AW3" s="356" t="s">
        <v>66</v>
      </c>
      <c r="AX3" s="356" t="s">
        <v>67</v>
      </c>
      <c r="AY3" s="356" t="s">
        <v>56</v>
      </c>
      <c r="AZ3" s="356" t="s">
        <v>57</v>
      </c>
      <c r="BA3" s="356" t="s">
        <v>58</v>
      </c>
      <c r="BB3" s="356" t="s">
        <v>59</v>
      </c>
      <c r="BC3" s="356" t="s">
        <v>60</v>
      </c>
      <c r="BD3" s="356" t="s">
        <v>61</v>
      </c>
      <c r="BE3" s="356" t="s">
        <v>62</v>
      </c>
      <c r="BF3" s="356" t="s">
        <v>63</v>
      </c>
      <c r="BG3" s="356" t="s">
        <v>64</v>
      </c>
      <c r="BH3" s="356" t="s">
        <v>65</v>
      </c>
      <c r="BI3" s="356" t="s">
        <v>66</v>
      </c>
      <c r="BJ3" s="356" t="s">
        <v>67</v>
      </c>
      <c r="BK3" s="356" t="s">
        <v>56</v>
      </c>
      <c r="BL3" s="356" t="s">
        <v>57</v>
      </c>
      <c r="BM3" s="356" t="s">
        <v>58</v>
      </c>
      <c r="BN3" s="356" t="s">
        <v>59</v>
      </c>
      <c r="BO3" s="356" t="s">
        <v>60</v>
      </c>
      <c r="BP3" s="356" t="s">
        <v>61</v>
      </c>
      <c r="BQ3" s="356" t="s">
        <v>62</v>
      </c>
      <c r="BR3" s="356" t="s">
        <v>63</v>
      </c>
      <c r="BS3" s="356" t="s">
        <v>64</v>
      </c>
      <c r="BT3" s="356" t="s">
        <v>65</v>
      </c>
      <c r="BU3" s="356" t="s">
        <v>66</v>
      </c>
      <c r="BV3" s="356" t="s">
        <v>67</v>
      </c>
      <c r="BW3" s="356" t="s">
        <v>56</v>
      </c>
      <c r="BX3" s="356" t="s">
        <v>57</v>
      </c>
      <c r="BY3" s="356" t="s">
        <v>58</v>
      </c>
      <c r="BZ3" s="356" t="s">
        <v>59</v>
      </c>
      <c r="CA3" s="356" t="s">
        <v>60</v>
      </c>
      <c r="CB3" s="356" t="s">
        <v>61</v>
      </c>
      <c r="CC3" s="356" t="s">
        <v>62</v>
      </c>
      <c r="CD3" s="356" t="s">
        <v>63</v>
      </c>
      <c r="CE3" s="356" t="s">
        <v>64</v>
      </c>
      <c r="CF3" s="356" t="s">
        <v>65</v>
      </c>
      <c r="CG3" s="356" t="s">
        <v>66</v>
      </c>
      <c r="CH3" s="356" t="s">
        <v>67</v>
      </c>
      <c r="CI3" s="356" t="s">
        <v>56</v>
      </c>
      <c r="CJ3" s="356" t="s">
        <v>57</v>
      </c>
      <c r="CK3" s="356" t="s">
        <v>58</v>
      </c>
      <c r="CL3" s="356" t="s">
        <v>59</v>
      </c>
      <c r="CM3" s="356" t="s">
        <v>60</v>
      </c>
      <c r="CN3" s="356" t="s">
        <v>61</v>
      </c>
      <c r="CO3" s="356" t="s">
        <v>62</v>
      </c>
      <c r="CP3" s="356" t="s">
        <v>63</v>
      </c>
      <c r="CQ3" s="356" t="s">
        <v>64</v>
      </c>
      <c r="CR3" s="356" t="s">
        <v>65</v>
      </c>
      <c r="CS3" s="356" t="s">
        <v>66</v>
      </c>
      <c r="CT3" s="356" t="s">
        <v>67</v>
      </c>
      <c r="CU3" s="356" t="s">
        <v>56</v>
      </c>
      <c r="CV3" s="356" t="s">
        <v>57</v>
      </c>
      <c r="CW3" s="356" t="s">
        <v>58</v>
      </c>
      <c r="CX3" s="356" t="s">
        <v>59</v>
      </c>
      <c r="CY3" s="356" t="s">
        <v>60</v>
      </c>
      <c r="CZ3" s="356" t="s">
        <v>61</v>
      </c>
      <c r="DA3" s="356" t="s">
        <v>62</v>
      </c>
      <c r="DB3" s="356" t="s">
        <v>63</v>
      </c>
      <c r="DC3" s="356" t="s">
        <v>64</v>
      </c>
      <c r="DD3" s="356" t="s">
        <v>65</v>
      </c>
      <c r="DE3" s="356" t="s">
        <v>66</v>
      </c>
      <c r="DF3" s="356" t="s">
        <v>67</v>
      </c>
      <c r="DG3" s="356" t="s">
        <v>56</v>
      </c>
      <c r="DH3" s="356" t="s">
        <v>57</v>
      </c>
      <c r="DI3" s="356" t="s">
        <v>58</v>
      </c>
      <c r="DJ3" s="356" t="s">
        <v>59</v>
      </c>
      <c r="DK3" s="356" t="s">
        <v>60</v>
      </c>
      <c r="DL3" s="356" t="s">
        <v>61</v>
      </c>
      <c r="DM3" s="356" t="s">
        <v>62</v>
      </c>
      <c r="DN3" s="356" t="s">
        <v>63</v>
      </c>
      <c r="DO3" s="356" t="s">
        <v>64</v>
      </c>
      <c r="DP3" s="356" t="s">
        <v>65</v>
      </c>
      <c r="DQ3" s="356" t="s">
        <v>66</v>
      </c>
      <c r="DR3" s="356" t="s">
        <v>67</v>
      </c>
      <c r="DS3" s="356" t="s">
        <v>56</v>
      </c>
      <c r="DT3" s="356" t="s">
        <v>57</v>
      </c>
      <c r="DU3" s="356" t="s">
        <v>58</v>
      </c>
      <c r="DV3" s="356" t="s">
        <v>59</v>
      </c>
      <c r="DW3" s="356" t="s">
        <v>60</v>
      </c>
      <c r="DX3" s="356" t="s">
        <v>61</v>
      </c>
      <c r="DY3" s="356" t="s">
        <v>62</v>
      </c>
      <c r="DZ3" s="356" t="s">
        <v>63</v>
      </c>
      <c r="EA3" s="356" t="s">
        <v>64</v>
      </c>
      <c r="EB3" s="356" t="s">
        <v>65</v>
      </c>
      <c r="EC3" s="356" t="s">
        <v>66</v>
      </c>
      <c r="ED3" s="356" t="s">
        <v>67</v>
      </c>
      <c r="EF3" s="356"/>
      <c r="EG3" s="356"/>
      <c r="EH3" s="356"/>
      <c r="EI3" s="356"/>
      <c r="EJ3" s="303"/>
      <c r="EL3" s="356"/>
      <c r="EM3" s="356"/>
      <c r="EN3" s="356"/>
      <c r="EO3" s="356"/>
      <c r="EP3" s="356"/>
      <c r="EQ3" s="356"/>
      <c r="ER3" s="356"/>
      <c r="ES3" s="356"/>
      <c r="ET3" s="356"/>
      <c r="EV3" s="356"/>
      <c r="EW3" s="356"/>
      <c r="EX3" s="356"/>
      <c r="EY3" s="356"/>
      <c r="EZ3" s="356"/>
      <c r="FA3" s="356"/>
      <c r="FB3" s="356"/>
      <c r="FC3" s="356"/>
      <c r="FD3" s="356"/>
      <c r="FF3" s="356"/>
      <c r="FG3" s="356"/>
      <c r="FH3" s="356"/>
      <c r="FI3" s="356"/>
      <c r="FJ3" s="356"/>
      <c r="FK3" s="356"/>
      <c r="FL3" s="356"/>
    </row>
    <row r="4" spans="1:168" x14ac:dyDescent="0.25">
      <c r="A4" s="369" t="s">
        <v>558</v>
      </c>
      <c r="B4" s="369"/>
      <c r="C4" s="390">
        <f t="shared" ref="C4:BN4" si="3">C5+C10+C20</f>
        <v>2775.6157682986059</v>
      </c>
      <c r="D4" s="390">
        <f t="shared" si="3"/>
        <v>2601.1190921737152</v>
      </c>
      <c r="E4" s="390">
        <f t="shared" si="3"/>
        <v>3013.875889167562</v>
      </c>
      <c r="F4" s="390">
        <f t="shared" si="3"/>
        <v>3433.3153185703086</v>
      </c>
      <c r="G4" s="390">
        <f t="shared" si="3"/>
        <v>2967.2753870324896</v>
      </c>
      <c r="H4" s="390">
        <f t="shared" si="3"/>
        <v>2512.0927127156001</v>
      </c>
      <c r="I4" s="390">
        <f t="shared" si="3"/>
        <v>2685.3972327230563</v>
      </c>
      <c r="J4" s="390">
        <f t="shared" si="3"/>
        <v>2479.5220165806436</v>
      </c>
      <c r="K4" s="390">
        <f t="shared" si="3"/>
        <v>2663.5032224279375</v>
      </c>
      <c r="L4" s="390">
        <f t="shared" si="3"/>
        <v>2611.7689186149018</v>
      </c>
      <c r="M4" s="390">
        <f t="shared" si="3"/>
        <v>2273.151271869513</v>
      </c>
      <c r="N4" s="390">
        <f t="shared" si="3"/>
        <v>2335.2359597785376</v>
      </c>
      <c r="O4" s="390">
        <f t="shared" si="3"/>
        <v>3200.124641097359</v>
      </c>
      <c r="P4" s="390">
        <f t="shared" si="3"/>
        <v>2150.9492589331894</v>
      </c>
      <c r="Q4" s="390">
        <f t="shared" si="3"/>
        <v>2736.2676615027049</v>
      </c>
      <c r="R4" s="390">
        <f t="shared" si="3"/>
        <v>3586.0607970585716</v>
      </c>
      <c r="S4" s="390">
        <f t="shared" si="3"/>
        <v>2964.2133176731741</v>
      </c>
      <c r="T4" s="390">
        <f t="shared" si="3"/>
        <v>2355.3513145761272</v>
      </c>
      <c r="U4" s="390">
        <f t="shared" si="3"/>
        <v>3250.7673241800958</v>
      </c>
      <c r="V4" s="390">
        <f t="shared" si="3"/>
        <v>2761.5751403675654</v>
      </c>
      <c r="W4" s="390">
        <f t="shared" si="3"/>
        <v>2660.0177212938493</v>
      </c>
      <c r="X4" s="390">
        <f t="shared" si="3"/>
        <v>3066.240238511064</v>
      </c>
      <c r="Y4" s="390">
        <f t="shared" si="3"/>
        <v>2736.7752644786037</v>
      </c>
      <c r="Z4" s="390">
        <f t="shared" si="3"/>
        <v>2965.6874888602342</v>
      </c>
      <c r="AA4" s="390">
        <f t="shared" si="3"/>
        <v>3322.053277423629</v>
      </c>
      <c r="AB4" s="390">
        <f t="shared" si="3"/>
        <v>2427.2810562185023</v>
      </c>
      <c r="AC4" s="390">
        <f t="shared" si="3"/>
        <v>2953.6230521520897</v>
      </c>
      <c r="AD4" s="390">
        <f t="shared" si="3"/>
        <v>3579.5711608892398</v>
      </c>
      <c r="AE4" s="390">
        <f t="shared" si="3"/>
        <v>2937.1024734238626</v>
      </c>
      <c r="AF4" s="390">
        <f t="shared" si="3"/>
        <v>3024.5649884901995</v>
      </c>
      <c r="AG4" s="390">
        <f t="shared" si="3"/>
        <v>2924.4667802166564</v>
      </c>
      <c r="AH4" s="390">
        <f t="shared" si="3"/>
        <v>2692.4896480132884</v>
      </c>
      <c r="AI4" s="390">
        <f t="shared" si="3"/>
        <v>2841.9287061145146</v>
      </c>
      <c r="AJ4" s="390">
        <f t="shared" si="3"/>
        <v>2988.630653869549</v>
      </c>
      <c r="AK4" s="390">
        <f t="shared" si="3"/>
        <v>2966.134370601088</v>
      </c>
      <c r="AL4" s="390">
        <f t="shared" si="3"/>
        <v>2836.8429395146063</v>
      </c>
      <c r="AM4" s="390">
        <f t="shared" si="3"/>
        <v>2719.1804990924079</v>
      </c>
      <c r="AN4" s="390">
        <f t="shared" si="3"/>
        <v>2834.2999420773413</v>
      </c>
      <c r="AO4" s="390">
        <f t="shared" si="3"/>
        <v>2659.3248311978523</v>
      </c>
      <c r="AP4" s="390">
        <f t="shared" si="3"/>
        <v>3406.5671952224957</v>
      </c>
      <c r="AQ4" s="390">
        <f t="shared" si="3"/>
        <v>2826.2190967336173</v>
      </c>
      <c r="AR4" s="390">
        <f t="shared" si="3"/>
        <v>2974.2607259821662</v>
      </c>
      <c r="AS4" s="390">
        <f t="shared" si="3"/>
        <v>3593.5281797963476</v>
      </c>
      <c r="AT4" s="390">
        <f t="shared" si="3"/>
        <v>2384.7976025034836</v>
      </c>
      <c r="AU4" s="390">
        <f t="shared" si="3"/>
        <v>2426.5426453984473</v>
      </c>
      <c r="AV4" s="390">
        <f t="shared" si="3"/>
        <v>2436.952632844755</v>
      </c>
      <c r="AW4" s="390">
        <f t="shared" si="3"/>
        <v>2319.4317733540638</v>
      </c>
      <c r="AX4" s="390">
        <f t="shared" si="3"/>
        <v>2069.2473779473548</v>
      </c>
      <c r="AY4" s="390">
        <f t="shared" si="3"/>
        <v>2485.6554913504219</v>
      </c>
      <c r="AZ4" s="390">
        <f t="shared" si="3"/>
        <v>2076.8053257551105</v>
      </c>
      <c r="BA4" s="390">
        <f t="shared" si="3"/>
        <v>2319.5021641069739</v>
      </c>
      <c r="BB4" s="390">
        <f t="shared" si="3"/>
        <v>2798.2940573285068</v>
      </c>
      <c r="BC4" s="390">
        <f t="shared" si="3"/>
        <v>2218.9754747175252</v>
      </c>
      <c r="BD4" s="390">
        <f t="shared" si="3"/>
        <v>2548.3195269355242</v>
      </c>
      <c r="BE4" s="390">
        <f t="shared" si="3"/>
        <v>2431.2904830285274</v>
      </c>
      <c r="BF4" s="390">
        <f t="shared" si="3"/>
        <v>2640.1740360415497</v>
      </c>
      <c r="BG4" s="390">
        <f t="shared" si="3"/>
        <v>2426.3325018175983</v>
      </c>
      <c r="BH4" s="390">
        <f t="shared" si="3"/>
        <v>2489.1734099565938</v>
      </c>
      <c r="BI4" s="390">
        <f t="shared" si="3"/>
        <v>2175.9544329060927</v>
      </c>
      <c r="BJ4" s="390">
        <f t="shared" si="3"/>
        <v>3420.8649250620078</v>
      </c>
      <c r="BK4" s="390">
        <f t="shared" si="3"/>
        <v>3059.9091766627189</v>
      </c>
      <c r="BL4" s="390">
        <f t="shared" si="3"/>
        <v>2346.365947289873</v>
      </c>
      <c r="BM4" s="390">
        <f t="shared" si="3"/>
        <v>2967.8408271413691</v>
      </c>
      <c r="BN4" s="390">
        <f t="shared" si="3"/>
        <v>3144.6247898452443</v>
      </c>
      <c r="BO4" s="390">
        <f t="shared" ref="BO4:DZ4" si="4">BO5+BO10+BO20</f>
        <v>2808.0893420265925</v>
      </c>
      <c r="BP4" s="390">
        <f t="shared" si="4"/>
        <v>2640.6111459054782</v>
      </c>
      <c r="BQ4" s="390">
        <f t="shared" si="4"/>
        <v>2890.7586365666666</v>
      </c>
      <c r="BR4" s="390">
        <f t="shared" si="4"/>
        <v>2609.3474429357643</v>
      </c>
      <c r="BS4" s="390">
        <f t="shared" si="4"/>
        <v>2596.7913281581809</v>
      </c>
      <c r="BT4" s="390">
        <f t="shared" si="4"/>
        <v>2525.277313743682</v>
      </c>
      <c r="BU4" s="390">
        <f t="shared" si="4"/>
        <v>2807.6113806221529</v>
      </c>
      <c r="BV4" s="390">
        <f t="shared" si="4"/>
        <v>3280.2822829450852</v>
      </c>
      <c r="BW4" s="390">
        <f t="shared" si="4"/>
        <v>2941.0216724959864</v>
      </c>
      <c r="BX4" s="390">
        <f t="shared" si="4"/>
        <v>2305.1756796843952</v>
      </c>
      <c r="BY4" s="390">
        <f t="shared" si="4"/>
        <v>3002.8103482824836</v>
      </c>
      <c r="BZ4" s="390">
        <f t="shared" si="4"/>
        <v>3425.2698027614974</v>
      </c>
      <c r="CA4" s="390">
        <f t="shared" si="4"/>
        <v>3405.2269902371299</v>
      </c>
      <c r="CB4" s="390">
        <f t="shared" si="4"/>
        <v>2864.1083333550123</v>
      </c>
      <c r="CC4" s="390">
        <f t="shared" si="4"/>
        <v>3096.8469890787892</v>
      </c>
      <c r="CD4" s="390">
        <f t="shared" si="4"/>
        <v>3132.5917277685448</v>
      </c>
      <c r="CE4" s="390">
        <f t="shared" si="4"/>
        <v>3036.6796732578118</v>
      </c>
      <c r="CF4" s="390">
        <f t="shared" si="4"/>
        <v>2963.8268451176064</v>
      </c>
      <c r="CG4" s="390">
        <f t="shared" si="4"/>
        <v>3099.4543963516626</v>
      </c>
      <c r="CH4" s="390">
        <f t="shared" si="4"/>
        <v>3599.2067497454218</v>
      </c>
      <c r="CI4" s="365">
        <f t="shared" si="4"/>
        <v>3177.4652523320628</v>
      </c>
      <c r="CJ4" s="365">
        <f t="shared" si="4"/>
        <v>2719.7892527443901</v>
      </c>
      <c r="CK4" s="365">
        <f t="shared" si="4"/>
        <v>2961.9365349691252</v>
      </c>
      <c r="CL4" s="365">
        <f t="shared" si="4"/>
        <v>3711.2998556062985</v>
      </c>
      <c r="CM4" s="365">
        <f t="shared" si="4"/>
        <v>3444.4282091553355</v>
      </c>
      <c r="CN4" s="365">
        <f t="shared" si="4"/>
        <v>2769.787874584043</v>
      </c>
      <c r="CO4" s="365">
        <f t="shared" si="4"/>
        <v>2907.149163246183</v>
      </c>
      <c r="CP4" s="365">
        <f t="shared" si="4"/>
        <v>3098.1254508552356</v>
      </c>
      <c r="CQ4" s="365">
        <f t="shared" si="4"/>
        <v>3198.6340142784138</v>
      </c>
      <c r="CR4" s="365">
        <f t="shared" si="4"/>
        <v>2991.9694705493675</v>
      </c>
      <c r="CS4" s="365">
        <f t="shared" si="4"/>
        <v>2429.3632962413858</v>
      </c>
      <c r="CT4" s="365">
        <f t="shared" si="4"/>
        <v>2979.1002336694896</v>
      </c>
      <c r="CU4" s="365">
        <f t="shared" si="4"/>
        <v>3219.4822015617165</v>
      </c>
      <c r="CV4" s="365">
        <f t="shared" si="4"/>
        <v>2674.826987539876</v>
      </c>
      <c r="CW4" s="365">
        <f t="shared" si="4"/>
        <v>3253.7732729166164</v>
      </c>
      <c r="CX4" s="365">
        <f t="shared" si="4"/>
        <v>2283.2317478177347</v>
      </c>
      <c r="CY4" s="365">
        <f t="shared" si="4"/>
        <v>1688.4416695090074</v>
      </c>
      <c r="CZ4" s="365">
        <f t="shared" si="4"/>
        <v>1680.5243049374203</v>
      </c>
      <c r="DA4" s="365">
        <f t="shared" si="4"/>
        <v>2034.4277161975656</v>
      </c>
      <c r="DB4" s="365">
        <f t="shared" si="4"/>
        <v>2335.318644076282</v>
      </c>
      <c r="DC4" s="365">
        <f t="shared" si="4"/>
        <v>2728.3100569621465</v>
      </c>
      <c r="DD4" s="365">
        <f t="shared" si="4"/>
        <v>2311.3479133273786</v>
      </c>
      <c r="DE4" s="365">
        <f t="shared" si="4"/>
        <v>2479.7830263681817</v>
      </c>
      <c r="DF4" s="365">
        <f t="shared" si="4"/>
        <v>2516.2916034568411</v>
      </c>
      <c r="DG4" s="365">
        <f t="shared" si="4"/>
        <v>2638.6576384902905</v>
      </c>
      <c r="DH4" s="365">
        <f t="shared" si="4"/>
        <v>2285.2231310106104</v>
      </c>
      <c r="DI4" s="365">
        <f t="shared" si="4"/>
        <v>3312.5088337375091</v>
      </c>
      <c r="DJ4" s="365">
        <f t="shared" si="4"/>
        <v>3203.9129341638113</v>
      </c>
      <c r="DK4" s="365">
        <f t="shared" si="4"/>
        <v>2770.3256926366471</v>
      </c>
      <c r="DL4" s="365">
        <f t="shared" si="4"/>
        <v>3081.3194066827059</v>
      </c>
      <c r="DM4" s="365">
        <f t="shared" si="4"/>
        <v>2895.2186621778878</v>
      </c>
      <c r="DN4" s="365">
        <f t="shared" si="4"/>
        <v>2772.3729657699691</v>
      </c>
      <c r="DO4" s="365">
        <f t="shared" si="4"/>
        <v>3727.2729169294735</v>
      </c>
      <c r="DP4" s="365">
        <f t="shared" si="4"/>
        <v>3184.1033896584217</v>
      </c>
      <c r="DQ4" s="365">
        <f t="shared" si="4"/>
        <v>3273.6226229058693</v>
      </c>
      <c r="DR4" s="365">
        <f t="shared" si="4"/>
        <v>2976.5088053338291</v>
      </c>
      <c r="DS4" s="365">
        <f t="shared" si="4"/>
        <v>3292.8372142435178</v>
      </c>
      <c r="DT4" s="365">
        <f t="shared" si="4"/>
        <v>2763.4461410308259</v>
      </c>
      <c r="DU4" s="365">
        <f t="shared" si="4"/>
        <v>3789.7586265235882</v>
      </c>
      <c r="DV4" s="365">
        <f t="shared" si="4"/>
        <v>4078.0528955114619</v>
      </c>
      <c r="DW4" s="365">
        <f t="shared" si="4"/>
        <v>3272.9825550241194</v>
      </c>
      <c r="DX4" s="365">
        <f t="shared" si="4"/>
        <v>3135.3549651462517</v>
      </c>
      <c r="DY4" s="365">
        <f t="shared" si="4"/>
        <v>3325.0046602657058</v>
      </c>
      <c r="DZ4" s="365">
        <f t="shared" si="4"/>
        <v>3434.0562723716075</v>
      </c>
      <c r="EA4" s="365">
        <f>EA5+EA10+EA20</f>
        <v>3593.1458497096551</v>
      </c>
      <c r="EB4" s="365">
        <f>EB5+EB10+EB20</f>
        <v>3670.4226449737466</v>
      </c>
      <c r="EC4" s="365">
        <f>EC5+EC10+EC20</f>
        <v>3527.4798651092065</v>
      </c>
      <c r="ED4" s="365">
        <f>ED5+ED10+ED20</f>
        <v>3747.3943783521695</v>
      </c>
      <c r="EF4" s="365">
        <f t="shared" ref="EF4:EI5" si="5">SUMIF($CI$1:$ED$1,EF$2,$CI4:$ED4)</f>
        <v>36389.048608231329</v>
      </c>
      <c r="EG4" s="365">
        <f t="shared" si="5"/>
        <v>29205.759144670767</v>
      </c>
      <c r="EH4" s="365">
        <f t="shared" si="5"/>
        <v>36121.046999497026</v>
      </c>
      <c r="EI4" s="365">
        <f t="shared" si="5"/>
        <v>41629.93606826185</v>
      </c>
      <c r="EJ4" s="365"/>
      <c r="EK4" s="369" t="s">
        <v>558</v>
      </c>
      <c r="EL4" s="379">
        <f t="shared" ref="EL4:ET4" si="6">EL5+EL10+EL20</f>
        <v>36389.048608231336</v>
      </c>
      <c r="EM4" s="379">
        <f t="shared" si="6"/>
        <v>29205.75914467077</v>
      </c>
      <c r="EN4" s="379">
        <f t="shared" si="6"/>
        <v>36121.062354815185</v>
      </c>
      <c r="EO4" s="379">
        <f t="shared" si="6"/>
        <v>41630.00038304567</v>
      </c>
      <c r="EP4" s="379">
        <f t="shared" si="6"/>
        <v>43537.590224081658</v>
      </c>
      <c r="EQ4" s="379">
        <f t="shared" si="6"/>
        <v>43797.728077036052</v>
      </c>
      <c r="ER4" s="379">
        <f t="shared" si="6"/>
        <v>44754.080009793339</v>
      </c>
      <c r="ES4" s="379">
        <f t="shared" si="6"/>
        <v>45548.538425353545</v>
      </c>
      <c r="ET4" s="379">
        <f t="shared" si="6"/>
        <v>46147.115770263525</v>
      </c>
      <c r="EV4" s="365">
        <f t="shared" ref="EV4:FD5" si="7">EL4/EL$73*100</f>
        <v>33.659900820328062</v>
      </c>
      <c r="EW4" s="365">
        <f t="shared" si="7"/>
        <v>29.414269844171336</v>
      </c>
      <c r="EX4" s="365">
        <f t="shared" si="7"/>
        <v>34.023235259829363</v>
      </c>
      <c r="EY4" s="365">
        <f t="shared" si="7"/>
        <v>36.052940316799962</v>
      </c>
      <c r="EZ4" s="365">
        <f t="shared" si="7"/>
        <v>36.193375165794201</v>
      </c>
      <c r="FA4" s="365">
        <f t="shared" si="7"/>
        <v>35.156949430626092</v>
      </c>
      <c r="FB4" s="365">
        <f t="shared" si="7"/>
        <v>34.748400722480021</v>
      </c>
      <c r="FC4" s="365">
        <f t="shared" si="7"/>
        <v>34.207232589795581</v>
      </c>
      <c r="FD4" s="365">
        <f t="shared" si="7"/>
        <v>33.52187628502864</v>
      </c>
      <c r="FF4" s="365"/>
      <c r="FG4" s="365">
        <f>EW4-EV4</f>
        <v>-4.2456309761567255</v>
      </c>
      <c r="FH4" s="365">
        <f t="shared" ref="FH4:FL5" si="8">EX4-EW4</f>
        <v>4.6089654156580266</v>
      </c>
      <c r="FI4" s="365">
        <f t="shared" si="8"/>
        <v>2.0297050569705988</v>
      </c>
      <c r="FJ4" s="365">
        <f t="shared" si="8"/>
        <v>0.1404348489942393</v>
      </c>
      <c r="FK4" s="365">
        <f t="shared" si="8"/>
        <v>-1.036425735168109</v>
      </c>
      <c r="FL4" s="365">
        <f t="shared" si="8"/>
        <v>-0.40854870814607125</v>
      </c>
    </row>
    <row r="5" spans="1:168" x14ac:dyDescent="0.25">
      <c r="A5" s="369" t="s">
        <v>557</v>
      </c>
      <c r="B5" s="369"/>
      <c r="C5" s="390">
        <f t="shared" ref="C5:BN5" si="9">C6+C8</f>
        <v>910.98980088838664</v>
      </c>
      <c r="D5" s="390">
        <f t="shared" si="9"/>
        <v>828.2155130132777</v>
      </c>
      <c r="E5" s="390">
        <f t="shared" si="9"/>
        <v>1228.1024995086632</v>
      </c>
      <c r="F5" s="390">
        <f t="shared" si="9"/>
        <v>1295.783431070869</v>
      </c>
      <c r="G5" s="390">
        <f t="shared" si="9"/>
        <v>1190.4146741494922</v>
      </c>
      <c r="H5" s="390">
        <f t="shared" si="9"/>
        <v>920.87782715000003</v>
      </c>
      <c r="I5" s="390">
        <f t="shared" si="9"/>
        <v>758.34066748000009</v>
      </c>
      <c r="J5" s="390">
        <f t="shared" si="9"/>
        <v>670.85495875986578</v>
      </c>
      <c r="K5" s="390">
        <f t="shared" si="9"/>
        <v>785.85414573551918</v>
      </c>
      <c r="L5" s="390">
        <f t="shared" si="9"/>
        <v>955.53085346000012</v>
      </c>
      <c r="M5" s="390">
        <f t="shared" si="9"/>
        <v>576.86875294749757</v>
      </c>
      <c r="N5" s="390">
        <f t="shared" si="9"/>
        <v>516.22498090463182</v>
      </c>
      <c r="O5" s="390">
        <f t="shared" si="9"/>
        <v>979.43850944817416</v>
      </c>
      <c r="P5" s="390">
        <f t="shared" si="9"/>
        <v>506.79778940075641</v>
      </c>
      <c r="Q5" s="390">
        <f t="shared" si="9"/>
        <v>864.78745031373569</v>
      </c>
      <c r="R5" s="390">
        <f t="shared" si="9"/>
        <v>945.37143041764296</v>
      </c>
      <c r="S5" s="390">
        <f t="shared" si="9"/>
        <v>728.82594785966273</v>
      </c>
      <c r="T5" s="390">
        <f t="shared" si="9"/>
        <v>446.01306065815669</v>
      </c>
      <c r="U5" s="390">
        <f t="shared" si="9"/>
        <v>849.04251118591196</v>
      </c>
      <c r="V5" s="390">
        <f t="shared" si="9"/>
        <v>655.45962794840761</v>
      </c>
      <c r="W5" s="390">
        <f t="shared" si="9"/>
        <v>690.91045181357003</v>
      </c>
      <c r="X5" s="390">
        <f t="shared" si="9"/>
        <v>792.58523548812434</v>
      </c>
      <c r="Y5" s="390">
        <f t="shared" si="9"/>
        <v>685.68241534280969</v>
      </c>
      <c r="Z5" s="390">
        <f t="shared" si="9"/>
        <v>894.32968383441994</v>
      </c>
      <c r="AA5" s="390">
        <f t="shared" si="9"/>
        <v>837.67855103104</v>
      </c>
      <c r="AB5" s="390">
        <f t="shared" si="9"/>
        <v>506.56964438133576</v>
      </c>
      <c r="AC5" s="390">
        <f t="shared" si="9"/>
        <v>799.82219854233006</v>
      </c>
      <c r="AD5" s="390">
        <f t="shared" si="9"/>
        <v>698.36863518864106</v>
      </c>
      <c r="AE5" s="390">
        <f t="shared" si="9"/>
        <v>667.58824950987264</v>
      </c>
      <c r="AF5" s="390">
        <f t="shared" si="9"/>
        <v>651.15869771228881</v>
      </c>
      <c r="AG5" s="390">
        <f t="shared" si="9"/>
        <v>571.59608901102069</v>
      </c>
      <c r="AH5" s="390">
        <f t="shared" si="9"/>
        <v>428.71583284942568</v>
      </c>
      <c r="AI5" s="390">
        <f t="shared" si="9"/>
        <v>679.79414881447769</v>
      </c>
      <c r="AJ5" s="390">
        <f t="shared" si="9"/>
        <v>682.25593944577827</v>
      </c>
      <c r="AK5" s="390">
        <f t="shared" si="9"/>
        <v>485.55786012829333</v>
      </c>
      <c r="AL5" s="390">
        <f t="shared" si="9"/>
        <v>507.97297391239636</v>
      </c>
      <c r="AM5" s="390">
        <f t="shared" si="9"/>
        <v>464.76107779940003</v>
      </c>
      <c r="AN5" s="390">
        <f t="shared" si="9"/>
        <v>404.72592540782426</v>
      </c>
      <c r="AO5" s="390">
        <f t="shared" si="9"/>
        <v>437.68768126079385</v>
      </c>
      <c r="AP5" s="390">
        <f t="shared" si="9"/>
        <v>484.72420505309657</v>
      </c>
      <c r="AQ5" s="390">
        <f t="shared" si="9"/>
        <v>461.78685640482098</v>
      </c>
      <c r="AR5" s="390">
        <f t="shared" si="9"/>
        <v>514.73581349410836</v>
      </c>
      <c r="AS5" s="390">
        <f t="shared" si="9"/>
        <v>547.97167810793769</v>
      </c>
      <c r="AT5" s="390">
        <f t="shared" si="9"/>
        <v>457.83984589183581</v>
      </c>
      <c r="AU5" s="390">
        <f t="shared" si="9"/>
        <v>433.49099394473967</v>
      </c>
      <c r="AV5" s="390">
        <f t="shared" si="9"/>
        <v>424.80155527009504</v>
      </c>
      <c r="AW5" s="390">
        <f t="shared" si="9"/>
        <v>432.0198804744457</v>
      </c>
      <c r="AX5" s="390">
        <f t="shared" si="9"/>
        <v>390.53772129137377</v>
      </c>
      <c r="AY5" s="390">
        <f t="shared" si="9"/>
        <v>343.12980129430434</v>
      </c>
      <c r="AZ5" s="390">
        <f t="shared" si="9"/>
        <v>273.90908565036273</v>
      </c>
      <c r="BA5" s="390">
        <f t="shared" si="9"/>
        <v>316.69009797670094</v>
      </c>
      <c r="BB5" s="390">
        <f t="shared" si="9"/>
        <v>348.81995436041768</v>
      </c>
      <c r="BC5" s="390">
        <f t="shared" si="9"/>
        <v>400.21182262723511</v>
      </c>
      <c r="BD5" s="390">
        <f t="shared" si="9"/>
        <v>422.8173299520825</v>
      </c>
      <c r="BE5" s="390">
        <f t="shared" si="9"/>
        <v>387.7857469418318</v>
      </c>
      <c r="BF5" s="390">
        <f t="shared" si="9"/>
        <v>461.41720035919053</v>
      </c>
      <c r="BG5" s="390">
        <f t="shared" si="9"/>
        <v>468.27204662058182</v>
      </c>
      <c r="BH5" s="390">
        <f t="shared" si="9"/>
        <v>432.08030570836087</v>
      </c>
      <c r="BI5" s="390">
        <f t="shared" si="9"/>
        <v>414.3034403721752</v>
      </c>
      <c r="BJ5" s="390">
        <f t="shared" si="9"/>
        <v>608.13987823802836</v>
      </c>
      <c r="BK5" s="390">
        <f t="shared" si="9"/>
        <v>363.18758261596702</v>
      </c>
      <c r="BL5" s="390">
        <f t="shared" si="9"/>
        <v>383.6926662945437</v>
      </c>
      <c r="BM5" s="390">
        <f t="shared" si="9"/>
        <v>551.64993874068932</v>
      </c>
      <c r="BN5" s="390">
        <f t="shared" si="9"/>
        <v>433.70235339834193</v>
      </c>
      <c r="BO5" s="390">
        <f t="shared" ref="BO5:DR5" si="10">BO6+BO8</f>
        <v>535.03402078202009</v>
      </c>
      <c r="BP5" s="390">
        <f t="shared" si="10"/>
        <v>461.25395342214085</v>
      </c>
      <c r="BQ5" s="390">
        <f t="shared" si="10"/>
        <v>508.79533561194455</v>
      </c>
      <c r="BR5" s="390">
        <f t="shared" si="10"/>
        <v>496.85510630522299</v>
      </c>
      <c r="BS5" s="390">
        <f t="shared" si="10"/>
        <v>472.22354144100842</v>
      </c>
      <c r="BT5" s="390">
        <f t="shared" si="10"/>
        <v>442.70011596570112</v>
      </c>
      <c r="BU5" s="390">
        <f t="shared" si="10"/>
        <v>559.82099282702688</v>
      </c>
      <c r="BV5" s="390">
        <f t="shared" si="10"/>
        <v>613.19572418253961</v>
      </c>
      <c r="BW5" s="390">
        <f t="shared" si="10"/>
        <v>395.68958142693708</v>
      </c>
      <c r="BX5" s="390">
        <f t="shared" si="10"/>
        <v>402.64876016650976</v>
      </c>
      <c r="BY5" s="390">
        <f t="shared" si="10"/>
        <v>639.55825967729834</v>
      </c>
      <c r="BZ5" s="390">
        <f t="shared" si="10"/>
        <v>539.59818581549916</v>
      </c>
      <c r="CA5" s="390">
        <f t="shared" si="10"/>
        <v>608.28300148947369</v>
      </c>
      <c r="CB5" s="390">
        <f t="shared" si="10"/>
        <v>723.85677985947382</v>
      </c>
      <c r="CC5" s="390">
        <f t="shared" si="10"/>
        <v>727.15036654842106</v>
      </c>
      <c r="CD5" s="390">
        <f t="shared" si="10"/>
        <v>840.45561013789472</v>
      </c>
      <c r="CE5" s="390">
        <f t="shared" si="10"/>
        <v>754.74343615901125</v>
      </c>
      <c r="CF5" s="390">
        <f t="shared" si="10"/>
        <v>891.25737177947371</v>
      </c>
      <c r="CG5" s="390">
        <f t="shared" si="10"/>
        <v>929.59693047157896</v>
      </c>
      <c r="CH5" s="390">
        <f t="shared" si="10"/>
        <v>802.35300174631573</v>
      </c>
      <c r="CI5" s="365">
        <f t="shared" si="10"/>
        <v>602.5216953668421</v>
      </c>
      <c r="CJ5" s="365">
        <f t="shared" si="10"/>
        <v>612.67304812315786</v>
      </c>
      <c r="CK5" s="365">
        <f t="shared" si="10"/>
        <v>739.7037079078948</v>
      </c>
      <c r="CL5" s="365">
        <f t="shared" si="10"/>
        <v>566.28209141105265</v>
      </c>
      <c r="CM5" s="365">
        <f t="shared" si="10"/>
        <v>846.28091482210527</v>
      </c>
      <c r="CN5" s="365">
        <f t="shared" si="10"/>
        <v>580.76698076281139</v>
      </c>
      <c r="CO5" s="365">
        <f t="shared" si="10"/>
        <v>605.80758479894735</v>
      </c>
      <c r="CP5" s="365">
        <f t="shared" si="10"/>
        <v>734.30494884999996</v>
      </c>
      <c r="CQ5" s="365">
        <f t="shared" si="10"/>
        <v>719.92608965368413</v>
      </c>
      <c r="CR5" s="365">
        <f t="shared" si="10"/>
        <v>622.89644675473687</v>
      </c>
      <c r="CS5" s="365">
        <f t="shared" si="10"/>
        <v>709.09679005315786</v>
      </c>
      <c r="CT5" s="365">
        <f t="shared" si="10"/>
        <v>551.97847026052625</v>
      </c>
      <c r="CU5" s="365">
        <f t="shared" si="10"/>
        <v>645.58087648842115</v>
      </c>
      <c r="CV5" s="365">
        <f t="shared" si="10"/>
        <v>614.61453771368429</v>
      </c>
      <c r="CW5" s="365">
        <f t="shared" si="10"/>
        <v>553.55185635578948</v>
      </c>
      <c r="CX5" s="365">
        <f t="shared" si="10"/>
        <v>147.00741571105266</v>
      </c>
      <c r="CY5" s="365">
        <f t="shared" si="10"/>
        <v>173.80523501368421</v>
      </c>
      <c r="CZ5" s="365">
        <f t="shared" si="10"/>
        <v>207.20637043789475</v>
      </c>
      <c r="DA5" s="365">
        <f t="shared" si="10"/>
        <v>333.41287137315788</v>
      </c>
      <c r="DB5" s="365">
        <f t="shared" si="10"/>
        <v>272.73055571421054</v>
      </c>
      <c r="DC5" s="365">
        <f t="shared" si="10"/>
        <v>532.36315641368435</v>
      </c>
      <c r="DD5" s="365">
        <f t="shared" si="10"/>
        <v>449.88453769315788</v>
      </c>
      <c r="DE5" s="365">
        <f t="shared" si="10"/>
        <v>464.70347920596492</v>
      </c>
      <c r="DF5" s="365">
        <f t="shared" si="10"/>
        <v>444.38289805774855</v>
      </c>
      <c r="DG5" s="365">
        <f t="shared" si="10"/>
        <v>475.3065895847368</v>
      </c>
      <c r="DH5" s="365">
        <f t="shared" si="10"/>
        <v>415.02208723473683</v>
      </c>
      <c r="DI5" s="365">
        <f t="shared" si="10"/>
        <v>854.35657518210519</v>
      </c>
      <c r="DJ5" s="365">
        <f t="shared" si="10"/>
        <v>655.30033856315799</v>
      </c>
      <c r="DK5" s="365">
        <f t="shared" si="10"/>
        <v>785.02411434526311</v>
      </c>
      <c r="DL5" s="365">
        <f t="shared" si="10"/>
        <v>906.50867372421067</v>
      </c>
      <c r="DM5" s="365">
        <f t="shared" si="10"/>
        <v>723.29768961789478</v>
      </c>
      <c r="DN5" s="365">
        <f t="shared" si="10"/>
        <v>720.14186176473686</v>
      </c>
      <c r="DO5" s="365">
        <f t="shared" si="10"/>
        <v>1008.9262843194738</v>
      </c>
      <c r="DP5" s="365">
        <f t="shared" si="10"/>
        <v>806.581906278421</v>
      </c>
      <c r="DQ5" s="365">
        <f t="shared" si="10"/>
        <v>1006.2323781142106</v>
      </c>
      <c r="DR5" s="365">
        <f t="shared" si="10"/>
        <v>684.58614595289464</v>
      </c>
      <c r="DS5" s="375">
        <v>772.72753534914455</v>
      </c>
      <c r="DT5" s="375">
        <v>714.71972912893455</v>
      </c>
      <c r="DU5" s="375">
        <v>1054.7309076642857</v>
      </c>
      <c r="DV5" s="375">
        <v>948.7076994133414</v>
      </c>
      <c r="DW5" s="375">
        <v>975.56379088501512</v>
      </c>
      <c r="DX5" s="375">
        <v>1006.1120627038709</v>
      </c>
      <c r="DY5" s="375">
        <v>1058.6253244575353</v>
      </c>
      <c r="DZ5" s="375">
        <v>1052.5939305670181</v>
      </c>
      <c r="EA5" s="375">
        <v>1025.2835770115312</v>
      </c>
      <c r="EB5" s="375">
        <v>1014.081326190034</v>
      </c>
      <c r="EC5" s="375">
        <v>988.98158205555626</v>
      </c>
      <c r="ED5" s="375">
        <v>1021.5349938622019</v>
      </c>
      <c r="EF5" s="365">
        <f t="shared" si="5"/>
        <v>7892.238768764917</v>
      </c>
      <c r="EG5" s="365">
        <f t="shared" si="5"/>
        <v>4839.2437901784497</v>
      </c>
      <c r="EH5" s="365">
        <f t="shared" si="5"/>
        <v>9041.2846446818421</v>
      </c>
      <c r="EI5" s="365">
        <f t="shared" si="5"/>
        <v>11633.662459288469</v>
      </c>
      <c r="EJ5" s="365"/>
      <c r="EK5" s="369" t="s">
        <v>557</v>
      </c>
      <c r="EL5" s="365">
        <v>7892.238768764917</v>
      </c>
      <c r="EM5" s="365">
        <v>4839.2437901784497</v>
      </c>
      <c r="EN5" s="365">
        <v>9041.3000000000011</v>
      </c>
      <c r="EO5" s="365">
        <v>11633.665431011144</v>
      </c>
      <c r="EP5" s="365">
        <v>11746.840815552174</v>
      </c>
      <c r="EQ5" s="365">
        <v>11281.607212193212</v>
      </c>
      <c r="ER5" s="365">
        <v>11123.393347291496</v>
      </c>
      <c r="ES5" s="365">
        <v>10454.90090696367</v>
      </c>
      <c r="ET5" s="365">
        <v>9944.0291567802306</v>
      </c>
      <c r="EV5" s="365">
        <f t="shared" si="7"/>
        <v>7.3003275536828323</v>
      </c>
      <c r="EW5" s="365">
        <f t="shared" si="7"/>
        <v>4.8737929386099506</v>
      </c>
      <c r="EX5" s="365">
        <f t="shared" si="7"/>
        <v>8.516202373369234</v>
      </c>
      <c r="EY5" s="365">
        <f t="shared" si="7"/>
        <v>10.075134316373457</v>
      </c>
      <c r="EZ5" s="365">
        <f t="shared" si="7"/>
        <v>9.7653042913472756</v>
      </c>
      <c r="FA5" s="365">
        <f t="shared" si="7"/>
        <v>9.0558782765543064</v>
      </c>
      <c r="FB5" s="365">
        <f t="shared" si="7"/>
        <v>8.6365339057550248</v>
      </c>
      <c r="FC5" s="365">
        <f t="shared" si="7"/>
        <v>7.851694903753546</v>
      </c>
      <c r="FD5" s="365">
        <f t="shared" si="7"/>
        <v>7.2234745249909045</v>
      </c>
      <c r="FF5" s="365"/>
      <c r="FG5" s="365">
        <f>EW5-EV5</f>
        <v>-2.4265346150728817</v>
      </c>
      <c r="FH5" s="365">
        <f t="shared" si="8"/>
        <v>3.6424094347592835</v>
      </c>
      <c r="FI5" s="365">
        <f t="shared" si="8"/>
        <v>1.5589319430042234</v>
      </c>
      <c r="FJ5" s="365">
        <f t="shared" si="8"/>
        <v>-0.30983002502618184</v>
      </c>
      <c r="FK5" s="365">
        <f t="shared" si="8"/>
        <v>-0.70942601479296918</v>
      </c>
      <c r="FL5" s="365">
        <f t="shared" si="8"/>
        <v>-0.41934437079928166</v>
      </c>
    </row>
    <row r="6" spans="1:168" x14ac:dyDescent="0.25">
      <c r="A6" s="385" t="s">
        <v>556</v>
      </c>
      <c r="B6" s="385"/>
      <c r="C6" s="384">
        <v>783.48980088838664</v>
      </c>
      <c r="D6" s="381">
        <v>705.2155130132777</v>
      </c>
      <c r="E6" s="381">
        <v>977.10249950866319</v>
      </c>
      <c r="F6" s="381">
        <v>988.83172403086917</v>
      </c>
      <c r="G6" s="381">
        <v>979.41467414949216</v>
      </c>
      <c r="H6" s="381">
        <v>714.50498734999996</v>
      </c>
      <c r="I6" s="381">
        <v>591.34066748000009</v>
      </c>
      <c r="J6" s="381">
        <v>510.85495875986578</v>
      </c>
      <c r="K6" s="381">
        <v>618.85414573551918</v>
      </c>
      <c r="L6" s="381">
        <v>756.53085346000012</v>
      </c>
      <c r="M6" s="381">
        <v>355.86875294749751</v>
      </c>
      <c r="N6" s="381">
        <v>331.42498090463181</v>
      </c>
      <c r="O6" s="381">
        <v>740.43850944817416</v>
      </c>
      <c r="P6" s="381">
        <v>326.57778940075644</v>
      </c>
      <c r="Q6" s="381">
        <v>636.2774503137357</v>
      </c>
      <c r="R6" s="381">
        <v>795.37143041764296</v>
      </c>
      <c r="S6" s="381">
        <v>519.82594785966273</v>
      </c>
      <c r="T6" s="381">
        <v>241.01306065815669</v>
      </c>
      <c r="U6" s="381">
        <v>630.04251118591196</v>
      </c>
      <c r="V6" s="381">
        <v>429.23962794840764</v>
      </c>
      <c r="W6" s="381">
        <v>522.47045181357009</v>
      </c>
      <c r="X6" s="381">
        <v>616.33523548812434</v>
      </c>
      <c r="Y6" s="381">
        <v>532.05445959280962</v>
      </c>
      <c r="Z6" s="381">
        <v>524.29968383441997</v>
      </c>
      <c r="AA6" s="381">
        <v>676.17855103104</v>
      </c>
      <c r="AB6" s="381">
        <v>361.98764438133583</v>
      </c>
      <c r="AC6" s="381">
        <v>667.91869654233005</v>
      </c>
      <c r="AD6" s="381">
        <v>545.58863518864109</v>
      </c>
      <c r="AE6" s="381">
        <v>515.88824950987271</v>
      </c>
      <c r="AF6" s="381">
        <v>494.60869771228886</v>
      </c>
      <c r="AG6" s="381">
        <v>391.3360890110207</v>
      </c>
      <c r="AH6" s="381">
        <v>256.8873361894257</v>
      </c>
      <c r="AI6" s="381">
        <v>471.14764047057378</v>
      </c>
      <c r="AJ6" s="381">
        <v>438.1365969370903</v>
      </c>
      <c r="AK6" s="381">
        <v>347.2778601282933</v>
      </c>
      <c r="AL6" s="381">
        <v>321.49297391239634</v>
      </c>
      <c r="AM6" s="381">
        <v>276.36820435633763</v>
      </c>
      <c r="AN6" s="381">
        <v>260.02270148782424</v>
      </c>
      <c r="AO6" s="381">
        <v>252.64378442079388</v>
      </c>
      <c r="AP6" s="381">
        <v>280.22843740309656</v>
      </c>
      <c r="AQ6" s="381">
        <v>309.22742184482098</v>
      </c>
      <c r="AR6" s="381">
        <v>325.56173065410837</v>
      </c>
      <c r="AS6" s="381">
        <v>343.96720361873366</v>
      </c>
      <c r="AT6" s="381">
        <v>291.01968106183585</v>
      </c>
      <c r="AU6" s="381">
        <v>287.50263170372222</v>
      </c>
      <c r="AV6" s="381">
        <v>288.34385633009504</v>
      </c>
      <c r="AW6" s="381">
        <v>306.72110707444568</v>
      </c>
      <c r="AX6" s="381">
        <v>222.4415080813738</v>
      </c>
      <c r="AY6" s="381">
        <v>230.06430082430435</v>
      </c>
      <c r="AZ6" s="381">
        <v>190.81038199036274</v>
      </c>
      <c r="BA6" s="381">
        <v>206.64136257670091</v>
      </c>
      <c r="BB6" s="381">
        <v>232.78120656041767</v>
      </c>
      <c r="BC6" s="381">
        <v>297.97219001723511</v>
      </c>
      <c r="BD6" s="381">
        <v>296.25939004208249</v>
      </c>
      <c r="BE6" s="381">
        <v>305.69875888183179</v>
      </c>
      <c r="BF6" s="381">
        <v>339.78992057919055</v>
      </c>
      <c r="BG6" s="381">
        <v>343.19404066058178</v>
      </c>
      <c r="BH6" s="381">
        <v>350.82647164836089</v>
      </c>
      <c r="BI6" s="381">
        <v>315.27969521217523</v>
      </c>
      <c r="BJ6" s="381">
        <v>451.93987823802831</v>
      </c>
      <c r="BK6" s="381">
        <v>268.68758261596702</v>
      </c>
      <c r="BL6" s="381">
        <v>312.63466629454371</v>
      </c>
      <c r="BM6" s="381">
        <v>440.67993874068929</v>
      </c>
      <c r="BN6" s="381">
        <v>362.91235339834191</v>
      </c>
      <c r="BO6" s="381">
        <v>447.43402078202013</v>
      </c>
      <c r="BP6" s="381">
        <v>339.75395342214085</v>
      </c>
      <c r="BQ6" s="381">
        <v>415.03681138194452</v>
      </c>
      <c r="BR6" s="381">
        <v>389.02510630522301</v>
      </c>
      <c r="BS6" s="381">
        <v>349.42354144100841</v>
      </c>
      <c r="BT6" s="381">
        <v>310.30632156570107</v>
      </c>
      <c r="BU6" s="381">
        <v>292.4203891870269</v>
      </c>
      <c r="BV6" s="381">
        <v>431.79572418253963</v>
      </c>
      <c r="BW6" s="381">
        <v>310.38958142693707</v>
      </c>
      <c r="BX6" s="381">
        <v>319.69912380650976</v>
      </c>
      <c r="BY6" s="381">
        <v>538.52620242729836</v>
      </c>
      <c r="BZ6" s="381">
        <v>446.88773581549918</v>
      </c>
      <c r="CA6" s="381">
        <v>484.88300148947366</v>
      </c>
      <c r="CB6" s="381">
        <v>608.85677985947382</v>
      </c>
      <c r="CC6" s="381">
        <v>523.67665154842109</v>
      </c>
      <c r="CD6" s="381">
        <v>650.95486495789476</v>
      </c>
      <c r="CE6" s="381">
        <v>598.4434361590113</v>
      </c>
      <c r="CF6" s="381">
        <v>609.2450249994738</v>
      </c>
      <c r="CG6" s="381">
        <v>716.49693047157893</v>
      </c>
      <c r="CH6" s="381">
        <v>575.87262435631578</v>
      </c>
      <c r="CI6" s="386">
        <v>387.92169536684213</v>
      </c>
      <c r="CJ6" s="386">
        <v>495.77304812315788</v>
      </c>
      <c r="CK6" s="386">
        <v>595.00370790789475</v>
      </c>
      <c r="CL6" s="386">
        <v>416.48209141105264</v>
      </c>
      <c r="CM6" s="386">
        <v>639.8809148221053</v>
      </c>
      <c r="CN6" s="386">
        <v>382.9814407428114</v>
      </c>
      <c r="CO6" s="386">
        <v>439.14440479894739</v>
      </c>
      <c r="CP6" s="386">
        <v>575.09534884999994</v>
      </c>
      <c r="CQ6" s="386">
        <v>515.90403220368421</v>
      </c>
      <c r="CR6" s="386">
        <v>368.39484675473688</v>
      </c>
      <c r="CS6" s="386">
        <v>464.11324505315787</v>
      </c>
      <c r="CT6" s="386">
        <v>342.16271526052623</v>
      </c>
      <c r="CU6" s="386">
        <v>363.90329148842108</v>
      </c>
      <c r="CV6" s="386">
        <v>427.23540871368431</v>
      </c>
      <c r="CW6" s="386">
        <v>388.8626163557895</v>
      </c>
      <c r="CX6" s="386">
        <v>124.76117462105265</v>
      </c>
      <c r="CY6" s="386">
        <v>84.212623793684216</v>
      </c>
      <c r="CZ6" s="386">
        <v>104.92790773789476</v>
      </c>
      <c r="DA6" s="386">
        <v>161.75122342315791</v>
      </c>
      <c r="DB6" s="386">
        <v>181.21704521421054</v>
      </c>
      <c r="DC6" s="386">
        <v>341.69101874368431</v>
      </c>
      <c r="DD6" s="386">
        <v>247.39256250315785</v>
      </c>
      <c r="DE6" s="386">
        <v>252.27063289596492</v>
      </c>
      <c r="DF6" s="386">
        <v>242.45905311774857</v>
      </c>
      <c r="DG6" s="386">
        <v>293.24581958473681</v>
      </c>
      <c r="DH6" s="386">
        <v>238.56669723473684</v>
      </c>
      <c r="DI6" s="386">
        <v>579.66983362210522</v>
      </c>
      <c r="DJ6" s="386">
        <v>442.8185760231579</v>
      </c>
      <c r="DK6" s="386">
        <v>492.57971589526312</v>
      </c>
      <c r="DL6" s="386">
        <v>565.29955504421059</v>
      </c>
      <c r="DM6" s="386">
        <v>384.1823859978947</v>
      </c>
      <c r="DN6" s="386">
        <v>371.77709422473686</v>
      </c>
      <c r="DO6" s="386">
        <v>746.07177504947379</v>
      </c>
      <c r="DP6" s="386">
        <v>521.31531627842105</v>
      </c>
      <c r="DQ6" s="386">
        <v>656.46150764421054</v>
      </c>
      <c r="DR6" s="386">
        <v>330.22206595289464</v>
      </c>
      <c r="DS6" s="386">
        <v>0</v>
      </c>
      <c r="DT6" s="386">
        <v>0</v>
      </c>
      <c r="DU6" s="386">
        <v>0</v>
      </c>
      <c r="DV6" s="386">
        <v>0</v>
      </c>
      <c r="DW6" s="386">
        <v>0</v>
      </c>
      <c r="DX6" s="386">
        <v>0</v>
      </c>
      <c r="DY6" s="386">
        <v>0</v>
      </c>
      <c r="DZ6" s="386">
        <v>0</v>
      </c>
      <c r="EA6" s="386">
        <v>0</v>
      </c>
      <c r="EB6" s="386">
        <v>0</v>
      </c>
      <c r="EC6" s="386">
        <v>0</v>
      </c>
      <c r="ED6" s="386">
        <v>0</v>
      </c>
      <c r="EF6" s="386"/>
      <c r="EG6" s="386"/>
      <c r="EH6" s="386"/>
      <c r="EI6" s="386"/>
      <c r="EJ6" s="386"/>
      <c r="EK6" s="382" t="s">
        <v>556</v>
      </c>
      <c r="EL6" s="386"/>
      <c r="EM6" s="386"/>
      <c r="EN6" s="386"/>
      <c r="EO6" s="386"/>
      <c r="EP6" s="386"/>
      <c r="EQ6" s="386"/>
      <c r="ER6" s="386"/>
      <c r="ES6" s="386"/>
      <c r="ET6" s="386"/>
      <c r="EV6" s="386"/>
      <c r="EW6" s="386"/>
      <c r="EX6" s="386"/>
      <c r="EY6" s="386"/>
      <c r="EZ6" s="386"/>
      <c r="FA6" s="386"/>
      <c r="FB6" s="386"/>
      <c r="FC6" s="386"/>
      <c r="FD6" s="386"/>
      <c r="FF6" s="386"/>
      <c r="FG6" s="386"/>
      <c r="FH6" s="386"/>
      <c r="FI6" s="386"/>
      <c r="FJ6" s="386"/>
      <c r="FK6" s="386"/>
      <c r="FL6" s="386"/>
    </row>
    <row r="7" spans="1:168" x14ac:dyDescent="0.25">
      <c r="A7" s="410" t="s">
        <v>554</v>
      </c>
      <c r="B7" s="410"/>
      <c r="C7" s="384">
        <v>396.7</v>
      </c>
      <c r="D7" s="381">
        <v>538.53</v>
      </c>
      <c r="E7" s="381">
        <v>343.83</v>
      </c>
      <c r="F7" s="381">
        <v>185.76</v>
      </c>
      <c r="G7" s="381">
        <v>334.3</v>
      </c>
      <c r="H7" s="381">
        <v>296.71000000000004</v>
      </c>
      <c r="I7" s="381">
        <v>364.03</v>
      </c>
      <c r="J7" s="381">
        <v>421.33</v>
      </c>
      <c r="K7" s="381">
        <v>461.46</v>
      </c>
      <c r="L7" s="381">
        <v>340.12164386646748</v>
      </c>
      <c r="M7" s="381">
        <v>329.75061815305844</v>
      </c>
      <c r="N7" s="381">
        <v>357.46520534944591</v>
      </c>
      <c r="O7" s="381">
        <v>429.44567582000002</v>
      </c>
      <c r="P7" s="381">
        <v>404.85263271000002</v>
      </c>
      <c r="Q7" s="381">
        <v>255.99115753999999</v>
      </c>
      <c r="R7" s="381">
        <v>350.60590783999999</v>
      </c>
      <c r="S7" s="381">
        <v>514.43887532999997</v>
      </c>
      <c r="T7" s="381">
        <v>370.44728535000002</v>
      </c>
      <c r="U7" s="381">
        <v>623.37939633000008</v>
      </c>
      <c r="V7" s="381">
        <v>536.93441989999997</v>
      </c>
      <c r="W7" s="381">
        <v>338.65597122760573</v>
      </c>
      <c r="X7" s="381">
        <v>603.49473754999997</v>
      </c>
      <c r="Y7" s="381">
        <v>445.05067885737327</v>
      </c>
      <c r="Z7" s="381">
        <v>468.22653849000005</v>
      </c>
      <c r="AA7" s="381">
        <v>620.67637635999995</v>
      </c>
      <c r="AB7" s="381">
        <v>397.88690990999999</v>
      </c>
      <c r="AC7" s="381">
        <v>464.97914229000003</v>
      </c>
      <c r="AD7" s="381">
        <v>570.08617321999998</v>
      </c>
      <c r="AE7" s="381">
        <v>485.29620763000003</v>
      </c>
      <c r="AF7" s="381">
        <v>742.08600655999999</v>
      </c>
      <c r="AG7" s="381">
        <v>449.91680577</v>
      </c>
      <c r="AH7" s="381">
        <v>599.08597020000002</v>
      </c>
      <c r="AI7" s="381">
        <v>539.33286602999999</v>
      </c>
      <c r="AJ7" s="381">
        <v>454.26509226999997</v>
      </c>
      <c r="AK7" s="381">
        <v>637.82467152999993</v>
      </c>
      <c r="AL7" s="381">
        <v>556.4352044100001</v>
      </c>
      <c r="AM7" s="381">
        <v>174.785</v>
      </c>
      <c r="AN7" s="381">
        <v>269.31966600000004</v>
      </c>
      <c r="AO7" s="381">
        <v>361.15244799999999</v>
      </c>
      <c r="AP7" s="381">
        <v>277.39695526999998</v>
      </c>
      <c r="AQ7" s="381">
        <v>375.50120499999997</v>
      </c>
      <c r="AR7" s="381">
        <v>375.66133273000003</v>
      </c>
      <c r="AS7" s="381">
        <v>345.35349199999996</v>
      </c>
      <c r="AT7" s="381">
        <v>229.78102999000001</v>
      </c>
      <c r="AU7" s="381">
        <v>182.50401699999998</v>
      </c>
      <c r="AV7" s="381">
        <v>235.435676</v>
      </c>
      <c r="AW7" s="381">
        <v>177.35751699999997</v>
      </c>
      <c r="AX7" s="381">
        <v>162.76299999999998</v>
      </c>
      <c r="AY7" s="381">
        <v>162.11634308999999</v>
      </c>
      <c r="AZ7" s="381">
        <v>198.52674356999998</v>
      </c>
      <c r="BA7" s="381">
        <v>157.75681469000003</v>
      </c>
      <c r="BB7" s="381">
        <v>174.17954801000002</v>
      </c>
      <c r="BC7" s="381">
        <v>173.29519719000001</v>
      </c>
      <c r="BD7" s="381">
        <v>228.46321095000002</v>
      </c>
      <c r="BE7" s="381">
        <v>168.56314380000001</v>
      </c>
      <c r="BF7" s="381">
        <v>256.71594033000002</v>
      </c>
      <c r="BG7" s="381">
        <v>228.81920402999998</v>
      </c>
      <c r="BH7" s="381">
        <v>178.10731601000001</v>
      </c>
      <c r="BI7" s="381">
        <v>220.01403200999997</v>
      </c>
      <c r="BJ7" s="381">
        <v>307.45382612000003</v>
      </c>
      <c r="BK7" s="381">
        <v>413.40571189999997</v>
      </c>
      <c r="BL7" s="381">
        <v>205.06897606999999</v>
      </c>
      <c r="BM7" s="381">
        <v>389.96536933000004</v>
      </c>
      <c r="BN7" s="381">
        <v>198.04646953</v>
      </c>
      <c r="BO7" s="381">
        <v>275.11605575999999</v>
      </c>
      <c r="BP7" s="381">
        <v>315.41828717999999</v>
      </c>
      <c r="BQ7" s="381">
        <v>316.22675529000003</v>
      </c>
      <c r="BR7" s="381">
        <v>242.90323668999997</v>
      </c>
      <c r="BS7" s="381">
        <v>253.40054794000002</v>
      </c>
      <c r="BT7" s="381">
        <v>183.25844036000001</v>
      </c>
      <c r="BU7" s="381">
        <v>281.15715934000002</v>
      </c>
      <c r="BV7" s="381">
        <v>761.98486494000008</v>
      </c>
      <c r="BW7" s="381">
        <v>432.46179885000004</v>
      </c>
      <c r="BX7" s="381">
        <v>299.61156341000003</v>
      </c>
      <c r="BY7" s="381">
        <v>663.52034662999995</v>
      </c>
      <c r="BZ7" s="381">
        <v>381.13038779999999</v>
      </c>
      <c r="CA7" s="381">
        <v>406.84419954999998</v>
      </c>
      <c r="CB7" s="381">
        <v>413.48503802999994</v>
      </c>
      <c r="CC7" s="381">
        <v>404.89030557000001</v>
      </c>
      <c r="CD7" s="381">
        <v>401.05885731000006</v>
      </c>
      <c r="CE7" s="381">
        <v>359.12134552000003</v>
      </c>
      <c r="CF7" s="381">
        <v>238.43409277999999</v>
      </c>
      <c r="CG7" s="381">
        <v>343.51451063000002</v>
      </c>
      <c r="CH7" s="381">
        <v>222.21674615000001</v>
      </c>
      <c r="CI7" s="386">
        <v>187.35973793999997</v>
      </c>
      <c r="CJ7" s="386">
        <v>302.62359275999995</v>
      </c>
      <c r="CK7" s="386">
        <v>420.85364099999993</v>
      </c>
      <c r="CL7" s="386">
        <v>320.98774162999996</v>
      </c>
      <c r="CM7" s="386">
        <v>487.76929504999998</v>
      </c>
      <c r="CN7" s="386">
        <v>361.71988093000004</v>
      </c>
      <c r="CO7" s="386">
        <v>397.39730504000005</v>
      </c>
      <c r="CP7" s="386">
        <v>495.15616503000001</v>
      </c>
      <c r="CQ7" s="386">
        <v>395.17417476000003</v>
      </c>
      <c r="CR7" s="386">
        <v>255.07294077</v>
      </c>
      <c r="CS7" s="386">
        <v>372.44007597000001</v>
      </c>
      <c r="CT7" s="386">
        <v>359.06</v>
      </c>
      <c r="CU7" s="386">
        <v>263.69379301999999</v>
      </c>
      <c r="CV7" s="386">
        <v>333.96451074000009</v>
      </c>
      <c r="CW7" s="386">
        <v>294.76637447000007</v>
      </c>
      <c r="CX7" s="386">
        <v>221.23792723000003</v>
      </c>
      <c r="CY7" s="386">
        <v>110.29821418</v>
      </c>
      <c r="CZ7" s="386">
        <v>55.551202709999998</v>
      </c>
      <c r="DA7" s="386">
        <v>105.41897990000001</v>
      </c>
      <c r="DB7" s="386">
        <v>230.94445776999999</v>
      </c>
      <c r="DC7" s="386">
        <v>274.93351415000001</v>
      </c>
      <c r="DD7" s="386">
        <v>341.58457577000007</v>
      </c>
      <c r="DE7" s="386">
        <v>302.63024725999998</v>
      </c>
      <c r="DF7" s="386">
        <v>280.16904662000002</v>
      </c>
      <c r="DG7" s="386">
        <v>0</v>
      </c>
      <c r="DH7" s="386">
        <v>0</v>
      </c>
      <c r="DI7" s="386">
        <v>0</v>
      </c>
      <c r="DJ7" s="386">
        <v>0</v>
      </c>
      <c r="DK7" s="386">
        <v>0</v>
      </c>
      <c r="DL7" s="386">
        <v>0</v>
      </c>
      <c r="DM7" s="386">
        <v>0</v>
      </c>
      <c r="DN7" s="386">
        <v>0</v>
      </c>
      <c r="DO7" s="386">
        <v>0</v>
      </c>
      <c r="DP7" s="386">
        <v>0</v>
      </c>
      <c r="DQ7" s="386">
        <v>0</v>
      </c>
      <c r="DR7" s="386">
        <v>0</v>
      </c>
      <c r="DS7" s="386">
        <v>0</v>
      </c>
      <c r="DT7" s="386">
        <v>0</v>
      </c>
      <c r="DU7" s="386">
        <v>0</v>
      </c>
      <c r="DV7" s="386">
        <v>0</v>
      </c>
      <c r="DW7" s="386">
        <v>0</v>
      </c>
      <c r="DX7" s="386">
        <v>0</v>
      </c>
      <c r="DY7" s="386">
        <v>0</v>
      </c>
      <c r="DZ7" s="386">
        <v>0</v>
      </c>
      <c r="EA7" s="386">
        <v>0</v>
      </c>
      <c r="EB7" s="386">
        <v>0</v>
      </c>
      <c r="EC7" s="386">
        <v>0</v>
      </c>
      <c r="ED7" s="386">
        <v>0</v>
      </c>
      <c r="EF7" s="386"/>
      <c r="EG7" s="386"/>
      <c r="EH7" s="386"/>
      <c r="EI7" s="386"/>
      <c r="EJ7" s="386"/>
      <c r="EK7" s="398" t="s">
        <v>554</v>
      </c>
      <c r="EL7" s="386"/>
      <c r="EM7" s="386"/>
      <c r="EN7" s="386"/>
      <c r="EO7" s="386"/>
      <c r="EP7" s="386"/>
      <c r="EQ7" s="386"/>
      <c r="ER7" s="386"/>
      <c r="ES7" s="386"/>
      <c r="ET7" s="386"/>
      <c r="EV7" s="386"/>
      <c r="EW7" s="386"/>
      <c r="EX7" s="386"/>
      <c r="EY7" s="386"/>
      <c r="EZ7" s="386"/>
      <c r="FA7" s="386"/>
      <c r="FB7" s="386"/>
      <c r="FC7" s="386"/>
      <c r="FD7" s="386"/>
      <c r="FF7" s="386"/>
      <c r="FG7" s="386"/>
      <c r="FH7" s="386"/>
      <c r="FI7" s="386"/>
      <c r="FJ7" s="386"/>
      <c r="FK7" s="386"/>
      <c r="FL7" s="386"/>
    </row>
    <row r="8" spans="1:168" x14ac:dyDescent="0.25">
      <c r="A8" s="385" t="s">
        <v>555</v>
      </c>
      <c r="B8" s="385"/>
      <c r="C8" s="384">
        <v>127.5</v>
      </c>
      <c r="D8" s="381">
        <v>123</v>
      </c>
      <c r="E8" s="381">
        <v>251</v>
      </c>
      <c r="F8" s="381">
        <v>306.95170703999997</v>
      </c>
      <c r="G8" s="381">
        <v>211</v>
      </c>
      <c r="H8" s="381">
        <v>206.37283980000001</v>
      </c>
      <c r="I8" s="381">
        <v>167</v>
      </c>
      <c r="J8" s="381">
        <v>160</v>
      </c>
      <c r="K8" s="381">
        <v>167</v>
      </c>
      <c r="L8" s="381">
        <v>199</v>
      </c>
      <c r="M8" s="381">
        <v>221</v>
      </c>
      <c r="N8" s="381">
        <v>184.8</v>
      </c>
      <c r="O8" s="381">
        <v>239</v>
      </c>
      <c r="P8" s="381">
        <v>180.22</v>
      </c>
      <c r="Q8" s="381">
        <v>228.51</v>
      </c>
      <c r="R8" s="381">
        <v>150</v>
      </c>
      <c r="S8" s="381">
        <v>209</v>
      </c>
      <c r="T8" s="381">
        <v>205</v>
      </c>
      <c r="U8" s="381">
        <v>219</v>
      </c>
      <c r="V8" s="381">
        <v>226.22</v>
      </c>
      <c r="W8" s="381">
        <v>168.44</v>
      </c>
      <c r="X8" s="381">
        <v>176.25</v>
      </c>
      <c r="Y8" s="381">
        <v>153.62795575000001</v>
      </c>
      <c r="Z8" s="381">
        <v>370.03</v>
      </c>
      <c r="AA8" s="381">
        <v>161.5</v>
      </c>
      <c r="AB8" s="381">
        <v>144.58199999999994</v>
      </c>
      <c r="AC8" s="381">
        <v>131.903502</v>
      </c>
      <c r="AD8" s="381">
        <v>152.78000000000003</v>
      </c>
      <c r="AE8" s="381">
        <v>151.69999999999999</v>
      </c>
      <c r="AF8" s="381">
        <v>156.55000000000001</v>
      </c>
      <c r="AG8" s="381">
        <v>180.26</v>
      </c>
      <c r="AH8" s="381">
        <v>171.82849665999998</v>
      </c>
      <c r="AI8" s="381">
        <v>208.64650834390397</v>
      </c>
      <c r="AJ8" s="381">
        <v>244.11934250868796</v>
      </c>
      <c r="AK8" s="381">
        <v>138.28</v>
      </c>
      <c r="AL8" s="381">
        <v>186.48</v>
      </c>
      <c r="AM8" s="381">
        <v>188.39287344306243</v>
      </c>
      <c r="AN8" s="381">
        <v>144.70322392000003</v>
      </c>
      <c r="AO8" s="381">
        <v>185.04389684</v>
      </c>
      <c r="AP8" s="381">
        <v>204.49576765</v>
      </c>
      <c r="AQ8" s="381">
        <v>152.55943456</v>
      </c>
      <c r="AR8" s="381">
        <v>189.17408284000001</v>
      </c>
      <c r="AS8" s="381">
        <v>204.004474489204</v>
      </c>
      <c r="AT8" s="381">
        <v>166.82016482999998</v>
      </c>
      <c r="AU8" s="381">
        <v>145.98836224101746</v>
      </c>
      <c r="AV8" s="381">
        <v>136.45769894</v>
      </c>
      <c r="AW8" s="381">
        <v>125.29877339999999</v>
      </c>
      <c r="AX8" s="381">
        <v>168.09621320999997</v>
      </c>
      <c r="AY8" s="381">
        <v>113.06550047</v>
      </c>
      <c r="AZ8" s="381">
        <v>83.098703659999998</v>
      </c>
      <c r="BA8" s="381">
        <v>110.04873540000001</v>
      </c>
      <c r="BB8" s="381">
        <v>116.03874780000001</v>
      </c>
      <c r="BC8" s="381">
        <v>102.23963261</v>
      </c>
      <c r="BD8" s="381">
        <v>126.55793991000002</v>
      </c>
      <c r="BE8" s="381">
        <v>82.086988059999982</v>
      </c>
      <c r="BF8" s="381">
        <v>121.62727977999999</v>
      </c>
      <c r="BG8" s="381">
        <v>125.07800596000003</v>
      </c>
      <c r="BH8" s="381">
        <v>81.253834059999988</v>
      </c>
      <c r="BI8" s="381">
        <v>99.02374515999999</v>
      </c>
      <c r="BJ8" s="381">
        <v>156.19999999999999</v>
      </c>
      <c r="BK8" s="381">
        <v>94.5</v>
      </c>
      <c r="BL8" s="381">
        <v>71.058000000000007</v>
      </c>
      <c r="BM8" s="381">
        <v>110.97</v>
      </c>
      <c r="BN8" s="381">
        <v>70.790000000000006</v>
      </c>
      <c r="BO8" s="381">
        <v>87.6</v>
      </c>
      <c r="BP8" s="381">
        <v>121.5</v>
      </c>
      <c r="BQ8" s="381">
        <v>93.758524230000006</v>
      </c>
      <c r="BR8" s="381">
        <v>107.83</v>
      </c>
      <c r="BS8" s="381">
        <v>122.8</v>
      </c>
      <c r="BT8" s="381">
        <v>132.39379440000002</v>
      </c>
      <c r="BU8" s="381">
        <v>267.40060363999999</v>
      </c>
      <c r="BV8" s="381">
        <v>181.4</v>
      </c>
      <c r="BW8" s="381">
        <v>85.3</v>
      </c>
      <c r="BX8" s="381">
        <v>82.94963636</v>
      </c>
      <c r="BY8" s="381">
        <v>101.03205724999999</v>
      </c>
      <c r="BZ8" s="381">
        <v>92.710449999999994</v>
      </c>
      <c r="CA8" s="381">
        <v>123.4</v>
      </c>
      <c r="CB8" s="381">
        <v>115</v>
      </c>
      <c r="CC8" s="381">
        <v>203.473715</v>
      </c>
      <c r="CD8" s="381">
        <v>189.50074518</v>
      </c>
      <c r="CE8" s="381">
        <v>156.30000000000001</v>
      </c>
      <c r="CF8" s="381">
        <v>282.01234677999997</v>
      </c>
      <c r="CG8" s="381">
        <v>213.1</v>
      </c>
      <c r="CH8" s="381">
        <v>226.48037738999997</v>
      </c>
      <c r="CI8" s="386">
        <v>214.6</v>
      </c>
      <c r="CJ8" s="386">
        <v>116.9</v>
      </c>
      <c r="CK8" s="386">
        <v>144.69999999999999</v>
      </c>
      <c r="CL8" s="386">
        <v>149.80000000000001</v>
      </c>
      <c r="CM8" s="386">
        <v>206.4</v>
      </c>
      <c r="CN8" s="386">
        <v>197.78554002000001</v>
      </c>
      <c r="CO8" s="386">
        <v>166.66318000000001</v>
      </c>
      <c r="CP8" s="386">
        <v>159.20959999999999</v>
      </c>
      <c r="CQ8" s="386">
        <v>204.02205744999998</v>
      </c>
      <c r="CR8" s="386">
        <v>254.5016</v>
      </c>
      <c r="CS8" s="386">
        <v>244.98354499999999</v>
      </c>
      <c r="CT8" s="386">
        <v>209.815755</v>
      </c>
      <c r="CU8" s="386">
        <v>281.67758500000002</v>
      </c>
      <c r="CV8" s="386">
        <v>187.37912900000001</v>
      </c>
      <c r="CW8" s="386">
        <v>164.68924000000001</v>
      </c>
      <c r="CX8" s="386">
        <v>22.246241090000002</v>
      </c>
      <c r="CY8" s="386">
        <v>89.592611219999995</v>
      </c>
      <c r="CZ8" s="386">
        <v>102.27846270000001</v>
      </c>
      <c r="DA8" s="386">
        <v>171.66164794999997</v>
      </c>
      <c r="DB8" s="386">
        <v>91.513510499999995</v>
      </c>
      <c r="DC8" s="386">
        <v>190.67213767000001</v>
      </c>
      <c r="DD8" s="386">
        <v>202.49197519000001</v>
      </c>
      <c r="DE8" s="386">
        <v>212.43284631</v>
      </c>
      <c r="DF8" s="386">
        <v>201.92384494000001</v>
      </c>
      <c r="DG8" s="386">
        <v>182.06076999999999</v>
      </c>
      <c r="DH8" s="386">
        <v>176.45538999999999</v>
      </c>
      <c r="DI8" s="386">
        <v>274.68674156000003</v>
      </c>
      <c r="DJ8" s="386">
        <v>212.48176254000003</v>
      </c>
      <c r="DK8" s="386">
        <v>292.44439845000005</v>
      </c>
      <c r="DL8" s="386">
        <v>341.20911868000002</v>
      </c>
      <c r="DM8" s="386">
        <v>339.11530362000002</v>
      </c>
      <c r="DN8" s="386">
        <v>348.36476754</v>
      </c>
      <c r="DO8" s="386">
        <v>262.85450926999999</v>
      </c>
      <c r="DP8" s="386">
        <v>285.26659000000001</v>
      </c>
      <c r="DQ8" s="386">
        <v>349.77087047000003</v>
      </c>
      <c r="DR8" s="386">
        <v>354.36408</v>
      </c>
      <c r="DS8" s="386">
        <v>0</v>
      </c>
      <c r="DT8" s="386">
        <v>0</v>
      </c>
      <c r="DU8" s="386">
        <v>0</v>
      </c>
      <c r="DV8" s="386">
        <v>0</v>
      </c>
      <c r="DW8" s="386">
        <v>0</v>
      </c>
      <c r="DX8" s="386">
        <v>0</v>
      </c>
      <c r="DY8" s="386">
        <v>0</v>
      </c>
      <c r="DZ8" s="386">
        <v>0</v>
      </c>
      <c r="EA8" s="386">
        <v>0</v>
      </c>
      <c r="EB8" s="386">
        <v>0</v>
      </c>
      <c r="EC8" s="386">
        <v>0</v>
      </c>
      <c r="ED8" s="386">
        <v>0</v>
      </c>
      <c r="EF8" s="386"/>
      <c r="EG8" s="386"/>
      <c r="EH8" s="386"/>
      <c r="EI8" s="386"/>
      <c r="EJ8" s="386"/>
      <c r="EK8" s="382" t="s">
        <v>555</v>
      </c>
      <c r="EL8" s="386"/>
      <c r="EM8" s="386"/>
      <c r="EN8" s="386"/>
      <c r="EO8" s="386"/>
      <c r="EP8" s="386"/>
      <c r="EQ8" s="386"/>
      <c r="ER8" s="386"/>
      <c r="ES8" s="386"/>
      <c r="ET8" s="386"/>
      <c r="EV8" s="386"/>
      <c r="EW8" s="386"/>
      <c r="EX8" s="386"/>
      <c r="EY8" s="386"/>
      <c r="EZ8" s="386"/>
      <c r="FA8" s="386"/>
      <c r="FB8" s="386"/>
      <c r="FC8" s="386"/>
      <c r="FD8" s="386"/>
      <c r="FF8" s="386"/>
      <c r="FG8" s="386"/>
      <c r="FH8" s="386"/>
      <c r="FI8" s="386"/>
      <c r="FJ8" s="386"/>
      <c r="FK8" s="386"/>
      <c r="FL8" s="386"/>
    </row>
    <row r="9" spans="1:168" x14ac:dyDescent="0.25">
      <c r="A9" s="410" t="s">
        <v>554</v>
      </c>
      <c r="B9" s="410"/>
      <c r="C9" s="384">
        <v>0</v>
      </c>
      <c r="D9" s="381">
        <v>0</v>
      </c>
      <c r="E9" s="381">
        <v>0</v>
      </c>
      <c r="F9" s="381">
        <v>0</v>
      </c>
      <c r="G9" s="381">
        <v>0</v>
      </c>
      <c r="H9" s="381">
        <v>0</v>
      </c>
      <c r="I9" s="381">
        <v>0</v>
      </c>
      <c r="J9" s="381">
        <v>0</v>
      </c>
      <c r="K9" s="381">
        <v>0</v>
      </c>
      <c r="L9" s="381">
        <v>0</v>
      </c>
      <c r="M9" s="381">
        <v>0</v>
      </c>
      <c r="N9" s="381">
        <v>0</v>
      </c>
      <c r="O9" s="381">
        <v>0</v>
      </c>
      <c r="P9" s="381">
        <v>0</v>
      </c>
      <c r="Q9" s="381">
        <v>0</v>
      </c>
      <c r="R9" s="381">
        <v>0</v>
      </c>
      <c r="S9" s="381">
        <v>0</v>
      </c>
      <c r="T9" s="381">
        <v>0</v>
      </c>
      <c r="U9" s="381">
        <v>0</v>
      </c>
      <c r="V9" s="381">
        <v>0</v>
      </c>
      <c r="W9" s="381">
        <v>0</v>
      </c>
      <c r="X9" s="381">
        <v>0</v>
      </c>
      <c r="Y9" s="381">
        <v>0</v>
      </c>
      <c r="Z9" s="381">
        <v>0</v>
      </c>
      <c r="AA9" s="381">
        <v>0</v>
      </c>
      <c r="AB9" s="381">
        <v>0</v>
      </c>
      <c r="AC9" s="381">
        <v>0</v>
      </c>
      <c r="AD9" s="381">
        <v>0</v>
      </c>
      <c r="AE9" s="381">
        <v>0</v>
      </c>
      <c r="AF9" s="381">
        <v>0</v>
      </c>
      <c r="AG9" s="381">
        <v>0</v>
      </c>
      <c r="AH9" s="381">
        <v>0</v>
      </c>
      <c r="AI9" s="381">
        <v>0</v>
      </c>
      <c r="AJ9" s="381">
        <v>0</v>
      </c>
      <c r="AK9" s="381">
        <v>0</v>
      </c>
      <c r="AL9" s="381">
        <v>0</v>
      </c>
      <c r="AM9" s="381">
        <v>0</v>
      </c>
      <c r="AN9" s="381">
        <v>0</v>
      </c>
      <c r="AO9" s="381">
        <v>0</v>
      </c>
      <c r="AP9" s="381">
        <v>0</v>
      </c>
      <c r="AQ9" s="381">
        <v>0</v>
      </c>
      <c r="AR9" s="381">
        <v>0</v>
      </c>
      <c r="AS9" s="381">
        <v>0</v>
      </c>
      <c r="AT9" s="381">
        <v>0</v>
      </c>
      <c r="AU9" s="381">
        <v>0</v>
      </c>
      <c r="AV9" s="381">
        <v>0</v>
      </c>
      <c r="AW9" s="381">
        <v>0</v>
      </c>
      <c r="AX9" s="381">
        <v>0</v>
      </c>
      <c r="AY9" s="381">
        <v>0</v>
      </c>
      <c r="AZ9" s="381">
        <v>0</v>
      </c>
      <c r="BA9" s="381">
        <v>0</v>
      </c>
      <c r="BB9" s="381">
        <v>0</v>
      </c>
      <c r="BC9" s="381">
        <v>0</v>
      </c>
      <c r="BD9" s="381">
        <v>0</v>
      </c>
      <c r="BE9" s="381">
        <v>0</v>
      </c>
      <c r="BF9" s="381">
        <v>0</v>
      </c>
      <c r="BG9" s="381">
        <v>0</v>
      </c>
      <c r="BH9" s="381">
        <v>0</v>
      </c>
      <c r="BI9" s="381">
        <v>0</v>
      </c>
      <c r="BJ9" s="381">
        <v>0</v>
      </c>
      <c r="BK9" s="381">
        <v>0</v>
      </c>
      <c r="BL9" s="381">
        <v>0</v>
      </c>
      <c r="BM9" s="381">
        <v>0</v>
      </c>
      <c r="BN9" s="381">
        <v>0</v>
      </c>
      <c r="BO9" s="381">
        <v>0</v>
      </c>
      <c r="BP9" s="381">
        <v>0</v>
      </c>
      <c r="BQ9" s="381">
        <v>0</v>
      </c>
      <c r="BR9" s="381">
        <v>0</v>
      </c>
      <c r="BS9" s="381">
        <v>0</v>
      </c>
      <c r="BT9" s="381">
        <v>0</v>
      </c>
      <c r="BU9" s="381">
        <v>0</v>
      </c>
      <c r="BV9" s="381">
        <v>0</v>
      </c>
      <c r="BW9" s="381">
        <v>0</v>
      </c>
      <c r="BX9" s="381">
        <v>0</v>
      </c>
      <c r="BY9" s="381">
        <v>0</v>
      </c>
      <c r="BZ9" s="381">
        <v>0</v>
      </c>
      <c r="CA9" s="381">
        <v>0</v>
      </c>
      <c r="CB9" s="381">
        <v>0</v>
      </c>
      <c r="CC9" s="381">
        <v>0</v>
      </c>
      <c r="CD9" s="381">
        <v>0</v>
      </c>
      <c r="CE9" s="381">
        <v>0</v>
      </c>
      <c r="CF9" s="381">
        <v>0</v>
      </c>
      <c r="CG9" s="381">
        <v>0</v>
      </c>
      <c r="CH9" s="381">
        <v>0</v>
      </c>
      <c r="CI9" s="386">
        <v>0</v>
      </c>
      <c r="CJ9" s="386">
        <v>0</v>
      </c>
      <c r="CK9" s="386">
        <v>0</v>
      </c>
      <c r="CL9" s="386">
        <v>0</v>
      </c>
      <c r="CM9" s="386">
        <v>0</v>
      </c>
      <c r="CN9" s="386">
        <v>0</v>
      </c>
      <c r="CO9" s="386">
        <v>0</v>
      </c>
      <c r="CP9" s="386">
        <v>0</v>
      </c>
      <c r="CQ9" s="386">
        <v>0</v>
      </c>
      <c r="CR9" s="386">
        <v>0</v>
      </c>
      <c r="CS9" s="386">
        <v>0</v>
      </c>
      <c r="CT9" s="386">
        <v>0</v>
      </c>
      <c r="CU9" s="386">
        <v>10</v>
      </c>
      <c r="CV9" s="386">
        <v>24.623842920000001</v>
      </c>
      <c r="CW9" s="386">
        <v>7.3662592999999994</v>
      </c>
      <c r="CX9" s="386">
        <v>23.7987529</v>
      </c>
      <c r="CY9" s="386">
        <v>22.635038970000004</v>
      </c>
      <c r="CZ9" s="386">
        <v>28.293798710000001</v>
      </c>
      <c r="DA9" s="386">
        <v>22.635038959999999</v>
      </c>
      <c r="DB9" s="386">
        <v>22.635038959999999</v>
      </c>
      <c r="DC9" s="386">
        <v>28.293798700000004</v>
      </c>
      <c r="DD9" s="386">
        <v>22.635038959999999</v>
      </c>
      <c r="DE9" s="386">
        <v>22.635038959999999</v>
      </c>
      <c r="DF9" s="386">
        <v>28.293798700000004</v>
      </c>
      <c r="DG9" s="386">
        <v>0</v>
      </c>
      <c r="DH9" s="386">
        <v>0</v>
      </c>
      <c r="DI9" s="386">
        <v>0</v>
      </c>
      <c r="DJ9" s="386">
        <v>0</v>
      </c>
      <c r="DK9" s="386">
        <v>0</v>
      </c>
      <c r="DL9" s="386">
        <v>0</v>
      </c>
      <c r="DM9" s="386">
        <v>0</v>
      </c>
      <c r="DN9" s="386">
        <v>0</v>
      </c>
      <c r="DO9" s="386">
        <v>0</v>
      </c>
      <c r="DP9" s="386">
        <v>0</v>
      </c>
      <c r="DQ9" s="386">
        <v>0</v>
      </c>
      <c r="DR9" s="386">
        <v>0</v>
      </c>
      <c r="DS9" s="386">
        <v>0</v>
      </c>
      <c r="DT9" s="386">
        <v>0</v>
      </c>
      <c r="DU9" s="386">
        <v>0</v>
      </c>
      <c r="DV9" s="386">
        <v>0</v>
      </c>
      <c r="DW9" s="386">
        <v>0</v>
      </c>
      <c r="DX9" s="386">
        <v>0</v>
      </c>
      <c r="DY9" s="386">
        <v>0</v>
      </c>
      <c r="DZ9" s="386">
        <v>0</v>
      </c>
      <c r="EA9" s="386">
        <v>0</v>
      </c>
      <c r="EB9" s="386">
        <v>0</v>
      </c>
      <c r="EC9" s="386">
        <v>0</v>
      </c>
      <c r="ED9" s="386">
        <v>0</v>
      </c>
      <c r="EF9" s="386"/>
      <c r="EG9" s="386"/>
      <c r="EH9" s="386"/>
      <c r="EI9" s="386"/>
      <c r="EJ9" s="386"/>
      <c r="EK9" s="398" t="s">
        <v>554</v>
      </c>
      <c r="EL9" s="386"/>
      <c r="EM9" s="386"/>
      <c r="EN9" s="386"/>
      <c r="EO9" s="386"/>
      <c r="EP9" s="386"/>
      <c r="EQ9" s="386"/>
      <c r="ER9" s="386"/>
      <c r="ES9" s="386"/>
      <c r="ET9" s="386"/>
      <c r="EV9" s="386"/>
      <c r="EW9" s="386"/>
      <c r="EX9" s="386"/>
      <c r="EY9" s="386"/>
      <c r="EZ9" s="386"/>
      <c r="FA9" s="386"/>
      <c r="FB9" s="386"/>
      <c r="FC9" s="386"/>
      <c r="FD9" s="386"/>
      <c r="FF9" s="386"/>
      <c r="FG9" s="386"/>
      <c r="FH9" s="386"/>
      <c r="FI9" s="386"/>
      <c r="FJ9" s="386"/>
      <c r="FK9" s="386"/>
      <c r="FL9" s="386"/>
    </row>
    <row r="10" spans="1:168" x14ac:dyDescent="0.25">
      <c r="A10" s="369" t="s">
        <v>553</v>
      </c>
      <c r="B10" s="369"/>
      <c r="C10" s="390">
        <f t="shared" ref="C10:BN10" si="11">C11+C17+C18</f>
        <v>1600.4734909692311</v>
      </c>
      <c r="D10" s="390">
        <f t="shared" si="11"/>
        <v>1367.3594033773149</v>
      </c>
      <c r="E10" s="390">
        <f t="shared" si="11"/>
        <v>1599.3256666793732</v>
      </c>
      <c r="F10" s="390">
        <f t="shared" si="11"/>
        <v>2119.7856082819362</v>
      </c>
      <c r="G10" s="390">
        <f t="shared" si="11"/>
        <v>1628.7969393914825</v>
      </c>
      <c r="H10" s="390">
        <f t="shared" si="11"/>
        <v>1458.5959278163227</v>
      </c>
      <c r="I10" s="390">
        <f t="shared" si="11"/>
        <v>1715.240522006718</v>
      </c>
      <c r="J10" s="390">
        <f t="shared" si="11"/>
        <v>1564.3871081657589</v>
      </c>
      <c r="K10" s="390">
        <f t="shared" si="11"/>
        <v>1602.145036165389</v>
      </c>
      <c r="L10" s="390">
        <f t="shared" si="11"/>
        <v>1497.5331573407875</v>
      </c>
      <c r="M10" s="390">
        <f t="shared" si="11"/>
        <v>1549.7916424799878</v>
      </c>
      <c r="N10" s="390">
        <f t="shared" si="11"/>
        <v>1719.0497351377194</v>
      </c>
      <c r="O10" s="390">
        <f t="shared" si="11"/>
        <v>1903.0908486086284</v>
      </c>
      <c r="P10" s="390">
        <f t="shared" si="11"/>
        <v>1395.9928853016268</v>
      </c>
      <c r="Q10" s="390">
        <f t="shared" si="11"/>
        <v>1763.2313657109949</v>
      </c>
      <c r="R10" s="390">
        <f t="shared" si="11"/>
        <v>2439.4965627198603</v>
      </c>
      <c r="S10" s="390">
        <f t="shared" si="11"/>
        <v>1899.856343240529</v>
      </c>
      <c r="T10" s="390">
        <f t="shared" si="11"/>
        <v>1688.7136461112211</v>
      </c>
      <c r="U10" s="390">
        <f t="shared" si="11"/>
        <v>1976.9503308532044</v>
      </c>
      <c r="V10" s="390">
        <f t="shared" si="11"/>
        <v>1730.0032347615315</v>
      </c>
      <c r="W10" s="390">
        <f t="shared" si="11"/>
        <v>1799.9672525894171</v>
      </c>
      <c r="X10" s="390">
        <f t="shared" si="11"/>
        <v>1867.0831856249933</v>
      </c>
      <c r="Y10" s="390">
        <f t="shared" si="11"/>
        <v>1808.7041510432114</v>
      </c>
      <c r="Z10" s="390">
        <f t="shared" si="11"/>
        <v>1947.3856269724886</v>
      </c>
      <c r="AA10" s="390">
        <f t="shared" si="11"/>
        <v>2022.8984405147503</v>
      </c>
      <c r="AB10" s="390">
        <f t="shared" si="11"/>
        <v>1692.2050161762488</v>
      </c>
      <c r="AC10" s="390">
        <f t="shared" si="11"/>
        <v>1830.0762914401475</v>
      </c>
      <c r="AD10" s="390">
        <f t="shared" si="11"/>
        <v>2495.1121852419265</v>
      </c>
      <c r="AE10" s="390">
        <f t="shared" si="11"/>
        <v>1990.5854990716434</v>
      </c>
      <c r="AF10" s="390">
        <f t="shared" si="11"/>
        <v>1844.3675436193269</v>
      </c>
      <c r="AG10" s="390">
        <f t="shared" si="11"/>
        <v>2067.419211479501</v>
      </c>
      <c r="AH10" s="390">
        <f t="shared" si="11"/>
        <v>1857.3496812639812</v>
      </c>
      <c r="AI10" s="390">
        <f t="shared" si="11"/>
        <v>1815.0953692956573</v>
      </c>
      <c r="AJ10" s="390">
        <f t="shared" si="11"/>
        <v>2026.4746571103833</v>
      </c>
      <c r="AK10" s="390">
        <f t="shared" si="11"/>
        <v>2009.7391759204479</v>
      </c>
      <c r="AL10" s="390">
        <f t="shared" si="11"/>
        <v>2135.5928281032429</v>
      </c>
      <c r="AM10" s="390">
        <f t="shared" si="11"/>
        <v>2204.3418696876483</v>
      </c>
      <c r="AN10" s="390">
        <f t="shared" si="11"/>
        <v>2312.155876725451</v>
      </c>
      <c r="AO10" s="390">
        <f t="shared" si="11"/>
        <v>2023.9662711746703</v>
      </c>
      <c r="AP10" s="390">
        <f t="shared" si="11"/>
        <v>2778.7902813077967</v>
      </c>
      <c r="AQ10" s="390">
        <f t="shared" si="11"/>
        <v>2185.6323610247464</v>
      </c>
      <c r="AR10" s="390">
        <f t="shared" si="11"/>
        <v>2242.2529738285471</v>
      </c>
      <c r="AS10" s="390">
        <f t="shared" si="11"/>
        <v>2874.1258289339253</v>
      </c>
      <c r="AT10" s="390">
        <f t="shared" si="11"/>
        <v>1845.3640522823739</v>
      </c>
      <c r="AU10" s="390">
        <f t="shared" si="11"/>
        <v>1962.6440114401389</v>
      </c>
      <c r="AV10" s="390">
        <f t="shared" si="11"/>
        <v>1928.1226335405281</v>
      </c>
      <c r="AW10" s="390">
        <f t="shared" si="11"/>
        <v>1902.3642411984399</v>
      </c>
      <c r="AX10" s="390">
        <f t="shared" si="11"/>
        <v>1866.2714268667842</v>
      </c>
      <c r="AY10" s="390">
        <f t="shared" si="11"/>
        <v>2082.2099835415638</v>
      </c>
      <c r="AZ10" s="390">
        <f t="shared" si="11"/>
        <v>1733.2216738083396</v>
      </c>
      <c r="BA10" s="390">
        <f t="shared" si="11"/>
        <v>1998.0187012031874</v>
      </c>
      <c r="BB10" s="390">
        <f t="shared" si="11"/>
        <v>2423.5681238044886</v>
      </c>
      <c r="BC10" s="390">
        <f t="shared" si="11"/>
        <v>1807.7458615204448</v>
      </c>
      <c r="BD10" s="390">
        <f t="shared" si="11"/>
        <v>2038.6690348752552</v>
      </c>
      <c r="BE10" s="390">
        <f t="shared" si="11"/>
        <v>2018.3806958697614</v>
      </c>
      <c r="BF10" s="390">
        <f t="shared" si="11"/>
        <v>2058.4349007621427</v>
      </c>
      <c r="BG10" s="390">
        <f t="shared" si="11"/>
        <v>1897.7964421391273</v>
      </c>
      <c r="BH10" s="390">
        <f t="shared" si="11"/>
        <v>2015.1341647984791</v>
      </c>
      <c r="BI10" s="390">
        <f t="shared" si="11"/>
        <v>1689.0725757513699</v>
      </c>
      <c r="BJ10" s="390">
        <f t="shared" si="11"/>
        <v>2779.4008506693954</v>
      </c>
      <c r="BK10" s="390">
        <f t="shared" si="11"/>
        <v>2391.2344648556182</v>
      </c>
      <c r="BL10" s="390">
        <f t="shared" si="11"/>
        <v>1884.4622334091373</v>
      </c>
      <c r="BM10" s="390">
        <f t="shared" si="11"/>
        <v>2153.3573452972569</v>
      </c>
      <c r="BN10" s="390">
        <f t="shared" si="11"/>
        <v>2664.5404173587585</v>
      </c>
      <c r="BO10" s="390">
        <f t="shared" ref="BO10:CH10" si="12">BO11+BO17+BO18</f>
        <v>2158.9358814083234</v>
      </c>
      <c r="BP10" s="390">
        <f t="shared" si="12"/>
        <v>2013.9426804154486</v>
      </c>
      <c r="BQ10" s="390">
        <f t="shared" si="12"/>
        <v>2203.3332331075317</v>
      </c>
      <c r="BR10" s="390">
        <f t="shared" si="12"/>
        <v>1997.3546895863965</v>
      </c>
      <c r="BS10" s="390">
        <f t="shared" si="12"/>
        <v>2013.8474576712817</v>
      </c>
      <c r="BT10" s="390">
        <f t="shared" si="12"/>
        <v>2050.7974225588214</v>
      </c>
      <c r="BU10" s="390">
        <f t="shared" si="12"/>
        <v>2123.4146313111128</v>
      </c>
      <c r="BV10" s="390">
        <f t="shared" si="12"/>
        <v>2107.7217393093088</v>
      </c>
      <c r="BW10" s="390">
        <f t="shared" si="12"/>
        <v>2225.9299175059591</v>
      </c>
      <c r="BX10" s="390">
        <f t="shared" si="12"/>
        <v>1732.7139658393712</v>
      </c>
      <c r="BY10" s="390">
        <f t="shared" si="12"/>
        <v>1847.4924258121778</v>
      </c>
      <c r="BZ10" s="390">
        <f t="shared" si="12"/>
        <v>2650.57020041233</v>
      </c>
      <c r="CA10" s="390">
        <f t="shared" si="12"/>
        <v>2522.0780148713347</v>
      </c>
      <c r="CB10" s="390">
        <f t="shared" si="12"/>
        <v>1879.6345254739522</v>
      </c>
      <c r="CC10" s="390">
        <f t="shared" si="12"/>
        <v>2112.2726681237118</v>
      </c>
      <c r="CD10" s="390">
        <f t="shared" si="12"/>
        <v>2024.8159394778811</v>
      </c>
      <c r="CE10" s="390">
        <f t="shared" si="12"/>
        <v>2042.2596163779563</v>
      </c>
      <c r="CF10" s="390">
        <f t="shared" si="12"/>
        <v>1993.9199074201879</v>
      </c>
      <c r="CG10" s="390">
        <f t="shared" si="12"/>
        <v>1961.6906055402819</v>
      </c>
      <c r="CH10" s="390">
        <f t="shared" si="12"/>
        <v>2778.2714088333105</v>
      </c>
      <c r="CI10" s="365">
        <f>CI11+CI17+CI18</f>
        <v>2507.3242977052209</v>
      </c>
      <c r="CJ10" s="365">
        <f t="shared" ref="CJ10:ED10" si="13">CJ11+CJ17+CJ18</f>
        <v>1933.3827632712325</v>
      </c>
      <c r="CK10" s="365">
        <f t="shared" si="13"/>
        <v>1958.7534612712307</v>
      </c>
      <c r="CL10" s="365">
        <f t="shared" si="13"/>
        <v>2987.3845964552461</v>
      </c>
      <c r="CM10" s="365">
        <f t="shared" si="13"/>
        <v>2266.6410441632302</v>
      </c>
      <c r="CN10" s="365">
        <f t="shared" si="13"/>
        <v>1966.4645803712319</v>
      </c>
      <c r="CO10" s="365">
        <f t="shared" si="13"/>
        <v>2055.1853010372356</v>
      </c>
      <c r="CP10" s="365">
        <f t="shared" si="13"/>
        <v>2003.2050278552356</v>
      </c>
      <c r="CQ10" s="365">
        <f t="shared" si="13"/>
        <v>2220.0646403647302</v>
      </c>
      <c r="CR10" s="365">
        <f t="shared" si="13"/>
        <v>2248.2072755346308</v>
      </c>
      <c r="CS10" s="365">
        <f t="shared" si="13"/>
        <v>1490.974420458228</v>
      </c>
      <c r="CT10" s="365">
        <f t="shared" si="13"/>
        <v>2227.5116714232317</v>
      </c>
      <c r="CU10" s="365">
        <f t="shared" si="13"/>
        <v>2371.9133338640063</v>
      </c>
      <c r="CV10" s="365">
        <f t="shared" si="13"/>
        <v>1843.5277724497068</v>
      </c>
      <c r="CW10" s="365">
        <f t="shared" si="13"/>
        <v>2511.8995394540002</v>
      </c>
      <c r="CX10" s="365">
        <f t="shared" si="13"/>
        <v>1982.8038824200014</v>
      </c>
      <c r="CY10" s="365">
        <f t="shared" si="13"/>
        <v>1472.770072400001</v>
      </c>
      <c r="CZ10" s="365">
        <f t="shared" si="13"/>
        <v>1506.7349924209493</v>
      </c>
      <c r="DA10" s="365">
        <f t="shared" si="13"/>
        <v>1679.0407194738643</v>
      </c>
      <c r="DB10" s="365">
        <f t="shared" si="13"/>
        <v>1920.5696635100085</v>
      </c>
      <c r="DC10" s="365">
        <f t="shared" si="13"/>
        <v>2009.4118573444935</v>
      </c>
      <c r="DD10" s="365">
        <f t="shared" si="13"/>
        <v>1617.3806392019021</v>
      </c>
      <c r="DE10" s="365">
        <f t="shared" si="13"/>
        <v>1816.1619508100023</v>
      </c>
      <c r="DF10" s="365">
        <f t="shared" si="13"/>
        <v>1898.5095055282877</v>
      </c>
      <c r="DG10" s="365">
        <f t="shared" si="13"/>
        <v>2091.2758214055539</v>
      </c>
      <c r="DH10" s="365">
        <f t="shared" si="13"/>
        <v>1759.5840940658734</v>
      </c>
      <c r="DI10" s="365">
        <f t="shared" si="13"/>
        <v>2138.9452132954043</v>
      </c>
      <c r="DJ10" s="365">
        <f t="shared" si="13"/>
        <v>2351.8622300706529</v>
      </c>
      <c r="DK10" s="365">
        <f t="shared" si="13"/>
        <v>1736.8643197013841</v>
      </c>
      <c r="DL10" s="365">
        <f t="shared" si="13"/>
        <v>2046.4722300684957</v>
      </c>
      <c r="DM10" s="365">
        <f t="shared" si="13"/>
        <v>1994.7157159599922</v>
      </c>
      <c r="DN10" s="365">
        <f t="shared" si="13"/>
        <v>1859.7600912352323</v>
      </c>
      <c r="DO10" s="365">
        <f t="shared" si="13"/>
        <v>2039.863791239999</v>
      </c>
      <c r="DP10" s="365">
        <f t="shared" si="13"/>
        <v>2122.5618211700016</v>
      </c>
      <c r="DQ10" s="365">
        <f t="shared" si="13"/>
        <v>2052.500241911659</v>
      </c>
      <c r="DR10" s="365">
        <f t="shared" si="13"/>
        <v>2167.2662843209346</v>
      </c>
      <c r="DS10" s="365">
        <f t="shared" si="13"/>
        <v>2395.9833450167421</v>
      </c>
      <c r="DT10" s="365">
        <f t="shared" si="13"/>
        <v>1779.0034825703342</v>
      </c>
      <c r="DU10" s="365">
        <f t="shared" si="13"/>
        <v>2447.0177888425446</v>
      </c>
      <c r="DV10" s="365">
        <f t="shared" si="13"/>
        <v>2831.9363814249755</v>
      </c>
      <c r="DW10" s="365">
        <f t="shared" si="13"/>
        <v>2001.3995885537365</v>
      </c>
      <c r="DX10" s="365">
        <f t="shared" si="13"/>
        <v>1864.8967564721038</v>
      </c>
      <c r="DY10" s="365">
        <f t="shared" si="13"/>
        <v>1996.960003168665</v>
      </c>
      <c r="DZ10" s="365">
        <f t="shared" si="13"/>
        <v>2093.5206283864036</v>
      </c>
      <c r="EA10" s="365">
        <f t="shared" si="13"/>
        <v>2276.1889830396135</v>
      </c>
      <c r="EB10" s="365">
        <f t="shared" si="13"/>
        <v>2347.2977178244869</v>
      </c>
      <c r="EC10" s="365">
        <f t="shared" si="13"/>
        <v>2339.0389265897784</v>
      </c>
      <c r="ED10" s="365">
        <f t="shared" si="13"/>
        <v>2514.3995472567249</v>
      </c>
      <c r="EF10" s="365">
        <f>EF11+EF17+EF18</f>
        <v>25865.099079910688</v>
      </c>
      <c r="EG10" s="365">
        <f>EG11+EG17+EG18</f>
        <v>22630.723928877225</v>
      </c>
      <c r="EH10" s="365">
        <f>EH11+EH17+EH18</f>
        <v>24361.671854445183</v>
      </c>
      <c r="EI10" s="365">
        <f>EI11+EI17+EI18</f>
        <v>26887.643149146112</v>
      </c>
      <c r="EJ10" s="365"/>
      <c r="EK10" s="369" t="s">
        <v>553</v>
      </c>
      <c r="EL10" s="365">
        <f>EL11+EL17+EL18</f>
        <v>25865.099079910688</v>
      </c>
      <c r="EM10" s="365">
        <f t="shared" ref="EM10:ET10" si="14">EM11+EM17+EM18</f>
        <v>22630.723928877225</v>
      </c>
      <c r="EN10" s="365">
        <f t="shared" si="14"/>
        <v>24361.671854445183</v>
      </c>
      <c r="EO10" s="365">
        <f t="shared" si="14"/>
        <v>26887.726412835807</v>
      </c>
      <c r="EP10" s="365">
        <f t="shared" si="14"/>
        <v>28709.50090146231</v>
      </c>
      <c r="EQ10" s="365">
        <f t="shared" si="14"/>
        <v>29570.687342411173</v>
      </c>
      <c r="ER10" s="365">
        <f t="shared" si="14"/>
        <v>30785.277755148283</v>
      </c>
      <c r="ES10" s="365">
        <f t="shared" si="14"/>
        <v>32286.40844050765</v>
      </c>
      <c r="ET10" s="365">
        <f t="shared" si="14"/>
        <v>33456.043569074791</v>
      </c>
      <c r="EV10" s="365">
        <f t="shared" ref="EV10:FD22" si="15">EL10/EL$73*100</f>
        <v>23.925238582379855</v>
      </c>
      <c r="EW10" s="365">
        <f t="shared" si="15"/>
        <v>22.792293023973851</v>
      </c>
      <c r="EX10" s="365">
        <f t="shared" si="15"/>
        <v>22.946802745851652</v>
      </c>
      <c r="EY10" s="365">
        <f t="shared" si="15"/>
        <v>23.285649452244726</v>
      </c>
      <c r="EZ10" s="365">
        <f t="shared" si="15"/>
        <v>23.866588196573758</v>
      </c>
      <c r="FA10" s="365">
        <f t="shared" si="15"/>
        <v>23.736737159001038</v>
      </c>
      <c r="FB10" s="365">
        <f t="shared" si="15"/>
        <v>23.902606590385869</v>
      </c>
      <c r="FC10" s="365">
        <f t="shared" si="15"/>
        <v>24.247291377385441</v>
      </c>
      <c r="FD10" s="365">
        <f t="shared" si="15"/>
        <v>24.30291329781733</v>
      </c>
      <c r="FF10" s="365"/>
      <c r="FG10" s="365">
        <f t="shared" ref="FG10:FL22" si="16">EW10-EV10</f>
        <v>-1.1329455584060035</v>
      </c>
      <c r="FH10" s="365">
        <f t="shared" si="16"/>
        <v>0.1545097218778011</v>
      </c>
      <c r="FI10" s="365">
        <f t="shared" si="16"/>
        <v>0.33884670639307402</v>
      </c>
      <c r="FJ10" s="365">
        <f t="shared" si="16"/>
        <v>0.58093874432903192</v>
      </c>
      <c r="FK10" s="365">
        <f t="shared" si="16"/>
        <v>-0.12985103757272043</v>
      </c>
      <c r="FL10" s="365">
        <f t="shared" si="16"/>
        <v>0.16586943138483079</v>
      </c>
    </row>
    <row r="11" spans="1:168" x14ac:dyDescent="0.25">
      <c r="A11" s="385" t="s">
        <v>552</v>
      </c>
      <c r="B11" s="385"/>
      <c r="C11" s="409">
        <f t="shared" ref="C11:BN11" si="17">C13+C14+C12+C15+C16</f>
        <v>1072.3192941771001</v>
      </c>
      <c r="D11" s="409">
        <f t="shared" si="17"/>
        <v>828.06003163970013</v>
      </c>
      <c r="E11" s="409">
        <f t="shared" si="17"/>
        <v>929.93841937510001</v>
      </c>
      <c r="F11" s="409">
        <f t="shared" si="17"/>
        <v>1503.4917214346001</v>
      </c>
      <c r="G11" s="409">
        <f t="shared" si="17"/>
        <v>941.63932387600005</v>
      </c>
      <c r="H11" s="409">
        <f t="shared" si="17"/>
        <v>916.39945490939999</v>
      </c>
      <c r="I11" s="409">
        <f t="shared" si="17"/>
        <v>1024.0153035304002</v>
      </c>
      <c r="J11" s="409">
        <f t="shared" si="17"/>
        <v>972.47549630390006</v>
      </c>
      <c r="K11" s="409">
        <f t="shared" si="17"/>
        <v>1020.3416561873</v>
      </c>
      <c r="L11" s="409">
        <f t="shared" si="17"/>
        <v>898.74658019610001</v>
      </c>
      <c r="M11" s="409">
        <f t="shared" si="17"/>
        <v>966.56573852449992</v>
      </c>
      <c r="N11" s="409">
        <f t="shared" si="17"/>
        <v>1096.9871375567</v>
      </c>
      <c r="O11" s="409">
        <f t="shared" si="17"/>
        <v>1274.7204838189164</v>
      </c>
      <c r="P11" s="409">
        <f t="shared" si="17"/>
        <v>940.13586771850112</v>
      </c>
      <c r="Q11" s="409">
        <f t="shared" si="17"/>
        <v>1023.2150406807251</v>
      </c>
      <c r="R11" s="409">
        <f t="shared" si="17"/>
        <v>1723.1130786476556</v>
      </c>
      <c r="S11" s="409">
        <f t="shared" si="17"/>
        <v>1066.4784972882601</v>
      </c>
      <c r="T11" s="409">
        <f t="shared" si="17"/>
        <v>998.85084988538256</v>
      </c>
      <c r="U11" s="409">
        <f t="shared" si="17"/>
        <v>1214.0405557658087</v>
      </c>
      <c r="V11" s="409">
        <f t="shared" si="17"/>
        <v>1059.1364083492883</v>
      </c>
      <c r="W11" s="409">
        <f t="shared" si="17"/>
        <v>1147.7813978976244</v>
      </c>
      <c r="X11" s="409">
        <f t="shared" si="17"/>
        <v>1080.2298844169868</v>
      </c>
      <c r="Y11" s="409">
        <f t="shared" si="17"/>
        <v>1057.9203281853395</v>
      </c>
      <c r="Z11" s="409">
        <f t="shared" si="17"/>
        <v>1081.9317118566471</v>
      </c>
      <c r="AA11" s="409">
        <f t="shared" si="17"/>
        <v>1304.4889510831747</v>
      </c>
      <c r="AB11" s="409">
        <f t="shared" si="17"/>
        <v>986.35903414715517</v>
      </c>
      <c r="AC11" s="409">
        <f t="shared" si="17"/>
        <v>1067.9872679059315</v>
      </c>
      <c r="AD11" s="409">
        <f t="shared" si="17"/>
        <v>1799.5637968521032</v>
      </c>
      <c r="AE11" s="409">
        <f t="shared" si="17"/>
        <v>1099.4685743247842</v>
      </c>
      <c r="AF11" s="409">
        <f t="shared" si="17"/>
        <v>1042.1514084350943</v>
      </c>
      <c r="AG11" s="409">
        <f t="shared" si="17"/>
        <v>1271.1004189937321</v>
      </c>
      <c r="AH11" s="409">
        <f t="shared" si="17"/>
        <v>1114.3102190747873</v>
      </c>
      <c r="AI11" s="409">
        <f t="shared" si="17"/>
        <v>1239.8064216482019</v>
      </c>
      <c r="AJ11" s="409">
        <f t="shared" si="17"/>
        <v>1160.1866149840666</v>
      </c>
      <c r="AK11" s="409">
        <f t="shared" si="17"/>
        <v>1171.3697255112018</v>
      </c>
      <c r="AL11" s="409">
        <f t="shared" si="17"/>
        <v>1203.1882832564004</v>
      </c>
      <c r="AM11" s="409">
        <f t="shared" si="17"/>
        <v>1538.7086905717999</v>
      </c>
      <c r="AN11" s="409">
        <f t="shared" si="17"/>
        <v>1094.2170029596</v>
      </c>
      <c r="AO11" s="409">
        <f t="shared" si="17"/>
        <v>1239.7472283054001</v>
      </c>
      <c r="AP11" s="409">
        <f t="shared" si="17"/>
        <v>1972.1512487044497</v>
      </c>
      <c r="AQ11" s="409">
        <f t="shared" si="17"/>
        <v>1208.1722590914501</v>
      </c>
      <c r="AR11" s="409">
        <f t="shared" si="17"/>
        <v>1206.4124222426499</v>
      </c>
      <c r="AS11" s="409">
        <f t="shared" si="17"/>
        <v>2052.2624933213501</v>
      </c>
      <c r="AT11" s="409">
        <f t="shared" si="17"/>
        <v>1113.1553401422998</v>
      </c>
      <c r="AU11" s="409">
        <f t="shared" si="17"/>
        <v>1266.3735881021498</v>
      </c>
      <c r="AV11" s="409">
        <f t="shared" si="17"/>
        <v>1091.25689826855</v>
      </c>
      <c r="AW11" s="409">
        <f t="shared" si="17"/>
        <v>1092.2716518499999</v>
      </c>
      <c r="AX11" s="409">
        <f t="shared" si="17"/>
        <v>1086.1525683581499</v>
      </c>
      <c r="AY11" s="409">
        <f t="shared" si="17"/>
        <v>1321.0360965446998</v>
      </c>
      <c r="AZ11" s="409">
        <f t="shared" si="17"/>
        <v>900.57339888599995</v>
      </c>
      <c r="BA11" s="409">
        <f t="shared" si="17"/>
        <v>1086.6171352440999</v>
      </c>
      <c r="BB11" s="409">
        <f t="shared" si="17"/>
        <v>1608.9156340500003</v>
      </c>
      <c r="BC11" s="409">
        <f t="shared" si="17"/>
        <v>980.94024110329997</v>
      </c>
      <c r="BD11" s="409">
        <f t="shared" si="17"/>
        <v>1197.690624481</v>
      </c>
      <c r="BE11" s="409">
        <f t="shared" si="17"/>
        <v>1331.7515891919782</v>
      </c>
      <c r="BF11" s="409">
        <f t="shared" si="17"/>
        <v>1266.4351142659998</v>
      </c>
      <c r="BG11" s="409">
        <f t="shared" si="17"/>
        <v>1168.2047293499993</v>
      </c>
      <c r="BH11" s="409">
        <f t="shared" si="17"/>
        <v>1159.5321442057141</v>
      </c>
      <c r="BI11" s="409">
        <f t="shared" si="17"/>
        <v>1077.5859547760001</v>
      </c>
      <c r="BJ11" s="409">
        <f t="shared" si="17"/>
        <v>1154.0834914791972</v>
      </c>
      <c r="BK11" s="409">
        <f t="shared" si="17"/>
        <v>1403.1250420192955</v>
      </c>
      <c r="BL11" s="409">
        <f t="shared" si="17"/>
        <v>973.10441996229383</v>
      </c>
      <c r="BM11" s="409">
        <f t="shared" si="17"/>
        <v>1107.1769953431522</v>
      </c>
      <c r="BN11" s="409">
        <f t="shared" si="17"/>
        <v>1787.0661710162956</v>
      </c>
      <c r="BO11" s="409">
        <f t="shared" ref="BO11:DZ11" si="18">BO13+BO14+BO12+BO15+BO16</f>
        <v>1061.5438365445461</v>
      </c>
      <c r="BP11" s="409">
        <f t="shared" si="18"/>
        <v>1100.9465698840002</v>
      </c>
      <c r="BQ11" s="409">
        <f t="shared" si="18"/>
        <v>1209.6080173277483</v>
      </c>
      <c r="BR11" s="409">
        <f t="shared" si="18"/>
        <v>1099.3930037404923</v>
      </c>
      <c r="BS11" s="409">
        <f t="shared" si="18"/>
        <v>1197.6440710914596</v>
      </c>
      <c r="BT11" s="409">
        <f t="shared" si="18"/>
        <v>1101.8226928974877</v>
      </c>
      <c r="BU11" s="409">
        <f t="shared" si="18"/>
        <v>1161.2980787613192</v>
      </c>
      <c r="BV11" s="409">
        <f t="shared" si="18"/>
        <v>1151.108296995528</v>
      </c>
      <c r="BW11" s="409">
        <f t="shared" si="18"/>
        <v>1397.7067660474581</v>
      </c>
      <c r="BX11" s="409">
        <f t="shared" si="18"/>
        <v>991.77408880186135</v>
      </c>
      <c r="BY11" s="409">
        <f t="shared" si="18"/>
        <v>1149.9215739174654</v>
      </c>
      <c r="BZ11" s="409">
        <f t="shared" si="18"/>
        <v>1765.2828541690635</v>
      </c>
      <c r="CA11" s="409">
        <f t="shared" si="18"/>
        <v>1173.8572398492101</v>
      </c>
      <c r="CB11" s="409">
        <f t="shared" si="18"/>
        <v>1078.1491523105735</v>
      </c>
      <c r="CC11" s="409">
        <f t="shared" si="18"/>
        <v>1258.5417453234313</v>
      </c>
      <c r="CD11" s="409">
        <f t="shared" si="18"/>
        <v>1144.9340317214489</v>
      </c>
      <c r="CE11" s="409">
        <f t="shared" si="18"/>
        <v>1212.329265948521</v>
      </c>
      <c r="CF11" s="409">
        <f t="shared" si="18"/>
        <v>1169.7263248197983</v>
      </c>
      <c r="CG11" s="409">
        <f t="shared" si="18"/>
        <v>1140.2929740868278</v>
      </c>
      <c r="CH11" s="409">
        <f t="shared" si="18"/>
        <v>1934.9376837635261</v>
      </c>
      <c r="CI11" s="400">
        <f t="shared" si="18"/>
        <v>1383.2472924119952</v>
      </c>
      <c r="CJ11" s="400">
        <f t="shared" si="18"/>
        <v>1014.3642638080069</v>
      </c>
      <c r="CK11" s="400">
        <f t="shared" si="18"/>
        <v>1092.1244994480051</v>
      </c>
      <c r="CL11" s="400">
        <f t="shared" si="18"/>
        <v>2006.1399347060044</v>
      </c>
      <c r="CM11" s="400">
        <f t="shared" si="18"/>
        <v>1166.0574267900056</v>
      </c>
      <c r="CN11" s="400">
        <f t="shared" si="18"/>
        <v>1058.5762549380058</v>
      </c>
      <c r="CO11" s="400">
        <f t="shared" si="18"/>
        <v>1172.4063755840098</v>
      </c>
      <c r="CP11" s="400">
        <f t="shared" si="18"/>
        <v>1195.6809833920097</v>
      </c>
      <c r="CQ11" s="400">
        <f t="shared" si="18"/>
        <v>1126.0515964915041</v>
      </c>
      <c r="CR11" s="400">
        <f t="shared" si="18"/>
        <v>1147.6275135160026</v>
      </c>
      <c r="CS11" s="400">
        <f t="shared" si="18"/>
        <v>1079.454160794005</v>
      </c>
      <c r="CT11" s="400">
        <f t="shared" si="18"/>
        <v>1043.9084143000057</v>
      </c>
      <c r="CU11" s="400">
        <f t="shared" si="18"/>
        <v>1433.9294408740056</v>
      </c>
      <c r="CV11" s="400">
        <f t="shared" si="18"/>
        <v>919.42574078970574</v>
      </c>
      <c r="CW11" s="400">
        <f t="shared" si="18"/>
        <v>1163.9356701440011</v>
      </c>
      <c r="CX11" s="400">
        <f t="shared" si="18"/>
        <v>1289.5669776400014</v>
      </c>
      <c r="CY11" s="400">
        <f t="shared" si="18"/>
        <v>746.35886761000154</v>
      </c>
      <c r="CZ11" s="400">
        <f t="shared" si="18"/>
        <v>795.8718134400051</v>
      </c>
      <c r="DA11" s="400">
        <f t="shared" si="18"/>
        <v>890.88114761000463</v>
      </c>
      <c r="DB11" s="400">
        <f t="shared" si="18"/>
        <v>915.82307103000699</v>
      </c>
      <c r="DC11" s="400">
        <f t="shared" si="18"/>
        <v>1257.180026700493</v>
      </c>
      <c r="DD11" s="400">
        <f t="shared" si="18"/>
        <v>891.9241180400029</v>
      </c>
      <c r="DE11" s="400">
        <f t="shared" si="18"/>
        <v>988.47707257999889</v>
      </c>
      <c r="DF11" s="400">
        <f t="shared" si="18"/>
        <v>1072.6245917482868</v>
      </c>
      <c r="DG11" s="400">
        <f t="shared" si="18"/>
        <v>1297.9537655699908</v>
      </c>
      <c r="DH11" s="400">
        <f t="shared" si="18"/>
        <v>921.35318934999566</v>
      </c>
      <c r="DI11" s="400">
        <f t="shared" si="18"/>
        <v>1182.438831445404</v>
      </c>
      <c r="DJ11" s="400">
        <f t="shared" si="18"/>
        <v>1354.0822103865337</v>
      </c>
      <c r="DK11" s="400">
        <f t="shared" si="18"/>
        <v>1039.9023689699943</v>
      </c>
      <c r="DL11" s="400">
        <f t="shared" si="18"/>
        <v>1063.7687394999941</v>
      </c>
      <c r="DM11" s="400">
        <f t="shared" si="18"/>
        <v>1121.1550817899924</v>
      </c>
      <c r="DN11" s="400">
        <f t="shared" si="18"/>
        <v>1076.4336962052294</v>
      </c>
      <c r="DO11" s="400">
        <f t="shared" si="18"/>
        <v>1152.0505441599973</v>
      </c>
      <c r="DP11" s="400">
        <f t="shared" si="18"/>
        <v>1108.0824260900022</v>
      </c>
      <c r="DQ11" s="400">
        <f t="shared" si="18"/>
        <v>1114.1503618999941</v>
      </c>
      <c r="DR11" s="400">
        <f t="shared" si="18"/>
        <v>1191.9845260655304</v>
      </c>
      <c r="DS11" s="400">
        <f t="shared" si="18"/>
        <v>1542.0459355699297</v>
      </c>
      <c r="DT11" s="400">
        <f t="shared" si="18"/>
        <v>1029.2425464738653</v>
      </c>
      <c r="DU11" s="400">
        <f t="shared" si="18"/>
        <v>1664.9362538849941</v>
      </c>
      <c r="DV11" s="400">
        <f t="shared" si="18"/>
        <v>2040.8284691700001</v>
      </c>
      <c r="DW11" s="400">
        <f t="shared" si="18"/>
        <v>1000.9790579202436</v>
      </c>
      <c r="DX11" s="400">
        <f t="shared" si="18"/>
        <v>969.7968303254828</v>
      </c>
      <c r="DY11" s="400">
        <f t="shared" si="18"/>
        <v>1022.626415802761</v>
      </c>
      <c r="DZ11" s="400">
        <f t="shared" si="18"/>
        <v>1058.524980070385</v>
      </c>
      <c r="EA11" s="400">
        <f>EA13+EA14+EA12+EA15+EA16</f>
        <v>1205.5615456259181</v>
      </c>
      <c r="EB11" s="400">
        <f>EB13+EB14+EB12+EB15+EB16</f>
        <v>1251.9494596712871</v>
      </c>
      <c r="EC11" s="400">
        <f>EC13+EC14+EC12+EC15+EC16</f>
        <v>1255.05150538569</v>
      </c>
      <c r="ED11" s="400">
        <f>ED13+ED14+ED12+ED15+ED16</f>
        <v>1270.9512920868719</v>
      </c>
      <c r="EF11" s="400">
        <f t="shared" ref="EF11:EI22" si="19">SUMIF($CI$1:$ED$1,EF$2,$CI11:$ED11)</f>
        <v>14485.638716179561</v>
      </c>
      <c r="EG11" s="400">
        <f t="shared" si="19"/>
        <v>12365.998538206513</v>
      </c>
      <c r="EH11" s="400">
        <f t="shared" si="19"/>
        <v>13623.355741432659</v>
      </c>
      <c r="EI11" s="400">
        <f t="shared" si="19"/>
        <v>15312.49429198743</v>
      </c>
      <c r="EJ11" s="400"/>
      <c r="EK11" s="382" t="s">
        <v>552</v>
      </c>
      <c r="EL11" s="400">
        <f>SUM(EL12:EL16)</f>
        <v>14485.638716179561</v>
      </c>
      <c r="EM11" s="400">
        <f t="shared" ref="EM11:ET11" si="20">SUM(EM12:EM16)</f>
        <v>12365.998538206513</v>
      </c>
      <c r="EN11" s="400">
        <f t="shared" si="20"/>
        <v>13623.355741432659</v>
      </c>
      <c r="EO11" s="400">
        <f t="shared" si="20"/>
        <v>15312.494291987428</v>
      </c>
      <c r="EP11" s="400">
        <f t="shared" si="20"/>
        <v>16256.496998673972</v>
      </c>
      <c r="EQ11" s="400">
        <f t="shared" si="20"/>
        <v>16737.277706605586</v>
      </c>
      <c r="ER11" s="400">
        <f t="shared" si="20"/>
        <v>17564.584394516492</v>
      </c>
      <c r="ES11" s="400">
        <f t="shared" si="20"/>
        <v>18622.993554820048</v>
      </c>
      <c r="ET11" s="400">
        <f t="shared" si="20"/>
        <v>19275.211189123074</v>
      </c>
      <c r="EV11" s="400">
        <f t="shared" si="15"/>
        <v>13.399228096208452</v>
      </c>
      <c r="EW11" s="400">
        <f t="shared" si="15"/>
        <v>12.454283968229138</v>
      </c>
      <c r="EX11" s="400">
        <f t="shared" si="15"/>
        <v>12.832142999175138</v>
      </c>
      <c r="EY11" s="400">
        <f t="shared" si="15"/>
        <v>13.261120291394379</v>
      </c>
      <c r="EZ11" s="400">
        <f t="shared" si="15"/>
        <v>13.514241181616185</v>
      </c>
      <c r="FA11" s="400">
        <f t="shared" si="15"/>
        <v>13.435208897193995</v>
      </c>
      <c r="FB11" s="400">
        <f t="shared" si="15"/>
        <v>13.637666486070543</v>
      </c>
      <c r="FC11" s="400">
        <f t="shared" si="15"/>
        <v>13.985982735582118</v>
      </c>
      <c r="FD11" s="400">
        <f t="shared" si="15"/>
        <v>14.001768779359915</v>
      </c>
      <c r="FF11" s="400"/>
      <c r="FG11" s="400">
        <f t="shared" si="16"/>
        <v>-0.94494412797931382</v>
      </c>
      <c r="FH11" s="400">
        <f t="shared" si="16"/>
        <v>0.37785903094600037</v>
      </c>
      <c r="FI11" s="400">
        <f t="shared" si="16"/>
        <v>0.42897729221924052</v>
      </c>
      <c r="FJ11" s="400">
        <f t="shared" si="16"/>
        <v>0.2531208902218065</v>
      </c>
      <c r="FK11" s="400">
        <f t="shared" si="16"/>
        <v>-7.9032284422190457E-2</v>
      </c>
      <c r="FL11" s="400">
        <f t="shared" si="16"/>
        <v>0.2024575888765483</v>
      </c>
    </row>
    <row r="12" spans="1:168" x14ac:dyDescent="0.25">
      <c r="A12" s="408" t="s">
        <v>551</v>
      </c>
      <c r="B12" s="408"/>
      <c r="C12" s="384">
        <v>294.73113410702081</v>
      </c>
      <c r="D12" s="381">
        <v>141.90742949725433</v>
      </c>
      <c r="E12" s="381">
        <v>235.22192699760222</v>
      </c>
      <c r="F12" s="381">
        <v>817.89784262615979</v>
      </c>
      <c r="G12" s="381">
        <v>206.44832656121216</v>
      </c>
      <c r="H12" s="381">
        <v>169.61716388755286</v>
      </c>
      <c r="I12" s="381">
        <v>277.77779913880016</v>
      </c>
      <c r="J12" s="381">
        <v>181.48666322763484</v>
      </c>
      <c r="K12" s="381">
        <v>290.04203727668909</v>
      </c>
      <c r="L12" s="381">
        <v>188.2128383343848</v>
      </c>
      <c r="M12" s="381">
        <v>187.91538008796277</v>
      </c>
      <c r="N12" s="381">
        <v>228.49874655022109</v>
      </c>
      <c r="O12" s="381">
        <v>330.71337835804513</v>
      </c>
      <c r="P12" s="381">
        <v>171.97741725184812</v>
      </c>
      <c r="Q12" s="381">
        <v>256.16809127350962</v>
      </c>
      <c r="R12" s="381">
        <v>914.52708084644041</v>
      </c>
      <c r="S12" s="381">
        <v>224.00797783165854</v>
      </c>
      <c r="T12" s="381">
        <v>197.56256055874584</v>
      </c>
      <c r="U12" s="381">
        <v>382.88730911206932</v>
      </c>
      <c r="V12" s="381">
        <v>210.13399183635897</v>
      </c>
      <c r="W12" s="381">
        <v>335.51689260339447</v>
      </c>
      <c r="X12" s="381">
        <v>220.47252959137828</v>
      </c>
      <c r="Y12" s="381">
        <v>214.02318224092113</v>
      </c>
      <c r="Z12" s="381">
        <v>264.98527091028706</v>
      </c>
      <c r="AA12" s="381">
        <v>337.3699261222468</v>
      </c>
      <c r="AB12" s="381">
        <v>192.44874330336924</v>
      </c>
      <c r="AC12" s="381">
        <v>288.9646091177799</v>
      </c>
      <c r="AD12" s="381">
        <v>970.86400201868048</v>
      </c>
      <c r="AE12" s="381">
        <v>259.8512292683244</v>
      </c>
      <c r="AF12" s="381">
        <v>213.64147624586681</v>
      </c>
      <c r="AG12" s="381">
        <v>394.258597510794</v>
      </c>
      <c r="AH12" s="381">
        <v>245.50030917364347</v>
      </c>
      <c r="AI12" s="381">
        <v>364.76575179207219</v>
      </c>
      <c r="AJ12" s="381">
        <v>249.6983012077433</v>
      </c>
      <c r="AK12" s="381">
        <v>231.02713038297026</v>
      </c>
      <c r="AL12" s="381">
        <v>282.8502464641777</v>
      </c>
      <c r="AM12" s="381">
        <v>409.29122589497183</v>
      </c>
      <c r="AN12" s="381">
        <v>183.27101484463509</v>
      </c>
      <c r="AO12" s="381">
        <v>309.5656366796444</v>
      </c>
      <c r="AP12" s="381">
        <v>1016.7487150322822</v>
      </c>
      <c r="AQ12" s="381">
        <v>310.59300242725448</v>
      </c>
      <c r="AR12" s="381">
        <v>317.40980941928939</v>
      </c>
      <c r="AS12" s="381">
        <v>996.6861333807833</v>
      </c>
      <c r="AT12" s="381">
        <v>224.77678947993482</v>
      </c>
      <c r="AU12" s="381">
        <v>376.80938111114767</v>
      </c>
      <c r="AV12" s="381">
        <v>231.79828698799946</v>
      </c>
      <c r="AW12" s="381">
        <v>225.20876250234608</v>
      </c>
      <c r="AX12" s="381">
        <v>252.33601707530349</v>
      </c>
      <c r="AY12" s="381">
        <v>321.23598841777488</v>
      </c>
      <c r="AZ12" s="381">
        <v>181.80361096951884</v>
      </c>
      <c r="BA12" s="381">
        <v>332.51172786443027</v>
      </c>
      <c r="BB12" s="381">
        <v>869.98866233704814</v>
      </c>
      <c r="BC12" s="381">
        <v>245.56688301670448</v>
      </c>
      <c r="BD12" s="381">
        <v>218.38148495560407</v>
      </c>
      <c r="BE12" s="381">
        <v>346.59658888451577</v>
      </c>
      <c r="BF12" s="381">
        <v>224.62042465757264</v>
      </c>
      <c r="BG12" s="381">
        <v>346.31408506962299</v>
      </c>
      <c r="BH12" s="381">
        <v>255.23331301275402</v>
      </c>
      <c r="BI12" s="381">
        <v>223.59332544972224</v>
      </c>
      <c r="BJ12" s="381">
        <v>247.71386701539504</v>
      </c>
      <c r="BK12" s="381">
        <v>342.31134147107059</v>
      </c>
      <c r="BL12" s="381">
        <v>212.66137738582202</v>
      </c>
      <c r="BM12" s="381">
        <v>302.01601185803167</v>
      </c>
      <c r="BN12" s="381">
        <v>960.54307771071706</v>
      </c>
      <c r="BO12" s="381">
        <v>247.83707668807577</v>
      </c>
      <c r="BP12" s="381">
        <v>239.93981641217718</v>
      </c>
      <c r="BQ12" s="381">
        <v>353.09110822392751</v>
      </c>
      <c r="BR12" s="381">
        <v>229.25976791247004</v>
      </c>
      <c r="BS12" s="381">
        <v>362.97463117056424</v>
      </c>
      <c r="BT12" s="381">
        <v>244.5762880271167</v>
      </c>
      <c r="BU12" s="381">
        <v>252.31316851025926</v>
      </c>
      <c r="BV12" s="381">
        <v>258.23773996297439</v>
      </c>
      <c r="BW12" s="381">
        <v>385.91676319000015</v>
      </c>
      <c r="BX12" s="381">
        <v>196.27557220000062</v>
      </c>
      <c r="BY12" s="381">
        <v>315.48898400000053</v>
      </c>
      <c r="BZ12" s="381">
        <v>935.14292983999962</v>
      </c>
      <c r="CA12" s="381">
        <v>307.87218666999979</v>
      </c>
      <c r="CB12" s="381">
        <v>234.9068112800006</v>
      </c>
      <c r="CC12" s="381">
        <v>352.52095284000063</v>
      </c>
      <c r="CD12" s="381">
        <v>238.13598508000044</v>
      </c>
      <c r="CE12" s="381">
        <v>372.24877273999994</v>
      </c>
      <c r="CF12" s="381">
        <v>257.16584084000118</v>
      </c>
      <c r="CG12" s="381">
        <v>262.72411712000047</v>
      </c>
      <c r="CH12" s="381">
        <v>944.43569370000102</v>
      </c>
      <c r="CI12" s="386">
        <v>372.56093718000085</v>
      </c>
      <c r="CJ12" s="386">
        <v>196.12657967000044</v>
      </c>
      <c r="CK12" s="386">
        <v>303.94822232000104</v>
      </c>
      <c r="CL12" s="386">
        <v>1180.0451213800011</v>
      </c>
      <c r="CM12" s="386">
        <v>275.6880059800007</v>
      </c>
      <c r="CN12" s="386">
        <v>238.94437011000079</v>
      </c>
      <c r="CO12" s="386">
        <v>294.84654059000241</v>
      </c>
      <c r="CP12" s="386">
        <v>320.77289946000008</v>
      </c>
      <c r="CQ12" s="386">
        <v>298.12025309000126</v>
      </c>
      <c r="CR12" s="386">
        <v>286.1037535300008</v>
      </c>
      <c r="CS12" s="386">
        <v>290.82498235000139</v>
      </c>
      <c r="CT12" s="386">
        <v>252.67935583000079</v>
      </c>
      <c r="CU12" s="386">
        <v>395.40375375000087</v>
      </c>
      <c r="CV12" s="386">
        <v>204.02315221000069</v>
      </c>
      <c r="CW12" s="386">
        <v>306.24053756000018</v>
      </c>
      <c r="CX12" s="386">
        <v>798.29791130999968</v>
      </c>
      <c r="CY12" s="386">
        <v>284.71275986000029</v>
      </c>
      <c r="CZ12" s="386">
        <v>245.56856484000099</v>
      </c>
      <c r="DA12" s="386">
        <v>275.03400848000098</v>
      </c>
      <c r="DB12" s="386">
        <v>275.46679829000198</v>
      </c>
      <c r="DC12" s="386">
        <v>528.1911560399991</v>
      </c>
      <c r="DD12" s="386">
        <v>214.54583630000138</v>
      </c>
      <c r="DE12" s="386">
        <v>239.50970984999822</v>
      </c>
      <c r="DF12" s="386">
        <v>267.17280004999913</v>
      </c>
      <c r="DG12" s="386">
        <v>409.63143594000002</v>
      </c>
      <c r="DH12" s="386">
        <v>233.60070687999908</v>
      </c>
      <c r="DI12" s="386">
        <v>317.99307192999868</v>
      </c>
      <c r="DJ12" s="386">
        <v>605.61206622000009</v>
      </c>
      <c r="DK12" s="386">
        <v>299.44462304000047</v>
      </c>
      <c r="DL12" s="386">
        <v>287.13784129000027</v>
      </c>
      <c r="DM12" s="386">
        <v>281.28804234999888</v>
      </c>
      <c r="DN12" s="386">
        <v>278.36542925999993</v>
      </c>
      <c r="DO12" s="386">
        <v>282.39341410000003</v>
      </c>
      <c r="DP12" s="386">
        <v>283.93897105000048</v>
      </c>
      <c r="DQ12" s="386">
        <v>270.67281577000006</v>
      </c>
      <c r="DR12" s="386">
        <v>304.05269148029413</v>
      </c>
      <c r="DS12" s="386">
        <v>424.91676079000075</v>
      </c>
      <c r="DT12" s="386">
        <v>250.95136863999997</v>
      </c>
      <c r="DU12" s="386">
        <v>380.96806826999949</v>
      </c>
      <c r="DV12" s="386">
        <v>905.49009196000009</v>
      </c>
      <c r="DW12" s="386">
        <v>280.76225883125494</v>
      </c>
      <c r="DX12" s="386">
        <v>265.46474378659093</v>
      </c>
      <c r="DY12" s="386">
        <v>292.78258572587202</v>
      </c>
      <c r="DZ12" s="386">
        <v>312.28155676587699</v>
      </c>
      <c r="EA12" s="386">
        <v>362.88099652945402</v>
      </c>
      <c r="EB12" s="386">
        <v>395.79428600927002</v>
      </c>
      <c r="EC12" s="386">
        <v>402.92572269377996</v>
      </c>
      <c r="ED12" s="386">
        <v>424.68125386519102</v>
      </c>
      <c r="EF12" s="386">
        <f t="shared" si="19"/>
        <v>4310.661021490012</v>
      </c>
      <c r="EG12" s="386">
        <f t="shared" si="19"/>
        <v>4034.1669885400038</v>
      </c>
      <c r="EH12" s="386">
        <f t="shared" si="19"/>
        <v>3854.1311093102918</v>
      </c>
      <c r="EI12" s="386">
        <f t="shared" si="19"/>
        <v>4699.8996938672899</v>
      </c>
      <c r="EJ12" s="386"/>
      <c r="EK12" s="345" t="s">
        <v>551</v>
      </c>
      <c r="EL12" s="386">
        <v>4310.661021490012</v>
      </c>
      <c r="EM12" s="386">
        <v>4034.1669885400038</v>
      </c>
      <c r="EN12" s="386">
        <v>3854.1311093102918</v>
      </c>
      <c r="EO12" s="386">
        <v>4699.8996938672899</v>
      </c>
      <c r="EP12" s="386">
        <v>5331.4558944280225</v>
      </c>
      <c r="EQ12" s="386">
        <v>5592.57863012282</v>
      </c>
      <c r="ER12" s="386">
        <v>5821.1646628575463</v>
      </c>
      <c r="ES12" s="386">
        <v>6164.6525266217859</v>
      </c>
      <c r="ET12" s="386">
        <v>6386.379791507662</v>
      </c>
      <c r="EV12" s="386">
        <f t="shared" si="15"/>
        <v>3.9873651002952171</v>
      </c>
      <c r="EW12" s="386">
        <f t="shared" si="15"/>
        <v>4.0629683963895946</v>
      </c>
      <c r="EX12" s="386">
        <f t="shared" si="15"/>
        <v>3.6302921593559008</v>
      </c>
      <c r="EY12" s="386">
        <f t="shared" si="15"/>
        <v>4.0702666730445776</v>
      </c>
      <c r="EZ12" s="386">
        <f t="shared" si="15"/>
        <v>4.4321098704306738</v>
      </c>
      <c r="FA12" s="386">
        <f t="shared" si="15"/>
        <v>4.4892283850933019</v>
      </c>
      <c r="FB12" s="386">
        <f t="shared" si="15"/>
        <v>4.5197256279707041</v>
      </c>
      <c r="FC12" s="386">
        <f t="shared" si="15"/>
        <v>4.6296919748371845</v>
      </c>
      <c r="FD12" s="386">
        <f t="shared" si="15"/>
        <v>4.639150891811072</v>
      </c>
      <c r="FF12" s="386"/>
      <c r="FG12" s="386">
        <f t="shared" si="16"/>
        <v>7.5603296094377548E-2</v>
      </c>
      <c r="FH12" s="386">
        <f t="shared" si="16"/>
        <v>-0.43267623703369384</v>
      </c>
      <c r="FI12" s="386">
        <f t="shared" si="16"/>
        <v>0.43997451368867679</v>
      </c>
      <c r="FJ12" s="386">
        <f t="shared" si="16"/>
        <v>0.36184319738609627</v>
      </c>
      <c r="FK12" s="386">
        <f t="shared" si="16"/>
        <v>5.7118514662628073E-2</v>
      </c>
      <c r="FL12" s="386">
        <f t="shared" si="16"/>
        <v>3.0497242877402186E-2</v>
      </c>
    </row>
    <row r="13" spans="1:168" x14ac:dyDescent="0.25">
      <c r="A13" s="408" t="s">
        <v>550</v>
      </c>
      <c r="B13" s="408"/>
      <c r="C13" s="384">
        <v>509.73761323468977</v>
      </c>
      <c r="D13" s="381">
        <v>407.15218559011646</v>
      </c>
      <c r="E13" s="381">
        <v>408.62336040690536</v>
      </c>
      <c r="F13" s="381">
        <v>407.29798284768646</v>
      </c>
      <c r="G13" s="381">
        <v>449.44943384865951</v>
      </c>
      <c r="H13" s="381">
        <v>440.48298631650448</v>
      </c>
      <c r="I13" s="381">
        <v>449.14462263078951</v>
      </c>
      <c r="J13" s="381">
        <v>474.53089873981901</v>
      </c>
      <c r="K13" s="381">
        <v>440.99348283951861</v>
      </c>
      <c r="L13" s="381">
        <v>437.98415397317848</v>
      </c>
      <c r="M13" s="381">
        <v>473.69572277747307</v>
      </c>
      <c r="N13" s="381">
        <v>522.21994305369549</v>
      </c>
      <c r="O13" s="381">
        <v>606.75291934146492</v>
      </c>
      <c r="P13" s="381">
        <v>450.27912983024402</v>
      </c>
      <c r="Q13" s="381">
        <v>449.86970528794978</v>
      </c>
      <c r="R13" s="381">
        <v>490.45555323147005</v>
      </c>
      <c r="S13" s="381">
        <v>518.11817456600807</v>
      </c>
      <c r="T13" s="381">
        <v>486.88698534483217</v>
      </c>
      <c r="U13" s="381">
        <v>507.62009082029539</v>
      </c>
      <c r="V13" s="381">
        <v>521.36231628644236</v>
      </c>
      <c r="W13" s="381">
        <v>495.21109702540497</v>
      </c>
      <c r="X13" s="381">
        <v>533.99589503203322</v>
      </c>
      <c r="Y13" s="381">
        <v>517.91307041147388</v>
      </c>
      <c r="Z13" s="381">
        <v>499.37644378439506</v>
      </c>
      <c r="AA13" s="381">
        <v>629.67452313278443</v>
      </c>
      <c r="AB13" s="381">
        <v>490.07815240530624</v>
      </c>
      <c r="AC13" s="381">
        <v>470.86347482672096</v>
      </c>
      <c r="AD13" s="381">
        <v>513.44853163923233</v>
      </c>
      <c r="AE13" s="381">
        <v>517.20478889676406</v>
      </c>
      <c r="AF13" s="381">
        <v>511.63300982671581</v>
      </c>
      <c r="AG13" s="381">
        <v>543.3170809756258</v>
      </c>
      <c r="AH13" s="381">
        <v>528.27624553181204</v>
      </c>
      <c r="AI13" s="381">
        <v>535.72521359954328</v>
      </c>
      <c r="AJ13" s="381">
        <v>558.75203150054676</v>
      </c>
      <c r="AK13" s="381">
        <v>551.11150712003132</v>
      </c>
      <c r="AL13" s="381">
        <v>562.83816777433321</v>
      </c>
      <c r="AM13" s="381">
        <v>721.59929134072684</v>
      </c>
      <c r="AN13" s="381">
        <v>565.41315926369589</v>
      </c>
      <c r="AO13" s="381">
        <v>552.99441740398993</v>
      </c>
      <c r="AP13" s="381">
        <v>571.71590980828341</v>
      </c>
      <c r="AQ13" s="381">
        <v>506.79872927949157</v>
      </c>
      <c r="AR13" s="381">
        <v>492.25225200173207</v>
      </c>
      <c r="AS13" s="381">
        <v>569.57374932014659</v>
      </c>
      <c r="AT13" s="381">
        <v>511.06621140725298</v>
      </c>
      <c r="AU13" s="381">
        <v>511.59053189233339</v>
      </c>
      <c r="AV13" s="381">
        <v>494.34532444431051</v>
      </c>
      <c r="AW13" s="381">
        <v>515.54146399296224</v>
      </c>
      <c r="AX13" s="381">
        <v>489.02481586579881</v>
      </c>
      <c r="AY13" s="381">
        <v>597.32444670506993</v>
      </c>
      <c r="AZ13" s="381">
        <v>418.72602218085422</v>
      </c>
      <c r="BA13" s="381">
        <v>444.8495392935784</v>
      </c>
      <c r="BB13" s="381">
        <v>430.33805826751075</v>
      </c>
      <c r="BC13" s="381">
        <v>432.67337329920275</v>
      </c>
      <c r="BD13" s="381">
        <v>475.54745574023167</v>
      </c>
      <c r="BE13" s="381">
        <v>432.40436838657422</v>
      </c>
      <c r="BF13" s="381">
        <v>481.51936077629449</v>
      </c>
      <c r="BG13" s="381">
        <v>450.79882552845089</v>
      </c>
      <c r="BH13" s="381">
        <v>501.05689751040717</v>
      </c>
      <c r="BI13" s="381">
        <v>483.85128308184937</v>
      </c>
      <c r="BJ13" s="381">
        <v>511.61406201100749</v>
      </c>
      <c r="BK13" s="381">
        <v>680.80117629350673</v>
      </c>
      <c r="BL13" s="381">
        <v>435.31212213847317</v>
      </c>
      <c r="BM13" s="381">
        <v>471.37913977541064</v>
      </c>
      <c r="BN13" s="381">
        <v>495.83180790849087</v>
      </c>
      <c r="BO13" s="381">
        <v>493.81045822127334</v>
      </c>
      <c r="BP13" s="381">
        <v>511.48439686109168</v>
      </c>
      <c r="BQ13" s="381">
        <v>521.18949825340997</v>
      </c>
      <c r="BR13" s="381">
        <v>525.09636681727659</v>
      </c>
      <c r="BS13" s="381">
        <v>499.08177416132219</v>
      </c>
      <c r="BT13" s="381">
        <v>518.53617601284111</v>
      </c>
      <c r="BU13" s="381">
        <v>541.71314078228795</v>
      </c>
      <c r="BV13" s="381">
        <v>535.33425236222035</v>
      </c>
      <c r="BW13" s="381">
        <v>645.47072463145798</v>
      </c>
      <c r="BX13" s="381">
        <v>464.49635792286097</v>
      </c>
      <c r="BY13" s="381">
        <v>485.33508216946501</v>
      </c>
      <c r="BZ13" s="381">
        <v>493.69289964106395</v>
      </c>
      <c r="CA13" s="381">
        <v>512.04136334321038</v>
      </c>
      <c r="CB13" s="381">
        <v>504.40390579857274</v>
      </c>
      <c r="CC13" s="381">
        <v>536.16535065143069</v>
      </c>
      <c r="CD13" s="381">
        <v>560.43882296544859</v>
      </c>
      <c r="CE13" s="381">
        <v>506.39592678852108</v>
      </c>
      <c r="CF13" s="381">
        <v>558.20759437379706</v>
      </c>
      <c r="CG13" s="381">
        <v>529.84278028682752</v>
      </c>
      <c r="CH13" s="381">
        <v>584.62847928752535</v>
      </c>
      <c r="CI13" s="386">
        <v>656.06268956999395</v>
      </c>
      <c r="CJ13" s="386">
        <v>498.92406292000595</v>
      </c>
      <c r="CK13" s="386">
        <v>468.11021841000365</v>
      </c>
      <c r="CL13" s="386">
        <v>508.98726941000291</v>
      </c>
      <c r="CM13" s="386">
        <v>554.21191683000461</v>
      </c>
      <c r="CN13" s="386">
        <v>497.59225542000479</v>
      </c>
      <c r="CO13" s="386">
        <v>529.91521868000746</v>
      </c>
      <c r="CP13" s="386">
        <v>544.13122052000949</v>
      </c>
      <c r="CQ13" s="386">
        <v>504.02817457000288</v>
      </c>
      <c r="CR13" s="386">
        <v>532.98843615000226</v>
      </c>
      <c r="CS13" s="386">
        <v>486.85214306000364</v>
      </c>
      <c r="CT13" s="386">
        <v>488.16628604000488</v>
      </c>
      <c r="CU13" s="386">
        <v>700.81699445000481</v>
      </c>
      <c r="CV13" s="386">
        <v>446.40418915170494</v>
      </c>
      <c r="CW13" s="386">
        <v>446.95263604000138</v>
      </c>
      <c r="CX13" s="386">
        <v>323.5984316000019</v>
      </c>
      <c r="CY13" s="386">
        <v>298.06796579000138</v>
      </c>
      <c r="CZ13" s="386">
        <v>321.51565287000471</v>
      </c>
      <c r="DA13" s="386">
        <v>371.58199138000401</v>
      </c>
      <c r="DB13" s="386">
        <v>400.64661396000503</v>
      </c>
      <c r="DC13" s="386">
        <v>490.02524679999362</v>
      </c>
      <c r="DD13" s="386">
        <v>417.45955060000159</v>
      </c>
      <c r="DE13" s="386">
        <v>471.53907911000067</v>
      </c>
      <c r="DF13" s="386">
        <v>512.23584632828783</v>
      </c>
      <c r="DG13" s="386">
        <v>597.45282807999058</v>
      </c>
      <c r="DH13" s="386">
        <v>433.55203219999601</v>
      </c>
      <c r="DI13" s="386">
        <v>422.5901468654049</v>
      </c>
      <c r="DJ13" s="386">
        <v>458.32572519653348</v>
      </c>
      <c r="DK13" s="386">
        <v>480.45615668999312</v>
      </c>
      <c r="DL13" s="386">
        <v>463.22687229999326</v>
      </c>
      <c r="DM13" s="386">
        <v>501.46078123999308</v>
      </c>
      <c r="DN13" s="386">
        <v>499.37599545999518</v>
      </c>
      <c r="DO13" s="386">
        <v>530.28576943999724</v>
      </c>
      <c r="DP13" s="386">
        <v>515.85935556000243</v>
      </c>
      <c r="DQ13" s="386">
        <v>530.14537400999393</v>
      </c>
      <c r="DR13" s="386">
        <v>553.20458056736413</v>
      </c>
      <c r="DS13" s="386">
        <v>795.0872095549289</v>
      </c>
      <c r="DT13" s="386">
        <v>507.27711467886508</v>
      </c>
      <c r="DU13" s="386">
        <v>492.85930815999393</v>
      </c>
      <c r="DV13" s="386">
        <v>493.18244521999998</v>
      </c>
      <c r="DW13" s="386">
        <v>466.56812430806644</v>
      </c>
      <c r="DX13" s="386">
        <v>450.45746272332144</v>
      </c>
      <c r="DY13" s="386">
        <v>466.276591738685</v>
      </c>
      <c r="DZ13" s="386">
        <v>478.97453326246369</v>
      </c>
      <c r="EA13" s="386">
        <v>490.04357981564903</v>
      </c>
      <c r="EB13" s="386">
        <v>492.45993925814997</v>
      </c>
      <c r="EC13" s="386">
        <v>495.96071204675599</v>
      </c>
      <c r="ED13" s="386">
        <v>482.799270536449</v>
      </c>
      <c r="EF13" s="386">
        <f t="shared" si="19"/>
        <v>6269.9698915800473</v>
      </c>
      <c r="EG13" s="386">
        <f t="shared" si="19"/>
        <v>5200.8441980800126</v>
      </c>
      <c r="EH13" s="386">
        <f t="shared" si="19"/>
        <v>5985.9356176092579</v>
      </c>
      <c r="EI13" s="386">
        <f t="shared" si="19"/>
        <v>6111.9462913033276</v>
      </c>
      <c r="EJ13" s="386"/>
      <c r="EK13" s="345" t="s">
        <v>550</v>
      </c>
      <c r="EL13" s="386">
        <v>6269.9698915800473</v>
      </c>
      <c r="EM13" s="386">
        <v>5200.8441980800126</v>
      </c>
      <c r="EN13" s="386">
        <v>5985.9356176092579</v>
      </c>
      <c r="EO13" s="386">
        <v>6111.9462913033276</v>
      </c>
      <c r="EP13" s="386">
        <v>6551.6532377580588</v>
      </c>
      <c r="EQ13" s="386">
        <v>6961.4459762421275</v>
      </c>
      <c r="ER13" s="386">
        <v>7353.679954116722</v>
      </c>
      <c r="ES13" s="386">
        <v>7830.7010026933276</v>
      </c>
      <c r="ET13" s="386">
        <v>8095.811359488308</v>
      </c>
      <c r="EV13" s="386">
        <f t="shared" si="15"/>
        <v>5.7997274666116985</v>
      </c>
      <c r="EW13" s="386">
        <f t="shared" si="15"/>
        <v>5.2379749453536375</v>
      </c>
      <c r="EX13" s="386">
        <f t="shared" si="15"/>
        <v>5.6382864315440688</v>
      </c>
      <c r="EY13" s="386">
        <f t="shared" si="15"/>
        <v>5.2931451557129323</v>
      </c>
      <c r="EZ13" s="386">
        <f t="shared" si="15"/>
        <v>5.4464760766480715</v>
      </c>
      <c r="FA13" s="386">
        <f t="shared" si="15"/>
        <v>5.5880342405044363</v>
      </c>
      <c r="FB13" s="386">
        <f t="shared" si="15"/>
        <v>5.7096161461614257</v>
      </c>
      <c r="FC13" s="386">
        <f t="shared" si="15"/>
        <v>5.8809046305462642</v>
      </c>
      <c r="FD13" s="386">
        <f t="shared" si="15"/>
        <v>5.8809046305462482</v>
      </c>
      <c r="FF13" s="386"/>
      <c r="FG13" s="386">
        <f t="shared" si="16"/>
        <v>-0.56175252125806097</v>
      </c>
      <c r="FH13" s="386">
        <f t="shared" si="16"/>
        <v>0.40031148619043133</v>
      </c>
      <c r="FI13" s="386">
        <f t="shared" si="16"/>
        <v>-0.34514127583113652</v>
      </c>
      <c r="FJ13" s="386">
        <f t="shared" si="16"/>
        <v>0.15333092093513923</v>
      </c>
      <c r="FK13" s="386">
        <f t="shared" si="16"/>
        <v>0.14155816385636477</v>
      </c>
      <c r="FL13" s="386">
        <f t="shared" si="16"/>
        <v>0.12158190565698934</v>
      </c>
    </row>
    <row r="14" spans="1:168" x14ac:dyDescent="0.25">
      <c r="A14" s="408" t="s">
        <v>549</v>
      </c>
      <c r="B14" s="408"/>
      <c r="C14" s="384">
        <v>55.829263789999999</v>
      </c>
      <c r="D14" s="381">
        <v>46.2367439</v>
      </c>
      <c r="E14" s="381">
        <v>49.474811369999998</v>
      </c>
      <c r="F14" s="381">
        <v>57.113831019999992</v>
      </c>
      <c r="G14" s="381">
        <v>56.77349688000001</v>
      </c>
      <c r="H14" s="381">
        <v>60.980271419999994</v>
      </c>
      <c r="I14" s="381">
        <v>62.249162140000003</v>
      </c>
      <c r="J14" s="381">
        <v>60.899451600000006</v>
      </c>
      <c r="K14" s="381">
        <v>57.061126490000014</v>
      </c>
      <c r="L14" s="381">
        <v>52.063033529999998</v>
      </c>
      <c r="M14" s="381">
        <v>58.966389759999998</v>
      </c>
      <c r="N14" s="381">
        <v>66.85524873</v>
      </c>
      <c r="O14" s="381">
        <v>65.247513480000009</v>
      </c>
      <c r="P14" s="381">
        <v>63.163610270000007</v>
      </c>
      <c r="Q14" s="381">
        <v>57.787619129999996</v>
      </c>
      <c r="R14" s="381">
        <v>59.947515330000009</v>
      </c>
      <c r="S14" s="381">
        <v>62.341382699999997</v>
      </c>
      <c r="T14" s="381">
        <v>59.401357259999997</v>
      </c>
      <c r="U14" s="381">
        <v>60.518204690000012</v>
      </c>
      <c r="V14" s="381">
        <v>59.362393900000001</v>
      </c>
      <c r="W14" s="381">
        <v>61.652928799999998</v>
      </c>
      <c r="X14" s="381">
        <v>62.504902400000006</v>
      </c>
      <c r="Y14" s="381">
        <v>64.36233141000001</v>
      </c>
      <c r="Z14" s="381">
        <v>67.336541519999997</v>
      </c>
      <c r="AA14" s="381">
        <v>74.90400824999999</v>
      </c>
      <c r="AB14" s="381">
        <v>56.995754590000004</v>
      </c>
      <c r="AC14" s="381">
        <v>59.587161999999999</v>
      </c>
      <c r="AD14" s="381">
        <v>60.143474630000007</v>
      </c>
      <c r="AE14" s="381">
        <v>65.191193610000013</v>
      </c>
      <c r="AF14" s="381">
        <v>64.730327529999997</v>
      </c>
      <c r="AG14" s="381">
        <v>67.68981399089094</v>
      </c>
      <c r="AH14" s="381">
        <v>69.15978677999999</v>
      </c>
      <c r="AI14" s="381">
        <v>70.780676820000011</v>
      </c>
      <c r="AJ14" s="381">
        <v>75.549212319999995</v>
      </c>
      <c r="AK14" s="381">
        <v>70.020565820000002</v>
      </c>
      <c r="AL14" s="381">
        <v>68.593982969999999</v>
      </c>
      <c r="AM14" s="381">
        <v>90.851896629999999</v>
      </c>
      <c r="AN14" s="381">
        <v>61.974237349999989</v>
      </c>
      <c r="AO14" s="381">
        <v>66.139727322100001</v>
      </c>
      <c r="AP14" s="381">
        <v>67.82670014</v>
      </c>
      <c r="AQ14" s="381">
        <v>60.282218659999998</v>
      </c>
      <c r="AR14" s="381">
        <v>73.184453230000003</v>
      </c>
      <c r="AS14" s="381">
        <v>117.51248132000002</v>
      </c>
      <c r="AT14" s="381">
        <v>63.903900369999995</v>
      </c>
      <c r="AU14" s="381">
        <v>58.806418390000005</v>
      </c>
      <c r="AV14" s="381">
        <v>59.661314485200002</v>
      </c>
      <c r="AW14" s="381">
        <v>65.33031957</v>
      </c>
      <c r="AX14" s="381">
        <v>60.269768000000006</v>
      </c>
      <c r="AY14" s="381">
        <v>83.645505799999995</v>
      </c>
      <c r="AZ14" s="381">
        <v>52.282146320000003</v>
      </c>
      <c r="BA14" s="381">
        <v>49.251528780000008</v>
      </c>
      <c r="BB14" s="381">
        <v>60.318892480000017</v>
      </c>
      <c r="BC14" s="381">
        <v>56.578706919999988</v>
      </c>
      <c r="BD14" s="381">
        <v>59.809219809999995</v>
      </c>
      <c r="BE14" s="381">
        <v>77.113597889978024</v>
      </c>
      <c r="BF14" s="381">
        <v>66.871872139999994</v>
      </c>
      <c r="BG14" s="381">
        <v>67.755179530000007</v>
      </c>
      <c r="BH14" s="381">
        <v>85.479687960000007</v>
      </c>
      <c r="BI14" s="381">
        <v>73.485748290000004</v>
      </c>
      <c r="BJ14" s="381">
        <v>65.737593052397031</v>
      </c>
      <c r="BK14" s="381">
        <v>93.366265800000036</v>
      </c>
      <c r="BL14" s="381">
        <v>67.943489920000005</v>
      </c>
      <c r="BM14" s="381">
        <v>64.181259080000004</v>
      </c>
      <c r="BN14" s="381">
        <v>73.967615760000029</v>
      </c>
      <c r="BO14" s="381">
        <v>73.656080770000017</v>
      </c>
      <c r="BP14" s="381">
        <v>81.030909789999981</v>
      </c>
      <c r="BQ14" s="381">
        <v>81.887642180000014</v>
      </c>
      <c r="BR14" s="381">
        <v>79.713303719999999</v>
      </c>
      <c r="BS14" s="381">
        <v>80.899974640000011</v>
      </c>
      <c r="BT14" s="381">
        <v>77.589201299999999</v>
      </c>
      <c r="BU14" s="381">
        <v>92.555302930000025</v>
      </c>
      <c r="BV14" s="381">
        <v>82.611080639999983</v>
      </c>
      <c r="BW14" s="381">
        <v>96.496510499999999</v>
      </c>
      <c r="BX14" s="381">
        <v>78.125899060000023</v>
      </c>
      <c r="BY14" s="381">
        <v>81.036068239999977</v>
      </c>
      <c r="BZ14" s="381">
        <v>75.723250409999991</v>
      </c>
      <c r="CA14" s="381">
        <v>84.65495826999998</v>
      </c>
      <c r="CB14" s="381">
        <v>82.454988920000005</v>
      </c>
      <c r="CC14" s="381">
        <v>87.839340880000009</v>
      </c>
      <c r="CD14" s="381">
        <v>78.424829479999985</v>
      </c>
      <c r="CE14" s="381">
        <v>78.703839529999996</v>
      </c>
      <c r="CF14" s="381">
        <v>82.314215539999992</v>
      </c>
      <c r="CG14" s="381">
        <v>79.605979100000013</v>
      </c>
      <c r="CH14" s="381">
        <v>72.871012319999977</v>
      </c>
      <c r="CI14" s="386">
        <v>87.42677765000002</v>
      </c>
      <c r="CJ14" s="386">
        <v>68.485465879999978</v>
      </c>
      <c r="CK14" s="386">
        <v>70.677768140000012</v>
      </c>
      <c r="CL14" s="386">
        <v>71.249335540000004</v>
      </c>
      <c r="CM14" s="386">
        <v>77.265209220000031</v>
      </c>
      <c r="CN14" s="386">
        <v>76.752986829999955</v>
      </c>
      <c r="CO14" s="386">
        <v>78.911611190000002</v>
      </c>
      <c r="CP14" s="386">
        <v>74.75043385000005</v>
      </c>
      <c r="CQ14" s="386">
        <v>73.772498830000004</v>
      </c>
      <c r="CR14" s="386">
        <v>77.735661680000021</v>
      </c>
      <c r="CS14" s="386">
        <v>69.034820170000046</v>
      </c>
      <c r="CT14" s="386">
        <v>72.432037190000003</v>
      </c>
      <c r="CU14" s="386">
        <v>91.140610330000001</v>
      </c>
      <c r="CV14" s="386">
        <v>65.104965009999958</v>
      </c>
      <c r="CW14" s="386">
        <v>76.136839920000014</v>
      </c>
      <c r="CX14" s="386">
        <v>36.947875719999999</v>
      </c>
      <c r="CY14" s="386">
        <v>32.289112240000009</v>
      </c>
      <c r="CZ14" s="386">
        <v>50.062179970000003</v>
      </c>
      <c r="DA14" s="386">
        <v>55.272709290000009</v>
      </c>
      <c r="DB14" s="386">
        <v>59.124632459999965</v>
      </c>
      <c r="DC14" s="386">
        <v>57.303118609999963</v>
      </c>
      <c r="DD14" s="386">
        <v>68.47745879</v>
      </c>
      <c r="DE14" s="386">
        <v>69.565154730000017</v>
      </c>
      <c r="DF14" s="386">
        <v>76.090966299999977</v>
      </c>
      <c r="DG14" s="386">
        <v>77.351005440000023</v>
      </c>
      <c r="DH14" s="386">
        <v>60.805711809999998</v>
      </c>
      <c r="DI14" s="386">
        <v>63.705604479999977</v>
      </c>
      <c r="DJ14" s="386">
        <v>63.995600790000012</v>
      </c>
      <c r="DK14" s="386">
        <v>59.045876550000003</v>
      </c>
      <c r="DL14" s="386">
        <v>63.575529129999964</v>
      </c>
      <c r="DM14" s="386">
        <v>81.036755029999981</v>
      </c>
      <c r="DN14" s="386">
        <v>64.39963539</v>
      </c>
      <c r="DO14" s="386">
        <v>67.076204999999987</v>
      </c>
      <c r="DP14" s="386">
        <v>78.328088250000008</v>
      </c>
      <c r="DQ14" s="386">
        <v>67.762729369999988</v>
      </c>
      <c r="DR14" s="386">
        <v>74.347308909999981</v>
      </c>
      <c r="DS14" s="386">
        <v>90.64065396999996</v>
      </c>
      <c r="DT14" s="386">
        <v>52.462303220000052</v>
      </c>
      <c r="DU14" s="386">
        <v>77.008486009999999</v>
      </c>
      <c r="DV14" s="386">
        <v>67.27662844999999</v>
      </c>
      <c r="DW14" s="386">
        <v>61.4207773011466</v>
      </c>
      <c r="DX14" s="386">
        <v>60.223854134426105</v>
      </c>
      <c r="DY14" s="386">
        <v>66.885936349664107</v>
      </c>
      <c r="DZ14" s="386">
        <v>67.5276725797724</v>
      </c>
      <c r="EA14" s="386">
        <v>81.187395994269096</v>
      </c>
      <c r="EB14" s="386">
        <v>80.475939434063406</v>
      </c>
      <c r="EC14" s="386">
        <v>73.413416849883504</v>
      </c>
      <c r="ED14" s="386">
        <v>78.789043542425304</v>
      </c>
      <c r="EF14" s="386">
        <f t="shared" si="19"/>
        <v>898.49460617000011</v>
      </c>
      <c r="EG14" s="386">
        <f t="shared" si="19"/>
        <v>737.51562336999996</v>
      </c>
      <c r="EH14" s="386">
        <f t="shared" si="19"/>
        <v>821.43005014999994</v>
      </c>
      <c r="EI14" s="386">
        <f t="shared" si="19"/>
        <v>857.31210783565052</v>
      </c>
      <c r="EJ14" s="386"/>
      <c r="EK14" s="345" t="s">
        <v>549</v>
      </c>
      <c r="EL14" s="386">
        <v>898.49460617000011</v>
      </c>
      <c r="EM14" s="386">
        <v>737.51562336999996</v>
      </c>
      <c r="EN14" s="386">
        <v>821.43005014999994</v>
      </c>
      <c r="EO14" s="386">
        <v>857.31210783565052</v>
      </c>
      <c r="EP14" s="386">
        <v>892.78662895910111</v>
      </c>
      <c r="EQ14" s="386">
        <v>929.86040649717279</v>
      </c>
      <c r="ER14" s="386">
        <v>962.9923819581519</v>
      </c>
      <c r="ES14" s="386">
        <v>1025.460104061804</v>
      </c>
      <c r="ET14" s="386">
        <v>1060.1773144333069</v>
      </c>
      <c r="EV14" s="386">
        <f t="shared" si="15"/>
        <v>0.83110827262575893</v>
      </c>
      <c r="EW14" s="386">
        <f t="shared" si="15"/>
        <v>0.74278101975157418</v>
      </c>
      <c r="EX14" s="386">
        <f t="shared" si="15"/>
        <v>0.7737233077814295</v>
      </c>
      <c r="EY14" s="386">
        <f t="shared" si="15"/>
        <v>0.74246029239184419</v>
      </c>
      <c r="EZ14" s="386">
        <f t="shared" si="15"/>
        <v>0.74218534463233565</v>
      </c>
      <c r="FA14" s="386">
        <f t="shared" si="15"/>
        <v>0.74640984188179937</v>
      </c>
      <c r="FB14" s="386">
        <f t="shared" si="15"/>
        <v>0.74769596813642381</v>
      </c>
      <c r="FC14" s="386">
        <f t="shared" si="15"/>
        <v>0.77012684718051594</v>
      </c>
      <c r="FD14" s="386">
        <f t="shared" si="15"/>
        <v>0.77012684718051394</v>
      </c>
      <c r="FF14" s="386"/>
      <c r="FG14" s="386">
        <f t="shared" si="16"/>
        <v>-8.8327252874184747E-2</v>
      </c>
      <c r="FH14" s="386">
        <f t="shared" si="16"/>
        <v>3.0942288029855325E-2</v>
      </c>
      <c r="FI14" s="386">
        <f t="shared" si="16"/>
        <v>-3.1263015389585314E-2</v>
      </c>
      <c r="FJ14" s="386">
        <f t="shared" si="16"/>
        <v>-2.74947759508537E-4</v>
      </c>
      <c r="FK14" s="386">
        <f t="shared" si="16"/>
        <v>4.2244972494637212E-3</v>
      </c>
      <c r="FL14" s="386">
        <f t="shared" si="16"/>
        <v>1.2861262546244312E-3</v>
      </c>
    </row>
    <row r="15" spans="1:168" x14ac:dyDescent="0.25">
      <c r="A15" s="408" t="s">
        <v>548</v>
      </c>
      <c r="B15" s="408"/>
      <c r="C15" s="384">
        <v>96.38246498000008</v>
      </c>
      <c r="D15" s="381">
        <v>94.374759470000043</v>
      </c>
      <c r="E15" s="381">
        <v>102.72361870000002</v>
      </c>
      <c r="F15" s="381">
        <v>91.54494643000001</v>
      </c>
      <c r="G15" s="381">
        <v>108.03510921999994</v>
      </c>
      <c r="H15" s="381">
        <v>115.67739738999988</v>
      </c>
      <c r="I15" s="381">
        <v>109.44774058000004</v>
      </c>
      <c r="J15" s="381">
        <v>125.23143068000007</v>
      </c>
      <c r="K15" s="381">
        <v>102.52909275000005</v>
      </c>
      <c r="L15" s="381">
        <v>102.40873336000004</v>
      </c>
      <c r="M15" s="381">
        <v>114.84278603000003</v>
      </c>
      <c r="N15" s="381">
        <v>100.57656243000004</v>
      </c>
      <c r="O15" s="381">
        <v>115.50047403744964</v>
      </c>
      <c r="P15" s="381">
        <v>95.05465429833437</v>
      </c>
      <c r="Q15" s="381">
        <v>101.09794190965856</v>
      </c>
      <c r="R15" s="381">
        <v>110.57733737448888</v>
      </c>
      <c r="S15" s="381">
        <v>113.66448829889352</v>
      </c>
      <c r="T15" s="381">
        <v>104.13756486291588</v>
      </c>
      <c r="U15" s="381">
        <v>112.30017980154217</v>
      </c>
      <c r="V15" s="381">
        <v>116.29767507782168</v>
      </c>
      <c r="W15" s="381">
        <v>105.3344778129577</v>
      </c>
      <c r="X15" s="381">
        <v>122.03480850331989</v>
      </c>
      <c r="Y15" s="381">
        <v>118.85043483497284</v>
      </c>
      <c r="Z15" s="381">
        <v>108.84145364998052</v>
      </c>
      <c r="AA15" s="381">
        <v>100.24429131954142</v>
      </c>
      <c r="AB15" s="381">
        <v>96.482735219021691</v>
      </c>
      <c r="AC15" s="381">
        <v>93.901687636298277</v>
      </c>
      <c r="AD15" s="381">
        <v>107.34283525966922</v>
      </c>
      <c r="AE15" s="381">
        <v>120.90350670195082</v>
      </c>
      <c r="AF15" s="381">
        <v>111.52215125406076</v>
      </c>
      <c r="AG15" s="381">
        <v>113.81037539989897</v>
      </c>
      <c r="AH15" s="381">
        <v>121.38865973255392</v>
      </c>
      <c r="AI15" s="381">
        <v>124.15829376276869</v>
      </c>
      <c r="AJ15" s="381">
        <v>126.66620855803333</v>
      </c>
      <c r="AK15" s="381">
        <v>128.37260326796849</v>
      </c>
      <c r="AL15" s="381">
        <v>131.936461899367</v>
      </c>
      <c r="AM15" s="381">
        <v>141.49126326999999</v>
      </c>
      <c r="AN15" s="381">
        <v>120.46300646</v>
      </c>
      <c r="AO15" s="381">
        <v>147.73852851000004</v>
      </c>
      <c r="AP15" s="381">
        <v>166.28510786000001</v>
      </c>
      <c r="AQ15" s="381">
        <v>191.77568137</v>
      </c>
      <c r="AR15" s="381">
        <v>191.47865032999999</v>
      </c>
      <c r="AS15" s="381">
        <v>194.28770459999996</v>
      </c>
      <c r="AT15" s="381">
        <v>178.24171144000002</v>
      </c>
      <c r="AU15" s="381">
        <v>187.96096488000001</v>
      </c>
      <c r="AV15" s="381">
        <v>175.78747989000001</v>
      </c>
      <c r="AW15" s="381">
        <v>166.97669441999997</v>
      </c>
      <c r="AX15" s="381">
        <v>163.98791373999998</v>
      </c>
      <c r="AY15" s="381">
        <v>136.515839</v>
      </c>
      <c r="AZ15" s="381">
        <v>116.152815</v>
      </c>
      <c r="BA15" s="381">
        <v>124.66985500000001</v>
      </c>
      <c r="BB15" s="381">
        <v>120.897913</v>
      </c>
      <c r="BC15" s="381">
        <v>130.669861</v>
      </c>
      <c r="BD15" s="381">
        <v>116.12064699999999</v>
      </c>
      <c r="BE15" s="381">
        <v>131.589719</v>
      </c>
      <c r="BF15" s="381">
        <v>149.21020300000001</v>
      </c>
      <c r="BG15" s="381">
        <v>134.34695600000001</v>
      </c>
      <c r="BH15" s="381">
        <v>167.62572700000001</v>
      </c>
      <c r="BI15" s="381">
        <v>155.65939</v>
      </c>
      <c r="BJ15" s="381">
        <v>147.64512599999998</v>
      </c>
      <c r="BK15" s="381">
        <v>143.18166692</v>
      </c>
      <c r="BL15" s="381">
        <v>118.92138323000007</v>
      </c>
      <c r="BM15" s="381">
        <v>131.38961001999996</v>
      </c>
      <c r="BN15" s="381">
        <v>116.18211405000007</v>
      </c>
      <c r="BO15" s="381">
        <v>109.52584430999998</v>
      </c>
      <c r="BP15" s="381">
        <v>119.24219761999983</v>
      </c>
      <c r="BQ15" s="381">
        <v>115.90942146000015</v>
      </c>
      <c r="BR15" s="381">
        <v>127.43355724000004</v>
      </c>
      <c r="BS15" s="381">
        <v>111.40688339</v>
      </c>
      <c r="BT15" s="381">
        <v>125.40577178999969</v>
      </c>
      <c r="BU15" s="381">
        <v>141.33939534000012</v>
      </c>
      <c r="BV15" s="381">
        <v>115.04482887000009</v>
      </c>
      <c r="BW15" s="381">
        <v>128.61224970000004</v>
      </c>
      <c r="BX15" s="381">
        <v>112.33673998999986</v>
      </c>
      <c r="BY15" s="381">
        <v>117.47112630999989</v>
      </c>
      <c r="BZ15" s="381">
        <v>120.03403996999999</v>
      </c>
      <c r="CA15" s="381">
        <v>129.69689621000001</v>
      </c>
      <c r="CB15" s="381">
        <v>125.06215862000018</v>
      </c>
      <c r="CC15" s="381">
        <v>140.11758988000008</v>
      </c>
      <c r="CD15" s="381">
        <v>142.58451462000002</v>
      </c>
      <c r="CE15" s="381">
        <v>122.49999033</v>
      </c>
      <c r="CF15" s="381">
        <v>155.7976436600002</v>
      </c>
      <c r="CG15" s="381">
        <v>144.75721018000007</v>
      </c>
      <c r="CH15" s="381">
        <v>120.38282716999996</v>
      </c>
      <c r="CI15" s="386">
        <v>131.28475924999989</v>
      </c>
      <c r="CJ15" s="386">
        <v>111.73364143000009</v>
      </c>
      <c r="CK15" s="386">
        <v>110.26789639000005</v>
      </c>
      <c r="CL15" s="386">
        <v>114.84042188000001</v>
      </c>
      <c r="CM15" s="386">
        <v>128.09400136000014</v>
      </c>
      <c r="CN15" s="386">
        <v>108.65937203000003</v>
      </c>
      <c r="CO15" s="386">
        <v>133.69995300999997</v>
      </c>
      <c r="CP15" s="386">
        <v>123.7295854499999</v>
      </c>
      <c r="CQ15" s="386">
        <v>113.18203334999986</v>
      </c>
      <c r="CR15" s="386">
        <v>126.74651210999993</v>
      </c>
      <c r="CS15" s="386">
        <v>112.91695990000005</v>
      </c>
      <c r="CT15" s="386">
        <v>98.464400430000055</v>
      </c>
      <c r="CU15" s="386">
        <v>116.48697939000009</v>
      </c>
      <c r="CV15" s="386">
        <v>80.789610300000092</v>
      </c>
      <c r="CW15" s="386">
        <v>76.886158219999942</v>
      </c>
      <c r="CX15" s="386">
        <v>40.971478579999946</v>
      </c>
      <c r="CY15" s="386">
        <v>51.998295889999952</v>
      </c>
      <c r="CZ15" s="386">
        <v>69.917839950000044</v>
      </c>
      <c r="DA15" s="386">
        <v>66.683807449999961</v>
      </c>
      <c r="DB15" s="386">
        <v>72.70442237999994</v>
      </c>
      <c r="DC15" s="386">
        <v>77.884225210000182</v>
      </c>
      <c r="DD15" s="386">
        <v>88.636729790000018</v>
      </c>
      <c r="DE15" s="386">
        <v>95.439837890000021</v>
      </c>
      <c r="DF15" s="386">
        <v>106.05737784999994</v>
      </c>
      <c r="DG15" s="386">
        <v>94.214292389999997</v>
      </c>
      <c r="DH15" s="386">
        <v>82.09</v>
      </c>
      <c r="DI15" s="386">
        <v>96.48</v>
      </c>
      <c r="DJ15" s="386">
        <v>90.55</v>
      </c>
      <c r="DK15" s="386">
        <v>93.58484476000001</v>
      </c>
      <c r="DL15" s="386">
        <v>110.79307782000001</v>
      </c>
      <c r="DM15" s="386">
        <v>114.04645246</v>
      </c>
      <c r="DN15" s="386">
        <v>101.82857951523411</v>
      </c>
      <c r="DO15" s="386">
        <v>103.84373706000002</v>
      </c>
      <c r="DP15" s="386">
        <v>101.53318267000002</v>
      </c>
      <c r="DQ15" s="386">
        <v>105.12277147</v>
      </c>
      <c r="DR15" s="386">
        <v>113.02251029</v>
      </c>
      <c r="DS15" s="386">
        <v>94.957842590000027</v>
      </c>
      <c r="DT15" s="386">
        <v>83.13314668000001</v>
      </c>
      <c r="DU15" s="386">
        <v>100.33861569000001</v>
      </c>
      <c r="DV15" s="386">
        <v>91.327872599999992</v>
      </c>
      <c r="DW15" s="386">
        <v>94.106305678037003</v>
      </c>
      <c r="DX15" s="386">
        <v>96.322467768997001</v>
      </c>
      <c r="DY15" s="386">
        <v>94.950931655575005</v>
      </c>
      <c r="DZ15" s="386">
        <v>97.197019019227994</v>
      </c>
      <c r="EA15" s="386">
        <v>125.95198976795901</v>
      </c>
      <c r="EB15" s="386">
        <v>135.39023627056298</v>
      </c>
      <c r="EC15" s="386">
        <v>133.60615342821001</v>
      </c>
      <c r="ED15" s="386">
        <v>133.339810777975</v>
      </c>
      <c r="EF15" s="386">
        <f t="shared" si="19"/>
        <v>1413.6195365900001</v>
      </c>
      <c r="EG15" s="386">
        <f t="shared" si="19"/>
        <v>944.45676290000017</v>
      </c>
      <c r="EH15" s="386">
        <f t="shared" si="19"/>
        <v>1207.1094484352341</v>
      </c>
      <c r="EI15" s="386">
        <f t="shared" si="19"/>
        <v>1280.622391926544</v>
      </c>
      <c r="EJ15" s="386"/>
      <c r="EK15" s="345" t="s">
        <v>548</v>
      </c>
      <c r="EL15" s="386">
        <v>1413.6195365900001</v>
      </c>
      <c r="EM15" s="386">
        <v>944.45676290000017</v>
      </c>
      <c r="EN15" s="386">
        <v>1207.1094484352341</v>
      </c>
      <c r="EO15" s="386">
        <v>1280.622391926544</v>
      </c>
      <c r="EP15" s="386">
        <v>1344.3567846579742</v>
      </c>
      <c r="EQ15" s="386">
        <v>1411.2631294358882</v>
      </c>
      <c r="ER15" s="386">
        <v>1459.6039998722194</v>
      </c>
      <c r="ES15" s="386">
        <v>1501.1084590779478</v>
      </c>
      <c r="ET15" s="386">
        <v>1518.4062827496537</v>
      </c>
      <c r="EV15" s="386">
        <f t="shared" si="15"/>
        <v>1.3075992700873809</v>
      </c>
      <c r="EW15" s="386">
        <f t="shared" si="15"/>
        <v>0.95119958849493957</v>
      </c>
      <c r="EX15" s="386">
        <f t="shared" si="15"/>
        <v>1.13700334572247</v>
      </c>
      <c r="EY15" s="386">
        <f t="shared" si="15"/>
        <v>1.1090608272799507</v>
      </c>
      <c r="EZ15" s="386">
        <f t="shared" si="15"/>
        <v>1.1175815935925102</v>
      </c>
      <c r="FA15" s="386">
        <f t="shared" si="15"/>
        <v>1.13283744735835</v>
      </c>
      <c r="FB15" s="386">
        <f t="shared" si="15"/>
        <v>1.1332800198908339</v>
      </c>
      <c r="FC15" s="386">
        <f t="shared" si="15"/>
        <v>1.1273416881716427</v>
      </c>
      <c r="FD15" s="386">
        <f t="shared" si="15"/>
        <v>1.1029904407057907</v>
      </c>
      <c r="FF15" s="386"/>
      <c r="FG15" s="386">
        <f t="shared" si="16"/>
        <v>-0.35639968159244129</v>
      </c>
      <c r="FH15" s="386">
        <f t="shared" si="16"/>
        <v>0.1858037572275304</v>
      </c>
      <c r="FI15" s="386">
        <f t="shared" si="16"/>
        <v>-2.7942518442519271E-2</v>
      </c>
      <c r="FJ15" s="386">
        <f t="shared" si="16"/>
        <v>8.5207663125594912E-3</v>
      </c>
      <c r="FK15" s="386">
        <f t="shared" si="16"/>
        <v>1.5255853765839822E-2</v>
      </c>
      <c r="FL15" s="386">
        <f t="shared" si="16"/>
        <v>4.4257253248392026E-4</v>
      </c>
    </row>
    <row r="16" spans="1:168" x14ac:dyDescent="0.25">
      <c r="A16" s="408" t="s">
        <v>547</v>
      </c>
      <c r="B16" s="408"/>
      <c r="C16" s="384">
        <v>115.63881806538943</v>
      </c>
      <c r="D16" s="381">
        <v>138.38891318232922</v>
      </c>
      <c r="E16" s="381">
        <v>133.89470190059239</v>
      </c>
      <c r="F16" s="381">
        <v>129.63711851075391</v>
      </c>
      <c r="G16" s="381">
        <v>120.93295736612838</v>
      </c>
      <c r="H16" s="381">
        <v>129.64163589534266</v>
      </c>
      <c r="I16" s="381">
        <v>125.39597904081039</v>
      </c>
      <c r="J16" s="381">
        <v>130.32705205644615</v>
      </c>
      <c r="K16" s="381">
        <v>129.7159168310923</v>
      </c>
      <c r="L16" s="381">
        <v>118.07782099853675</v>
      </c>
      <c r="M16" s="381">
        <v>131.14545986906415</v>
      </c>
      <c r="N16" s="381">
        <v>178.83663679278342</v>
      </c>
      <c r="O16" s="381">
        <v>156.5061986019567</v>
      </c>
      <c r="P16" s="381">
        <v>159.66105606807454</v>
      </c>
      <c r="Q16" s="381">
        <v>158.29168307960717</v>
      </c>
      <c r="R16" s="381">
        <v>147.60559186525617</v>
      </c>
      <c r="S16" s="381">
        <v>148.34647389169996</v>
      </c>
      <c r="T16" s="381">
        <v>150.86238185888865</v>
      </c>
      <c r="U16" s="381">
        <v>150.71477134190204</v>
      </c>
      <c r="V16" s="381">
        <v>151.98003124866517</v>
      </c>
      <c r="W16" s="381">
        <v>150.06600165586718</v>
      </c>
      <c r="X16" s="381">
        <v>141.2217488902553</v>
      </c>
      <c r="Y16" s="381">
        <v>142.77130928797163</v>
      </c>
      <c r="Z16" s="381">
        <v>141.39200199198453</v>
      </c>
      <c r="AA16" s="381">
        <v>162.29620225860214</v>
      </c>
      <c r="AB16" s="381">
        <v>150.35364862945784</v>
      </c>
      <c r="AC16" s="381">
        <v>154.67033432513242</v>
      </c>
      <c r="AD16" s="381">
        <v>147.76495330452087</v>
      </c>
      <c r="AE16" s="381">
        <v>136.31785584774491</v>
      </c>
      <c r="AF16" s="381">
        <v>140.62444357845084</v>
      </c>
      <c r="AG16" s="381">
        <v>152.02455111652247</v>
      </c>
      <c r="AH16" s="381">
        <v>149.98521785677784</v>
      </c>
      <c r="AI16" s="381">
        <v>144.37648567381783</v>
      </c>
      <c r="AJ16" s="381">
        <v>149.52086139774326</v>
      </c>
      <c r="AK16" s="381">
        <v>190.83791892023169</v>
      </c>
      <c r="AL16" s="381">
        <v>156.96942414852248</v>
      </c>
      <c r="AM16" s="381">
        <v>175.47501343610134</v>
      </c>
      <c r="AN16" s="381">
        <v>163.09558504126906</v>
      </c>
      <c r="AO16" s="381">
        <v>163.30891838966562</v>
      </c>
      <c r="AP16" s="381">
        <v>149.57481586388411</v>
      </c>
      <c r="AQ16" s="381">
        <v>138.72262735470395</v>
      </c>
      <c r="AR16" s="381">
        <v>132.08725726162854</v>
      </c>
      <c r="AS16" s="381">
        <v>174.20242470042032</v>
      </c>
      <c r="AT16" s="381">
        <v>135.16672744511209</v>
      </c>
      <c r="AU16" s="381">
        <v>131.2062918286689</v>
      </c>
      <c r="AV16" s="381">
        <v>129.66449246104006</v>
      </c>
      <c r="AW16" s="381">
        <v>119.2144113646917</v>
      </c>
      <c r="AX16" s="381">
        <v>120.53405367704759</v>
      </c>
      <c r="AY16" s="381">
        <v>182.31431662185517</v>
      </c>
      <c r="AZ16" s="381">
        <v>131.60880441562688</v>
      </c>
      <c r="BA16" s="381">
        <v>135.33448430609127</v>
      </c>
      <c r="BB16" s="381">
        <v>127.3721079654412</v>
      </c>
      <c r="BC16" s="381">
        <v>115.45141686739281</v>
      </c>
      <c r="BD16" s="381">
        <v>327.83181697516426</v>
      </c>
      <c r="BE16" s="381">
        <v>344.04731503091006</v>
      </c>
      <c r="BF16" s="381">
        <v>344.21325369213275</v>
      </c>
      <c r="BG16" s="381">
        <v>168.98968322192547</v>
      </c>
      <c r="BH16" s="381">
        <v>150.13651872255292</v>
      </c>
      <c r="BI16" s="381">
        <v>140.99620795442834</v>
      </c>
      <c r="BJ16" s="381">
        <v>181.3728434003975</v>
      </c>
      <c r="BK16" s="381">
        <v>143.46459153471801</v>
      </c>
      <c r="BL16" s="381">
        <v>138.26604728799856</v>
      </c>
      <c r="BM16" s="381">
        <v>138.21097460970987</v>
      </c>
      <c r="BN16" s="381">
        <v>140.54155558708746</v>
      </c>
      <c r="BO16" s="381">
        <v>136.71437655519691</v>
      </c>
      <c r="BP16" s="381">
        <v>149.2492492007315</v>
      </c>
      <c r="BQ16" s="381">
        <v>137.53034721041047</v>
      </c>
      <c r="BR16" s="381">
        <v>137.89000805074562</v>
      </c>
      <c r="BS16" s="381">
        <v>143.28080772957304</v>
      </c>
      <c r="BT16" s="381">
        <v>135.71525576753021</v>
      </c>
      <c r="BU16" s="381">
        <v>133.37707119877166</v>
      </c>
      <c r="BV16" s="381">
        <v>159.88039516033331</v>
      </c>
      <c r="BW16" s="381">
        <v>141.21051802599973</v>
      </c>
      <c r="BX16" s="381">
        <v>140.5395196289999</v>
      </c>
      <c r="BY16" s="381">
        <v>150.59031319799996</v>
      </c>
      <c r="BZ16" s="381">
        <v>140.68973430799994</v>
      </c>
      <c r="CA16" s="381">
        <v>139.59183535599996</v>
      </c>
      <c r="CB16" s="381">
        <v>131.32128769199988</v>
      </c>
      <c r="CC16" s="381">
        <v>141.89851107200013</v>
      </c>
      <c r="CD16" s="381">
        <v>125.34987957600001</v>
      </c>
      <c r="CE16" s="381">
        <v>132.48073656000003</v>
      </c>
      <c r="CF16" s="381">
        <v>116.24103040599984</v>
      </c>
      <c r="CG16" s="381">
        <v>123.36288739999968</v>
      </c>
      <c r="CH16" s="381">
        <v>212.61967128599983</v>
      </c>
      <c r="CI16" s="386">
        <v>135.91212876200058</v>
      </c>
      <c r="CJ16" s="386">
        <v>139.09451390800047</v>
      </c>
      <c r="CK16" s="386">
        <v>139.12039418800026</v>
      </c>
      <c r="CL16" s="386">
        <v>131.01778649600024</v>
      </c>
      <c r="CM16" s="386">
        <v>130.79829339999998</v>
      </c>
      <c r="CN16" s="386">
        <v>136.62727054800027</v>
      </c>
      <c r="CO16" s="386">
        <v>135.03305211399993</v>
      </c>
      <c r="CP16" s="386">
        <v>132.29684411200017</v>
      </c>
      <c r="CQ16" s="386">
        <v>136.94863665150018</v>
      </c>
      <c r="CR16" s="386">
        <v>124.05315004599979</v>
      </c>
      <c r="CS16" s="386">
        <v>119.82525531399989</v>
      </c>
      <c r="CT16" s="386">
        <v>132.16633480999997</v>
      </c>
      <c r="CU16" s="386">
        <v>130.08110295400002</v>
      </c>
      <c r="CV16" s="386">
        <v>123.10382411800009</v>
      </c>
      <c r="CW16" s="386">
        <v>257.71949840399952</v>
      </c>
      <c r="CX16" s="386">
        <v>89.751280429999838</v>
      </c>
      <c r="CY16" s="386">
        <v>79.290733829999795</v>
      </c>
      <c r="CZ16" s="386">
        <v>108.80757580999934</v>
      </c>
      <c r="DA16" s="386">
        <v>122.30863100999964</v>
      </c>
      <c r="DB16" s="386">
        <v>107.88060394000003</v>
      </c>
      <c r="DC16" s="386">
        <v>103.77628004049998</v>
      </c>
      <c r="DD16" s="386">
        <v>102.80454255999992</v>
      </c>
      <c r="DE16" s="386">
        <v>112.42329099999996</v>
      </c>
      <c r="DF16" s="386">
        <v>111.06760121999999</v>
      </c>
      <c r="DG16" s="386">
        <v>119.3042037200001</v>
      </c>
      <c r="DH16" s="386">
        <v>111.30473846000054</v>
      </c>
      <c r="DI16" s="386">
        <v>281.67000817000064</v>
      </c>
      <c r="DJ16" s="386">
        <v>135.59881818000031</v>
      </c>
      <c r="DK16" s="386">
        <v>107.37086793000063</v>
      </c>
      <c r="DL16" s="386">
        <v>139.03541896000078</v>
      </c>
      <c r="DM16" s="386">
        <v>143.32305071000064</v>
      </c>
      <c r="DN16" s="386">
        <v>132.46405658000018</v>
      </c>
      <c r="DO16" s="386">
        <v>168.45141856000012</v>
      </c>
      <c r="DP16" s="386">
        <v>128.42282855999949</v>
      </c>
      <c r="DQ16" s="386">
        <v>140.44667128000012</v>
      </c>
      <c r="DR16" s="386">
        <v>147.3574348178723</v>
      </c>
      <c r="DS16" s="386">
        <v>136.44346866500018</v>
      </c>
      <c r="DT16" s="386">
        <v>135.4186132550002</v>
      </c>
      <c r="DU16" s="386">
        <v>613.7617757550006</v>
      </c>
      <c r="DV16" s="386">
        <v>483.55143093999982</v>
      </c>
      <c r="DW16" s="386">
        <v>98.121591801738646</v>
      </c>
      <c r="DX16" s="386">
        <v>97.328301912147367</v>
      </c>
      <c r="DY16" s="386">
        <v>101.73037033296498</v>
      </c>
      <c r="DZ16" s="386">
        <v>102.5441984430438</v>
      </c>
      <c r="EA16" s="386">
        <v>145.49758351858691</v>
      </c>
      <c r="EB16" s="386">
        <v>147.8290586992407</v>
      </c>
      <c r="EC16" s="386">
        <v>149.14550036706055</v>
      </c>
      <c r="ED16" s="386">
        <v>151.34191336483173</v>
      </c>
      <c r="EF16" s="386">
        <f t="shared" si="19"/>
        <v>1592.8936603495017</v>
      </c>
      <c r="EG16" s="386">
        <f t="shared" si="19"/>
        <v>1449.0149653164981</v>
      </c>
      <c r="EH16" s="386">
        <f t="shared" si="19"/>
        <v>1754.7495159278758</v>
      </c>
      <c r="EI16" s="386">
        <f t="shared" si="19"/>
        <v>2362.7138070546157</v>
      </c>
      <c r="EJ16" s="386"/>
      <c r="EK16" s="345" t="s">
        <v>547</v>
      </c>
      <c r="EL16" s="386">
        <v>1592.8936603495013</v>
      </c>
      <c r="EM16" s="386">
        <v>1449.0149653164979</v>
      </c>
      <c r="EN16" s="386">
        <v>1754.7495159278758</v>
      </c>
      <c r="EO16" s="386">
        <v>2362.7138070546157</v>
      </c>
      <c r="EP16" s="386">
        <v>2136.2444528708183</v>
      </c>
      <c r="EQ16" s="386">
        <v>1842.1295643075775</v>
      </c>
      <c r="ER16" s="386">
        <v>1967.1433957118534</v>
      </c>
      <c r="ES16" s="386">
        <v>2101.0714623651852</v>
      </c>
      <c r="ET16" s="386">
        <v>2214.4364409441428</v>
      </c>
      <c r="EV16" s="386">
        <f t="shared" si="15"/>
        <v>1.4734279865883952</v>
      </c>
      <c r="EW16" s="386">
        <f t="shared" si="15"/>
        <v>1.4593600182393927</v>
      </c>
      <c r="EX16" s="386">
        <f t="shared" si="15"/>
        <v>1.6528377547712709</v>
      </c>
      <c r="EY16" s="386">
        <f t="shared" si="15"/>
        <v>2.0461873429650748</v>
      </c>
      <c r="EZ16" s="386">
        <f t="shared" si="15"/>
        <v>1.7758882963125957</v>
      </c>
      <c r="FA16" s="386">
        <f t="shared" si="15"/>
        <v>1.4786989823561087</v>
      </c>
      <c r="FB16" s="386">
        <f t="shared" si="15"/>
        <v>1.5273487239111547</v>
      </c>
      <c r="FC16" s="386">
        <f t="shared" si="15"/>
        <v>1.5779175948465125</v>
      </c>
      <c r="FD16" s="386">
        <f t="shared" si="15"/>
        <v>1.6085959691162901</v>
      </c>
      <c r="FF16" s="386"/>
      <c r="FG16" s="386">
        <f t="shared" si="16"/>
        <v>-1.4067968349002591E-2</v>
      </c>
      <c r="FH16" s="386">
        <f t="shared" si="16"/>
        <v>0.19347773653187827</v>
      </c>
      <c r="FI16" s="386">
        <f t="shared" si="16"/>
        <v>0.39334958819380383</v>
      </c>
      <c r="FJ16" s="386">
        <f t="shared" si="16"/>
        <v>-0.27029904665247906</v>
      </c>
      <c r="FK16" s="386">
        <f t="shared" si="16"/>
        <v>-0.29718931395648696</v>
      </c>
      <c r="FL16" s="386">
        <f t="shared" si="16"/>
        <v>4.8649741555045978E-2</v>
      </c>
    </row>
    <row r="17" spans="1:168" x14ac:dyDescent="0.25">
      <c r="A17" s="385" t="s">
        <v>546</v>
      </c>
      <c r="B17" s="385"/>
      <c r="C17" s="384">
        <v>338.57635307999999</v>
      </c>
      <c r="D17" s="381">
        <v>363.95351391999998</v>
      </c>
      <c r="E17" s="381">
        <v>424.63533999999999</v>
      </c>
      <c r="F17" s="381">
        <v>429.13052399999998</v>
      </c>
      <c r="G17" s="381">
        <v>394.85079999999999</v>
      </c>
      <c r="H17" s="381">
        <v>341.71625999999998</v>
      </c>
      <c r="I17" s="381">
        <v>448.83071799999993</v>
      </c>
      <c r="J17" s="381">
        <v>404.23521199999988</v>
      </c>
      <c r="K17" s="381">
        <v>440.849062</v>
      </c>
      <c r="L17" s="381">
        <v>390.33281899999997</v>
      </c>
      <c r="M17" s="381">
        <v>392.04301733333335</v>
      </c>
      <c r="N17" s="381">
        <v>385.83382333333338</v>
      </c>
      <c r="O17" s="381">
        <v>317.38725292590425</v>
      </c>
      <c r="P17" s="381">
        <v>215.13198413151707</v>
      </c>
      <c r="Q17" s="381">
        <v>479.229836986941</v>
      </c>
      <c r="R17" s="381">
        <v>412.09419851415805</v>
      </c>
      <c r="S17" s="381">
        <v>343.86652038413996</v>
      </c>
      <c r="T17" s="381">
        <v>370.54478607493644</v>
      </c>
      <c r="U17" s="381">
        <v>382.82774148354241</v>
      </c>
      <c r="V17" s="381">
        <v>354.84985748281326</v>
      </c>
      <c r="W17" s="381">
        <v>398.54641870279158</v>
      </c>
      <c r="X17" s="381">
        <v>412.01543686314022</v>
      </c>
      <c r="Y17" s="381">
        <v>396.56378171537864</v>
      </c>
      <c r="Z17" s="381">
        <v>470.05637018848728</v>
      </c>
      <c r="AA17" s="381">
        <v>369.0742944984907</v>
      </c>
      <c r="AB17" s="381">
        <v>335.79761237533518</v>
      </c>
      <c r="AC17" s="381">
        <v>439.52996165446143</v>
      </c>
      <c r="AD17" s="381">
        <v>354.94120584440071</v>
      </c>
      <c r="AE17" s="381">
        <v>396.5907134231897</v>
      </c>
      <c r="AF17" s="381">
        <v>454.73878200471643</v>
      </c>
      <c r="AG17" s="381">
        <v>362.8863370478681</v>
      </c>
      <c r="AH17" s="381">
        <v>396.06519363252744</v>
      </c>
      <c r="AI17" s="381">
        <v>244.64353723522566</v>
      </c>
      <c r="AJ17" s="381">
        <v>499.60955202297936</v>
      </c>
      <c r="AK17" s="381">
        <v>483.50169341560979</v>
      </c>
      <c r="AL17" s="381">
        <v>389.77766262233177</v>
      </c>
      <c r="AM17" s="381">
        <v>413.93751168754591</v>
      </c>
      <c r="AN17" s="381">
        <v>393.84812775220951</v>
      </c>
      <c r="AO17" s="381">
        <v>378.1575357759786</v>
      </c>
      <c r="AP17" s="381">
        <v>418.99738322690621</v>
      </c>
      <c r="AQ17" s="381">
        <v>408.34690929800854</v>
      </c>
      <c r="AR17" s="381">
        <v>634.33790948898013</v>
      </c>
      <c r="AS17" s="381">
        <v>408.01485555000005</v>
      </c>
      <c r="AT17" s="381">
        <v>403.61711149999996</v>
      </c>
      <c r="AU17" s="381">
        <v>404.53791968999997</v>
      </c>
      <c r="AV17" s="381">
        <v>423.35279342999996</v>
      </c>
      <c r="AW17" s="381">
        <v>411.67641321042129</v>
      </c>
      <c r="AX17" s="381">
        <v>363.10083936026683</v>
      </c>
      <c r="AY17" s="381">
        <v>399.76416394178239</v>
      </c>
      <c r="AZ17" s="381">
        <v>400.23456674140897</v>
      </c>
      <c r="BA17" s="381">
        <v>497.84596408230902</v>
      </c>
      <c r="BB17" s="381">
        <v>405.13943726651723</v>
      </c>
      <c r="BC17" s="381">
        <v>289.85089881562317</v>
      </c>
      <c r="BD17" s="381">
        <v>319.05219202827999</v>
      </c>
      <c r="BE17" s="381">
        <v>375.41652404940294</v>
      </c>
      <c r="BF17" s="381">
        <v>406.14327456176989</v>
      </c>
      <c r="BG17" s="381">
        <v>402.51413798255771</v>
      </c>
      <c r="BH17" s="381">
        <v>369.49472288563402</v>
      </c>
      <c r="BI17" s="381">
        <v>361.60175266252207</v>
      </c>
      <c r="BJ17" s="381">
        <v>528.09379020718927</v>
      </c>
      <c r="BK17" s="381">
        <v>504.80427941632195</v>
      </c>
      <c r="BL17" s="381">
        <v>504.87916880484323</v>
      </c>
      <c r="BM17" s="381">
        <v>558.99044519310485</v>
      </c>
      <c r="BN17" s="381">
        <v>446.44874854246262</v>
      </c>
      <c r="BO17" s="381">
        <v>434.23976184367729</v>
      </c>
      <c r="BP17" s="381">
        <v>438.91679524134827</v>
      </c>
      <c r="BQ17" s="381">
        <v>478.40208036968357</v>
      </c>
      <c r="BR17" s="381">
        <v>425.20604221580453</v>
      </c>
      <c r="BS17" s="381">
        <v>404.66986859972246</v>
      </c>
      <c r="BT17" s="381">
        <v>437.39361444123398</v>
      </c>
      <c r="BU17" s="381">
        <v>354.235689079883</v>
      </c>
      <c r="BV17" s="381">
        <v>440.15372253367059</v>
      </c>
      <c r="BW17" s="381">
        <v>433.89878005516778</v>
      </c>
      <c r="BX17" s="381">
        <v>441.61909622417625</v>
      </c>
      <c r="BY17" s="381">
        <v>445.97132376137893</v>
      </c>
      <c r="BZ17" s="381">
        <v>473.82631131093319</v>
      </c>
      <c r="CA17" s="381">
        <v>543.92627820879102</v>
      </c>
      <c r="CB17" s="381">
        <v>471.44000171004541</v>
      </c>
      <c r="CC17" s="381">
        <v>489.22274914694697</v>
      </c>
      <c r="CD17" s="381">
        <v>433.08166551309887</v>
      </c>
      <c r="CE17" s="381">
        <v>439.13935366610269</v>
      </c>
      <c r="CF17" s="381">
        <v>445.04660794705677</v>
      </c>
      <c r="CG17" s="381">
        <v>453.95409366012041</v>
      </c>
      <c r="CH17" s="381">
        <v>470.278840226451</v>
      </c>
      <c r="CI17" s="386">
        <v>578.89319154999976</v>
      </c>
      <c r="CJ17" s="386">
        <v>488.12144504000025</v>
      </c>
      <c r="CK17" s="386">
        <v>459.26539284</v>
      </c>
      <c r="CL17" s="386">
        <v>558.26290243999972</v>
      </c>
      <c r="CM17" s="386">
        <v>464.56544064999991</v>
      </c>
      <c r="CN17" s="386">
        <v>487.08780855999993</v>
      </c>
      <c r="CO17" s="386">
        <v>494.57937725000011</v>
      </c>
      <c r="CP17" s="386">
        <v>528.41059554000026</v>
      </c>
      <c r="CQ17" s="386">
        <v>483.93606065000017</v>
      </c>
      <c r="CR17" s="386">
        <v>368.08426257999952</v>
      </c>
      <c r="CS17" s="386">
        <v>-34.430343939999879</v>
      </c>
      <c r="CT17" s="386">
        <v>826.73224219000031</v>
      </c>
      <c r="CU17" s="386">
        <v>461.84019468000008</v>
      </c>
      <c r="CV17" s="386">
        <v>394.50499116999976</v>
      </c>
      <c r="CW17" s="386">
        <v>517.31207619999964</v>
      </c>
      <c r="CX17" s="386">
        <v>407.24454860999981</v>
      </c>
      <c r="CY17" s="386">
        <v>409.71505143999991</v>
      </c>
      <c r="CZ17" s="386">
        <v>389.39390060000022</v>
      </c>
      <c r="DA17" s="386">
        <v>423.26616156000034</v>
      </c>
      <c r="DB17" s="386">
        <v>403.63850420000023</v>
      </c>
      <c r="DC17" s="386">
        <v>411.34809947000019</v>
      </c>
      <c r="DD17" s="386">
        <v>392.42901354000037</v>
      </c>
      <c r="DE17" s="386">
        <v>418.37669598999986</v>
      </c>
      <c r="DF17" s="386">
        <v>449.65115745999969</v>
      </c>
      <c r="DG17" s="386">
        <v>382.46</v>
      </c>
      <c r="DH17" s="386">
        <v>497.45</v>
      </c>
      <c r="DI17" s="386">
        <v>399.17</v>
      </c>
      <c r="DJ17" s="386">
        <v>469.84</v>
      </c>
      <c r="DK17" s="386">
        <v>313.98</v>
      </c>
      <c r="DL17" s="386">
        <v>487.99</v>
      </c>
      <c r="DM17" s="386">
        <v>452.48</v>
      </c>
      <c r="DN17" s="386">
        <v>385.7</v>
      </c>
      <c r="DO17" s="386">
        <v>454.17</v>
      </c>
      <c r="DP17" s="386">
        <v>558.67999999999995</v>
      </c>
      <c r="DQ17" s="386">
        <v>453.37</v>
      </c>
      <c r="DR17" s="386">
        <v>450.1</v>
      </c>
      <c r="DS17" s="386">
        <v>408.08456707811314</v>
      </c>
      <c r="DT17" s="386">
        <v>350.21345626745557</v>
      </c>
      <c r="DU17" s="386">
        <v>437.06658081441356</v>
      </c>
      <c r="DV17" s="386">
        <v>437.47169318771944</v>
      </c>
      <c r="DW17" s="386">
        <v>531.5023622433547</v>
      </c>
      <c r="DX17" s="386">
        <v>456.3494949729448</v>
      </c>
      <c r="DY17" s="386">
        <v>460.1187541430852</v>
      </c>
      <c r="DZ17" s="386">
        <v>509.1117393957432</v>
      </c>
      <c r="EA17" s="386">
        <v>508.1320483724752</v>
      </c>
      <c r="EB17" s="386">
        <v>542.5324860183847</v>
      </c>
      <c r="EC17" s="386">
        <v>504.72594912026386</v>
      </c>
      <c r="ED17" s="386">
        <v>541.63164562696431</v>
      </c>
      <c r="EF17" s="386">
        <f t="shared" si="19"/>
        <v>5703.5083753500003</v>
      </c>
      <c r="EG17" s="386">
        <f t="shared" si="19"/>
        <v>5078.7203949200002</v>
      </c>
      <c r="EH17" s="386">
        <f t="shared" si="19"/>
        <v>5305.3899999999994</v>
      </c>
      <c r="EI17" s="386">
        <f t="shared" si="19"/>
        <v>5686.9407772409177</v>
      </c>
      <c r="EJ17" s="386"/>
      <c r="EK17" s="382" t="s">
        <v>546</v>
      </c>
      <c r="EL17" s="386">
        <v>5703.5083753500003</v>
      </c>
      <c r="EM17" s="386">
        <v>5078.7203949200002</v>
      </c>
      <c r="EN17" s="386">
        <v>5305.3899999999994</v>
      </c>
      <c r="EO17" s="386">
        <v>5686.9407093765476</v>
      </c>
      <c r="EP17" s="386">
        <v>6043.0957945212103</v>
      </c>
      <c r="EQ17" s="386">
        <v>6188.1963079950365</v>
      </c>
      <c r="ER17" s="386">
        <v>6424.8446148957219</v>
      </c>
      <c r="ES17" s="386">
        <v>6638.6249251037643</v>
      </c>
      <c r="ET17" s="386">
        <v>6890.0218637786293</v>
      </c>
      <c r="EV17" s="386">
        <f t="shared" si="15"/>
        <v>5.275750083742639</v>
      </c>
      <c r="EW17" s="386">
        <f t="shared" si="15"/>
        <v>5.1149792552655571</v>
      </c>
      <c r="EX17" s="386">
        <f t="shared" si="15"/>
        <v>4.9972653168957333</v>
      </c>
      <c r="EY17" s="386">
        <f t="shared" si="15"/>
        <v>4.9250764375162976</v>
      </c>
      <c r="EZ17" s="386">
        <f t="shared" si="15"/>
        <v>5.0237055410788489</v>
      </c>
      <c r="FA17" s="386">
        <f t="shared" si="15"/>
        <v>4.967337672956563</v>
      </c>
      <c r="FB17" s="386">
        <f t="shared" si="15"/>
        <v>4.988440723375632</v>
      </c>
      <c r="FC17" s="386">
        <f t="shared" si="15"/>
        <v>4.9856481621600155</v>
      </c>
      <c r="FD17" s="386">
        <f t="shared" si="15"/>
        <v>5.0050031657137897</v>
      </c>
      <c r="FF17" s="386"/>
      <c r="FG17" s="386">
        <f t="shared" si="16"/>
        <v>-0.16077082847708191</v>
      </c>
      <c r="FH17" s="386">
        <f t="shared" si="16"/>
        <v>-0.1177139383698238</v>
      </c>
      <c r="FI17" s="386">
        <f t="shared" si="16"/>
        <v>-7.2188879379435633E-2</v>
      </c>
      <c r="FJ17" s="386">
        <f t="shared" si="16"/>
        <v>9.8629103562551279E-2</v>
      </c>
      <c r="FK17" s="386">
        <f t="shared" si="16"/>
        <v>-5.6367868122285891E-2</v>
      </c>
      <c r="FL17" s="386">
        <f t="shared" si="16"/>
        <v>2.1103050419069014E-2</v>
      </c>
    </row>
    <row r="18" spans="1:168" x14ac:dyDescent="0.25">
      <c r="A18" s="385" t="s">
        <v>545</v>
      </c>
      <c r="B18" s="385"/>
      <c r="C18" s="384">
        <v>189.577843712131</v>
      </c>
      <c r="D18" s="381">
        <v>175.34585781761493</v>
      </c>
      <c r="E18" s="381">
        <v>244.75190730427317</v>
      </c>
      <c r="F18" s="381">
        <v>187.16336284733626</v>
      </c>
      <c r="G18" s="381">
        <v>292.30681551548236</v>
      </c>
      <c r="H18" s="381">
        <v>200.48021290692282</v>
      </c>
      <c r="I18" s="381">
        <v>242.39450047631783</v>
      </c>
      <c r="J18" s="381">
        <v>187.67639986185884</v>
      </c>
      <c r="K18" s="381">
        <v>140.95431797808902</v>
      </c>
      <c r="L18" s="381">
        <v>208.45375814468764</v>
      </c>
      <c r="M18" s="381">
        <v>191.1828866221544</v>
      </c>
      <c r="N18" s="381">
        <v>236.22877424768592</v>
      </c>
      <c r="O18" s="381">
        <v>310.98311186380789</v>
      </c>
      <c r="P18" s="381">
        <v>240.72503345160868</v>
      </c>
      <c r="Q18" s="381">
        <v>260.78648804332886</v>
      </c>
      <c r="R18" s="381">
        <v>304.2892855580468</v>
      </c>
      <c r="S18" s="381">
        <v>489.51132556812888</v>
      </c>
      <c r="T18" s="381">
        <v>319.31801015090213</v>
      </c>
      <c r="U18" s="381">
        <v>380.08203360385323</v>
      </c>
      <c r="V18" s="381">
        <v>316.01696892942982</v>
      </c>
      <c r="W18" s="381">
        <v>253.63943598900084</v>
      </c>
      <c r="X18" s="381">
        <v>374.83786434486632</v>
      </c>
      <c r="Y18" s="381">
        <v>354.22004114249324</v>
      </c>
      <c r="Z18" s="381">
        <v>395.39754492735415</v>
      </c>
      <c r="AA18" s="381">
        <v>349.33519493308501</v>
      </c>
      <c r="AB18" s="381">
        <v>370.04836965375847</v>
      </c>
      <c r="AC18" s="381">
        <v>322.55906187975449</v>
      </c>
      <c r="AD18" s="381">
        <v>340.60718254542223</v>
      </c>
      <c r="AE18" s="381">
        <v>494.52621132366949</v>
      </c>
      <c r="AF18" s="381">
        <v>347.47735317951606</v>
      </c>
      <c r="AG18" s="381">
        <v>433.4324554379009</v>
      </c>
      <c r="AH18" s="381">
        <v>346.9742685566664</v>
      </c>
      <c r="AI18" s="381">
        <v>330.64541041222975</v>
      </c>
      <c r="AJ18" s="381">
        <v>366.67849010333737</v>
      </c>
      <c r="AK18" s="381">
        <v>354.86775699363614</v>
      </c>
      <c r="AL18" s="381">
        <v>542.62688222451095</v>
      </c>
      <c r="AM18" s="381">
        <v>251.69566742830258</v>
      </c>
      <c r="AN18" s="381">
        <v>824.09074601364114</v>
      </c>
      <c r="AO18" s="381">
        <v>406.06150709329154</v>
      </c>
      <c r="AP18" s="381">
        <v>387.64164937644102</v>
      </c>
      <c r="AQ18" s="381">
        <v>569.11319263528799</v>
      </c>
      <c r="AR18" s="381">
        <v>401.5026420969171</v>
      </c>
      <c r="AS18" s="381">
        <v>413.84848006257522</v>
      </c>
      <c r="AT18" s="381">
        <v>328.59160064007415</v>
      </c>
      <c r="AU18" s="381">
        <v>291.73250364798918</v>
      </c>
      <c r="AV18" s="381">
        <v>413.51294184197809</v>
      </c>
      <c r="AW18" s="381">
        <v>398.41617613801867</v>
      </c>
      <c r="AX18" s="381">
        <v>417.01801914836727</v>
      </c>
      <c r="AY18" s="381">
        <v>361.40972305508149</v>
      </c>
      <c r="AZ18" s="381">
        <v>432.4137081809306</v>
      </c>
      <c r="BA18" s="381">
        <v>413.55560187677838</v>
      </c>
      <c r="BB18" s="381">
        <v>409.51305248797087</v>
      </c>
      <c r="BC18" s="381">
        <v>536.95472160152167</v>
      </c>
      <c r="BD18" s="381">
        <v>521.92621836597527</v>
      </c>
      <c r="BE18" s="381">
        <v>311.21258262838035</v>
      </c>
      <c r="BF18" s="381">
        <v>385.85651193437297</v>
      </c>
      <c r="BG18" s="381">
        <v>327.07757480657034</v>
      </c>
      <c r="BH18" s="381">
        <v>486.1072977071309</v>
      </c>
      <c r="BI18" s="381">
        <v>249.88486831284766</v>
      </c>
      <c r="BJ18" s="381">
        <v>1097.223568983009</v>
      </c>
      <c r="BK18" s="407">
        <v>483.30514342000066</v>
      </c>
      <c r="BL18" s="407">
        <v>406.47864464200035</v>
      </c>
      <c r="BM18" s="407">
        <v>487.18990476100009</v>
      </c>
      <c r="BN18" s="407">
        <v>431.02549780000004</v>
      </c>
      <c r="BO18" s="407">
        <v>663.15228302009996</v>
      </c>
      <c r="BP18" s="407">
        <v>474.07931529010023</v>
      </c>
      <c r="BQ18" s="407">
        <v>515.32313541010001</v>
      </c>
      <c r="BR18" s="407">
        <v>472.7556436300996</v>
      </c>
      <c r="BS18" s="407">
        <v>411.53351798009982</v>
      </c>
      <c r="BT18" s="407">
        <v>511.58111522009983</v>
      </c>
      <c r="BU18" s="407">
        <v>607.88086346991054</v>
      </c>
      <c r="BV18" s="407">
        <v>516.45971978011039</v>
      </c>
      <c r="BW18" s="407">
        <v>394.32437140333315</v>
      </c>
      <c r="BX18" s="407">
        <v>299.32078081333367</v>
      </c>
      <c r="BY18" s="407">
        <v>251.59952813333339</v>
      </c>
      <c r="BZ18" s="407">
        <v>411.46103493233358</v>
      </c>
      <c r="CA18" s="407">
        <v>804.29449681333347</v>
      </c>
      <c r="CB18" s="407">
        <v>330.04537145333325</v>
      </c>
      <c r="CC18" s="407">
        <v>364.50817365333336</v>
      </c>
      <c r="CD18" s="407">
        <v>446.80024224333329</v>
      </c>
      <c r="CE18" s="407">
        <v>390.79099676333283</v>
      </c>
      <c r="CF18" s="407">
        <v>379.14697465333279</v>
      </c>
      <c r="CG18" s="407">
        <v>367.44353779333375</v>
      </c>
      <c r="CH18" s="407">
        <v>373.05488484333335</v>
      </c>
      <c r="CI18" s="386">
        <v>545.18381374322587</v>
      </c>
      <c r="CJ18" s="386">
        <v>430.89705442322537</v>
      </c>
      <c r="CK18" s="386">
        <v>407.36356898322572</v>
      </c>
      <c r="CL18" s="386">
        <v>422.98175930924225</v>
      </c>
      <c r="CM18" s="386">
        <v>636.01817672322466</v>
      </c>
      <c r="CN18" s="386">
        <v>420.80051687322617</v>
      </c>
      <c r="CO18" s="386">
        <v>388.19954820322567</v>
      </c>
      <c r="CP18" s="386">
        <v>279.11344892322563</v>
      </c>
      <c r="CQ18" s="386">
        <v>610.07698322322597</v>
      </c>
      <c r="CR18" s="386">
        <v>732.49549943862837</v>
      </c>
      <c r="CS18" s="386">
        <v>445.95060360422275</v>
      </c>
      <c r="CT18" s="386">
        <v>356.87101493322592</v>
      </c>
      <c r="CU18" s="386">
        <v>476.14369831000056</v>
      </c>
      <c r="CV18" s="386">
        <v>529.5970404900014</v>
      </c>
      <c r="CW18" s="386">
        <v>830.65179310999952</v>
      </c>
      <c r="CX18" s="386">
        <v>285.99235617000028</v>
      </c>
      <c r="CY18" s="386">
        <v>316.69615334999958</v>
      </c>
      <c r="CZ18" s="386">
        <v>321.46927838094382</v>
      </c>
      <c r="DA18" s="386">
        <v>364.89341030385941</v>
      </c>
      <c r="DB18" s="386">
        <v>601.10808828000143</v>
      </c>
      <c r="DC18" s="386">
        <v>340.88373117400045</v>
      </c>
      <c r="DD18" s="386">
        <v>333.02750762189885</v>
      </c>
      <c r="DE18" s="386">
        <v>409.30818224000353</v>
      </c>
      <c r="DF18" s="386">
        <v>376.23375632000119</v>
      </c>
      <c r="DG18" s="386">
        <v>410.86205583556301</v>
      </c>
      <c r="DH18" s="386">
        <v>340.7809047158778</v>
      </c>
      <c r="DI18" s="386">
        <v>557.33638185000018</v>
      </c>
      <c r="DJ18" s="386">
        <v>527.94001968411953</v>
      </c>
      <c r="DK18" s="386">
        <v>382.98195073138982</v>
      </c>
      <c r="DL18" s="386">
        <v>494.71349056850147</v>
      </c>
      <c r="DM18" s="386">
        <v>421.08063416999977</v>
      </c>
      <c r="DN18" s="386">
        <v>397.62639503000293</v>
      </c>
      <c r="DO18" s="386">
        <v>433.64324708000169</v>
      </c>
      <c r="DP18" s="386">
        <v>455.79939507999967</v>
      </c>
      <c r="DQ18" s="386">
        <v>484.97988001166482</v>
      </c>
      <c r="DR18" s="386">
        <v>525.18175825540402</v>
      </c>
      <c r="DS18" s="386">
        <v>445.8528423686991</v>
      </c>
      <c r="DT18" s="386">
        <v>399.54747982901335</v>
      </c>
      <c r="DU18" s="386">
        <v>345.01495414313706</v>
      </c>
      <c r="DV18" s="386">
        <v>353.63621906725615</v>
      </c>
      <c r="DW18" s="386">
        <v>468.91816839013842</v>
      </c>
      <c r="DX18" s="386">
        <v>438.75043117367625</v>
      </c>
      <c r="DY18" s="386">
        <v>514.21483322281881</v>
      </c>
      <c r="DZ18" s="386">
        <v>525.88390892027564</v>
      </c>
      <c r="EA18" s="386">
        <v>562.49538904122028</v>
      </c>
      <c r="EB18" s="386">
        <v>552.81577213481512</v>
      </c>
      <c r="EC18" s="386">
        <v>579.26147208382474</v>
      </c>
      <c r="ED18" s="386">
        <v>701.81660954288895</v>
      </c>
      <c r="EF18" s="386">
        <f t="shared" si="19"/>
        <v>5675.9519883811245</v>
      </c>
      <c r="EG18" s="386">
        <f t="shared" si="19"/>
        <v>5186.0049957507099</v>
      </c>
      <c r="EH18" s="386">
        <f t="shared" si="19"/>
        <v>5432.926113012526</v>
      </c>
      <c r="EI18" s="386">
        <f t="shared" si="19"/>
        <v>5888.2080799177638</v>
      </c>
      <c r="EJ18" s="386"/>
      <c r="EK18" s="382" t="s">
        <v>545</v>
      </c>
      <c r="EL18" s="386">
        <v>5675.9519883811245</v>
      </c>
      <c r="EM18" s="386">
        <v>5186.0049957507099</v>
      </c>
      <c r="EN18" s="386">
        <v>5432.926113012526</v>
      </c>
      <c r="EO18" s="386">
        <v>5888.2914114718296</v>
      </c>
      <c r="EP18" s="386">
        <v>6409.9081082671282</v>
      </c>
      <c r="EQ18" s="386">
        <v>6645.2133278105503</v>
      </c>
      <c r="ER18" s="386">
        <v>6795.8487457360688</v>
      </c>
      <c r="ES18" s="386">
        <v>7024.7899605838393</v>
      </c>
      <c r="ET18" s="386">
        <v>7290.8105161730828</v>
      </c>
      <c r="EV18" s="386">
        <f t="shared" si="15"/>
        <v>5.2502604024287631</v>
      </c>
      <c r="EW18" s="386">
        <f t="shared" si="15"/>
        <v>5.2230298004791553</v>
      </c>
      <c r="EX18" s="386">
        <f t="shared" si="15"/>
        <v>5.117394429780779</v>
      </c>
      <c r="EY18" s="386">
        <f t="shared" si="15"/>
        <v>5.0994527233340472</v>
      </c>
      <c r="EZ18" s="386">
        <f t="shared" si="15"/>
        <v>5.3286414738787231</v>
      </c>
      <c r="FA18" s="386">
        <f t="shared" si="15"/>
        <v>5.3341905888504781</v>
      </c>
      <c r="FB18" s="386">
        <f t="shared" si="15"/>
        <v>5.2764993809396961</v>
      </c>
      <c r="FC18" s="386">
        <f t="shared" si="15"/>
        <v>5.2756604796433075</v>
      </c>
      <c r="FD18" s="386">
        <f t="shared" si="15"/>
        <v>5.2961413527436196</v>
      </c>
      <c r="FF18" s="386"/>
      <c r="FG18" s="386">
        <f t="shared" si="16"/>
        <v>-2.7230601949607802E-2</v>
      </c>
      <c r="FH18" s="386">
        <f t="shared" si="16"/>
        <v>-0.10563537069837636</v>
      </c>
      <c r="FI18" s="386">
        <f t="shared" si="16"/>
        <v>-1.7941706446731764E-2</v>
      </c>
      <c r="FJ18" s="386">
        <f t="shared" si="16"/>
        <v>0.22918875054467591</v>
      </c>
      <c r="FK18" s="386">
        <f t="shared" si="16"/>
        <v>5.5491149717550314E-3</v>
      </c>
      <c r="FL18" s="386">
        <f t="shared" si="16"/>
        <v>-5.7691207910782083E-2</v>
      </c>
    </row>
    <row r="19" spans="1:168" s="402" customFormat="1" x14ac:dyDescent="0.25">
      <c r="A19" s="382" t="s">
        <v>544</v>
      </c>
      <c r="B19" s="403"/>
      <c r="C19" s="406">
        <v>1.3340472621308823</v>
      </c>
      <c r="D19" s="405">
        <v>1.8446977631463093</v>
      </c>
      <c r="E19" s="405">
        <v>4.8139839984464707</v>
      </c>
      <c r="F19" s="405">
        <v>1.3870749440025267</v>
      </c>
      <c r="G19" s="405">
        <v>5.3352814688156993</v>
      </c>
      <c r="H19" s="405">
        <v>5.3227933089782908</v>
      </c>
      <c r="I19" s="405">
        <v>7.7009694829559692</v>
      </c>
      <c r="J19" s="405">
        <v>3.4542559755705002</v>
      </c>
      <c r="K19" s="405">
        <v>4.0493924627971198</v>
      </c>
      <c r="L19" s="405">
        <v>4.351713185670059</v>
      </c>
      <c r="M19" s="405">
        <v>6.4438857157269709</v>
      </c>
      <c r="N19" s="405">
        <v>5.9719439170072697</v>
      </c>
      <c r="O19" s="405">
        <v>12.336381558625401</v>
      </c>
      <c r="P19" s="405">
        <v>18.841692519600002</v>
      </c>
      <c r="Q19" s="405">
        <v>35.939912907499995</v>
      </c>
      <c r="R19" s="405">
        <v>12.822564502139082</v>
      </c>
      <c r="S19" s="405">
        <v>63.547362546799995</v>
      </c>
      <c r="T19" s="405">
        <v>43.17890733213941</v>
      </c>
      <c r="U19" s="405">
        <v>95.383649531250271</v>
      </c>
      <c r="V19" s="405">
        <v>38.261298650430106</v>
      </c>
      <c r="W19" s="405">
        <v>26.238008440750008</v>
      </c>
      <c r="X19" s="405">
        <v>50.138976080625014</v>
      </c>
      <c r="Y19" s="405">
        <v>78.096871629387522</v>
      </c>
      <c r="Z19" s="405">
        <v>49.337376654749995</v>
      </c>
      <c r="AA19" s="405">
        <v>61.700566048125005</v>
      </c>
      <c r="AB19" s="405">
        <v>43.865187579175007</v>
      </c>
      <c r="AC19" s="405">
        <v>47.160419298499995</v>
      </c>
      <c r="AD19" s="405">
        <v>50.582220728755104</v>
      </c>
      <c r="AE19" s="405">
        <v>109.793076196275</v>
      </c>
      <c r="AF19" s="405">
        <v>30.009779116178006</v>
      </c>
      <c r="AG19" s="405">
        <v>85.881271760125017</v>
      </c>
      <c r="AH19" s="405">
        <v>55.391406180000004</v>
      </c>
      <c r="AI19" s="405">
        <v>55.352031099999991</v>
      </c>
      <c r="AJ19" s="405">
        <v>48.404337319999996</v>
      </c>
      <c r="AK19" s="405">
        <v>18.435709990000007</v>
      </c>
      <c r="AL19" s="405">
        <v>136.53869959793113</v>
      </c>
      <c r="AM19" s="405">
        <v>12.009233020385791</v>
      </c>
      <c r="AN19" s="405">
        <v>153.215308674375</v>
      </c>
      <c r="AO19" s="405">
        <v>13.289713025375001</v>
      </c>
      <c r="AP19" s="405">
        <v>58.745515308525</v>
      </c>
      <c r="AQ19" s="405">
        <v>89.620398870700015</v>
      </c>
      <c r="AR19" s="405">
        <v>57.721279438999986</v>
      </c>
      <c r="AS19" s="405">
        <v>95.568014044750001</v>
      </c>
      <c r="AT19" s="405">
        <v>63.442513371052172</v>
      </c>
      <c r="AU19" s="405">
        <v>12.634029250071777</v>
      </c>
      <c r="AV19" s="405">
        <v>94.197386344061741</v>
      </c>
      <c r="AW19" s="405">
        <v>102.76677701428075</v>
      </c>
      <c r="AX19" s="405">
        <v>54.640525346781764</v>
      </c>
      <c r="AY19" s="405">
        <v>20.442316666055593</v>
      </c>
      <c r="AZ19" s="405">
        <v>55.892982069685623</v>
      </c>
      <c r="BA19" s="405">
        <v>40.10431710886175</v>
      </c>
      <c r="BB19" s="405">
        <v>48.598637406746278</v>
      </c>
      <c r="BC19" s="405">
        <v>113.11147645360533</v>
      </c>
      <c r="BD19" s="405">
        <v>150.09862999805759</v>
      </c>
      <c r="BE19" s="405">
        <v>81.546053748941432</v>
      </c>
      <c r="BF19" s="405">
        <v>51.069966016456952</v>
      </c>
      <c r="BG19" s="405">
        <v>46.454487578653293</v>
      </c>
      <c r="BH19" s="405">
        <v>78.086751899215656</v>
      </c>
      <c r="BI19" s="405">
        <v>27.301631234773978</v>
      </c>
      <c r="BJ19" s="405">
        <v>247.98680419380352</v>
      </c>
      <c r="BK19" s="405">
        <v>80.567839890000002</v>
      </c>
      <c r="BL19" s="405">
        <v>78.286430352000011</v>
      </c>
      <c r="BM19" s="405">
        <v>82.232214760000119</v>
      </c>
      <c r="BN19" s="405">
        <v>84.580261481393435</v>
      </c>
      <c r="BO19" s="405">
        <v>84.051139379999867</v>
      </c>
      <c r="BP19" s="405">
        <v>86.030271190000221</v>
      </c>
      <c r="BQ19" s="405">
        <v>86.41507610999993</v>
      </c>
      <c r="BR19" s="405">
        <v>81.241441829999616</v>
      </c>
      <c r="BS19" s="405">
        <v>81.577901089999813</v>
      </c>
      <c r="BT19" s="405">
        <v>89.389139729999883</v>
      </c>
      <c r="BU19" s="405">
        <v>87.893769510000467</v>
      </c>
      <c r="BV19" s="405">
        <v>89.482867250000396</v>
      </c>
      <c r="BW19" s="405">
        <v>95.886544449999789</v>
      </c>
      <c r="BX19" s="405">
        <v>89.385040150000236</v>
      </c>
      <c r="BY19" s="405">
        <v>84.803926500000088</v>
      </c>
      <c r="BZ19" s="405">
        <v>91.223032999000111</v>
      </c>
      <c r="CA19" s="405">
        <v>120.3292969500002</v>
      </c>
      <c r="CB19" s="405">
        <v>99.641483430000108</v>
      </c>
      <c r="CC19" s="405">
        <v>97.183331220000127</v>
      </c>
      <c r="CD19" s="405">
        <v>96.276753679999686</v>
      </c>
      <c r="CE19" s="405">
        <v>86.602195949999825</v>
      </c>
      <c r="CF19" s="405">
        <v>96.220463439999463</v>
      </c>
      <c r="CG19" s="405">
        <v>96.253226439999992</v>
      </c>
      <c r="CH19" s="405">
        <v>94.33968401999995</v>
      </c>
      <c r="CI19" s="386">
        <v>103.18497196999998</v>
      </c>
      <c r="CJ19" s="386">
        <v>99.55720691999943</v>
      </c>
      <c r="CK19" s="386">
        <v>92.359665199999966</v>
      </c>
      <c r="CL19" s="386">
        <v>100.36517569000011</v>
      </c>
      <c r="CM19" s="386">
        <v>121.97707665999995</v>
      </c>
      <c r="CN19" s="386">
        <v>82.024430529999847</v>
      </c>
      <c r="CO19" s="386">
        <v>104.65655279000005</v>
      </c>
      <c r="CP19" s="386">
        <v>104.10799023999972</v>
      </c>
      <c r="CQ19" s="386">
        <v>97.973893690000352</v>
      </c>
      <c r="CR19" s="386">
        <v>118.91470902540009</v>
      </c>
      <c r="CS19" s="386">
        <v>120.05138122099989</v>
      </c>
      <c r="CT19" s="386">
        <v>117.85686764000002</v>
      </c>
      <c r="CU19" s="386">
        <v>109.83669973999997</v>
      </c>
      <c r="CV19" s="386">
        <v>110.89702030000004</v>
      </c>
      <c r="CW19" s="386">
        <v>105.64580398000001</v>
      </c>
      <c r="CX19" s="386">
        <v>87.907138670000023</v>
      </c>
      <c r="CY19" s="386">
        <v>101.77288228999997</v>
      </c>
      <c r="CZ19" s="386">
        <v>101.718540623</v>
      </c>
      <c r="DA19" s="386">
        <v>105.24195431000001</v>
      </c>
      <c r="DB19" s="386">
        <v>98.057497970000014</v>
      </c>
      <c r="DC19" s="386">
        <v>101.20817840399994</v>
      </c>
      <c r="DD19" s="386">
        <v>102.15800545189998</v>
      </c>
      <c r="DE19" s="386">
        <v>101.71662862999992</v>
      </c>
      <c r="DF19" s="386">
        <v>104.74993371000004</v>
      </c>
      <c r="DG19" s="386">
        <v>93.256484015563046</v>
      </c>
      <c r="DH19" s="386">
        <v>98.366534495877858</v>
      </c>
      <c r="DI19" s="386">
        <v>98.625798820000412</v>
      </c>
      <c r="DJ19" s="386">
        <v>97.57464073411991</v>
      </c>
      <c r="DK19" s="386">
        <v>107.22012425138998</v>
      </c>
      <c r="DL19" s="386">
        <v>100.71103589850311</v>
      </c>
      <c r="DM19" s="386">
        <v>95.63768331000027</v>
      </c>
      <c r="DN19" s="386">
        <v>99.251281540000164</v>
      </c>
      <c r="DO19" s="386">
        <v>98.945069279999828</v>
      </c>
      <c r="DP19" s="386">
        <v>96.066190990000237</v>
      </c>
      <c r="DQ19" s="386">
        <v>99.492898406666399</v>
      </c>
      <c r="DR19" s="386">
        <v>98.871349622956771</v>
      </c>
      <c r="DS19" s="386">
        <v>103.48716182518329</v>
      </c>
      <c r="DT19" s="386">
        <v>108.61477431549726</v>
      </c>
      <c r="DU19" s="386">
        <v>105.61426911961993</v>
      </c>
      <c r="DV19" s="386">
        <v>110.15634715374</v>
      </c>
      <c r="DW19" s="386">
        <v>113.6324546810101</v>
      </c>
      <c r="DX19" s="386">
        <v>112.26317438961993</v>
      </c>
      <c r="DY19" s="386">
        <v>104.37807005961993</v>
      </c>
      <c r="DZ19" s="386">
        <v>109.82009988962379</v>
      </c>
      <c r="EA19" s="386">
        <v>107.33450832537679</v>
      </c>
      <c r="EB19" s="386">
        <v>109.83605375328247</v>
      </c>
      <c r="EC19" s="386">
        <v>110.03271992354972</v>
      </c>
      <c r="ED19" s="386">
        <v>94.444222737864578</v>
      </c>
      <c r="EF19" s="386">
        <f t="shared" si="19"/>
        <v>1263.0299215763996</v>
      </c>
      <c r="EG19" s="386">
        <f t="shared" si="19"/>
        <v>1230.9102840788998</v>
      </c>
      <c r="EH19" s="386">
        <f t="shared" si="19"/>
        <v>1184.0190913650781</v>
      </c>
      <c r="EI19" s="386">
        <f t="shared" si="19"/>
        <v>1289.6138561739876</v>
      </c>
      <c r="EJ19" s="386"/>
      <c r="EK19" s="382" t="s">
        <v>544</v>
      </c>
      <c r="EL19" s="386">
        <v>1263.0299215763996</v>
      </c>
      <c r="EM19" s="386">
        <v>1230.9102840788998</v>
      </c>
      <c r="EN19" s="386">
        <v>1184.0190913650781</v>
      </c>
      <c r="EO19" s="386">
        <v>1289.6138561739876</v>
      </c>
      <c r="EP19" s="386">
        <v>1298.3490854454012</v>
      </c>
      <c r="EQ19" s="386">
        <v>1355.6023905263221</v>
      </c>
      <c r="ER19" s="386">
        <v>1386.220362883121</v>
      </c>
      <c r="ES19" s="386">
        <v>1436.0792719236304</v>
      </c>
      <c r="ET19" s="386">
        <v>1490.461909401886</v>
      </c>
      <c r="EV19" s="386">
        <f t="shared" si="15"/>
        <v>1.1683037485006309</v>
      </c>
      <c r="EW19" s="386">
        <f t="shared" si="15"/>
        <v>1.2396982071417582</v>
      </c>
      <c r="EX19" s="386">
        <f t="shared" si="15"/>
        <v>1.1152540227619658</v>
      </c>
      <c r="EY19" s="386">
        <f t="shared" si="15"/>
        <v>1.1168477290548964</v>
      </c>
      <c r="EZ19" s="386">
        <f t="shared" si="15"/>
        <v>1.0793347841217686</v>
      </c>
      <c r="FA19" s="386">
        <f t="shared" si="15"/>
        <v>1.0881579201538116</v>
      </c>
      <c r="FB19" s="386">
        <f t="shared" si="15"/>
        <v>1.076302778396601</v>
      </c>
      <c r="FC19" s="386">
        <f t="shared" si="15"/>
        <v>1.0785043685338542</v>
      </c>
      <c r="FD19" s="386">
        <f t="shared" si="15"/>
        <v>1.0826912776792219</v>
      </c>
      <c r="FF19" s="386"/>
      <c r="FG19" s="386">
        <f t="shared" si="16"/>
        <v>7.1394458641127256E-2</v>
      </c>
      <c r="FH19" s="386">
        <f t="shared" si="16"/>
        <v>-0.12444418437979232</v>
      </c>
      <c r="FI19" s="386">
        <f t="shared" si="16"/>
        <v>1.5937062929305412E-3</v>
      </c>
      <c r="FJ19" s="386">
        <f t="shared" si="16"/>
        <v>-3.7512944933127734E-2</v>
      </c>
      <c r="FK19" s="386">
        <f t="shared" si="16"/>
        <v>8.8231360320429886E-3</v>
      </c>
      <c r="FL19" s="386">
        <f t="shared" si="16"/>
        <v>-1.1855141757210585E-2</v>
      </c>
    </row>
    <row r="20" spans="1:168" s="370" customFormat="1" x14ac:dyDescent="0.25">
      <c r="A20" s="369" t="s">
        <v>543</v>
      </c>
      <c r="B20" s="369"/>
      <c r="C20" s="365">
        <f t="shared" ref="C20:BN20" si="21">C21+C22</f>
        <v>264.15247644098821</v>
      </c>
      <c r="D20" s="365">
        <f t="shared" si="21"/>
        <v>405.54417578312257</v>
      </c>
      <c r="E20" s="365">
        <f t="shared" si="21"/>
        <v>186.44772297952562</v>
      </c>
      <c r="F20" s="365">
        <f t="shared" si="21"/>
        <v>17.746279217503286</v>
      </c>
      <c r="G20" s="365">
        <f t="shared" si="21"/>
        <v>148.06377349151495</v>
      </c>
      <c r="H20" s="365">
        <f t="shared" si="21"/>
        <v>132.61895774927746</v>
      </c>
      <c r="I20" s="365">
        <f t="shared" si="21"/>
        <v>211.81604323633803</v>
      </c>
      <c r="J20" s="365">
        <f t="shared" si="21"/>
        <v>244.27994965501875</v>
      </c>
      <c r="K20" s="365">
        <f t="shared" si="21"/>
        <v>275.50404052702947</v>
      </c>
      <c r="L20" s="365">
        <f t="shared" si="21"/>
        <v>158.70490781411431</v>
      </c>
      <c r="M20" s="365">
        <f t="shared" si="21"/>
        <v>146.49087644202768</v>
      </c>
      <c r="N20" s="365">
        <f t="shared" si="21"/>
        <v>99.961243736186134</v>
      </c>
      <c r="O20" s="365">
        <f t="shared" si="21"/>
        <v>317.59528304055641</v>
      </c>
      <c r="P20" s="365">
        <f t="shared" si="21"/>
        <v>248.1585842308063</v>
      </c>
      <c r="Q20" s="365">
        <f t="shared" si="21"/>
        <v>108.24884547797404</v>
      </c>
      <c r="R20" s="365">
        <f t="shared" si="21"/>
        <v>201.19280392106859</v>
      </c>
      <c r="S20" s="365">
        <f t="shared" si="21"/>
        <v>335.53102657298246</v>
      </c>
      <c r="T20" s="365">
        <f t="shared" si="21"/>
        <v>220.62460780674905</v>
      </c>
      <c r="U20" s="365">
        <f t="shared" si="21"/>
        <v>424.77448214097961</v>
      </c>
      <c r="V20" s="365">
        <f t="shared" si="21"/>
        <v>376.11227765762641</v>
      </c>
      <c r="W20" s="365">
        <f t="shared" si="21"/>
        <v>169.14001689086223</v>
      </c>
      <c r="X20" s="365">
        <f t="shared" si="21"/>
        <v>406.57181739794635</v>
      </c>
      <c r="Y20" s="365">
        <f t="shared" si="21"/>
        <v>242.38869809258262</v>
      </c>
      <c r="Z20" s="365">
        <f t="shared" si="21"/>
        <v>123.97217805332559</v>
      </c>
      <c r="AA20" s="365">
        <f t="shared" si="21"/>
        <v>461.47628587783879</v>
      </c>
      <c r="AB20" s="365">
        <f t="shared" si="21"/>
        <v>228.50639566091763</v>
      </c>
      <c r="AC20" s="365">
        <f t="shared" si="21"/>
        <v>323.724562169612</v>
      </c>
      <c r="AD20" s="365">
        <f t="shared" si="21"/>
        <v>386.0903404586723</v>
      </c>
      <c r="AE20" s="365">
        <f t="shared" si="21"/>
        <v>278.92872484234664</v>
      </c>
      <c r="AF20" s="365">
        <f t="shared" si="21"/>
        <v>529.03874715858342</v>
      </c>
      <c r="AG20" s="365">
        <f t="shared" si="21"/>
        <v>285.45147972613483</v>
      </c>
      <c r="AH20" s="365">
        <f t="shared" si="21"/>
        <v>406.42413389988133</v>
      </c>
      <c r="AI20" s="365">
        <f t="shared" si="21"/>
        <v>347.03918800437953</v>
      </c>
      <c r="AJ20" s="365">
        <f t="shared" si="21"/>
        <v>279.90005731338698</v>
      </c>
      <c r="AK20" s="365">
        <f t="shared" si="21"/>
        <v>470.83733455234676</v>
      </c>
      <c r="AL20" s="365">
        <f t="shared" si="21"/>
        <v>193.27713749896685</v>
      </c>
      <c r="AM20" s="365">
        <f t="shared" si="21"/>
        <v>50.077551605359389</v>
      </c>
      <c r="AN20" s="365">
        <f t="shared" si="21"/>
        <v>117.41813994406567</v>
      </c>
      <c r="AO20" s="365">
        <f t="shared" si="21"/>
        <v>197.67087876238833</v>
      </c>
      <c r="AP20" s="365">
        <f t="shared" si="21"/>
        <v>143.05270886160207</v>
      </c>
      <c r="AQ20" s="365">
        <f t="shared" si="21"/>
        <v>178.79987930405008</v>
      </c>
      <c r="AR20" s="365">
        <f t="shared" si="21"/>
        <v>217.27193865951079</v>
      </c>
      <c r="AS20" s="365">
        <f t="shared" si="21"/>
        <v>171.43067275448442</v>
      </c>
      <c r="AT20" s="365">
        <f t="shared" si="21"/>
        <v>81.593704329273805</v>
      </c>
      <c r="AU20" s="365">
        <f t="shared" si="21"/>
        <v>30.407640013568653</v>
      </c>
      <c r="AV20" s="365">
        <f t="shared" si="21"/>
        <v>84.028444034132008</v>
      </c>
      <c r="AW20" s="365">
        <f t="shared" si="21"/>
        <v>-14.952348318821805</v>
      </c>
      <c r="AX20" s="365">
        <f t="shared" si="21"/>
        <v>-187.56177021080316</v>
      </c>
      <c r="AY20" s="365">
        <f t="shared" si="21"/>
        <v>60.315706514553625</v>
      </c>
      <c r="AZ20" s="365">
        <f t="shared" si="21"/>
        <v>69.674566296408187</v>
      </c>
      <c r="BA20" s="365">
        <f t="shared" si="21"/>
        <v>4.7933649270853493</v>
      </c>
      <c r="BB20" s="365">
        <f t="shared" si="21"/>
        <v>25.905979163600591</v>
      </c>
      <c r="BC20" s="365">
        <f t="shared" si="21"/>
        <v>11.017790569845261</v>
      </c>
      <c r="BD20" s="365">
        <f t="shared" si="21"/>
        <v>86.833162108186627</v>
      </c>
      <c r="BE20" s="365">
        <f t="shared" si="21"/>
        <v>25.124040216934077</v>
      </c>
      <c r="BF20" s="365">
        <f t="shared" si="21"/>
        <v>120.32193492021656</v>
      </c>
      <c r="BG20" s="365">
        <f t="shared" si="21"/>
        <v>60.264013057889258</v>
      </c>
      <c r="BH20" s="365">
        <f t="shared" si="21"/>
        <v>41.958939449753757</v>
      </c>
      <c r="BI20" s="365">
        <f t="shared" si="21"/>
        <v>72.578416782547606</v>
      </c>
      <c r="BJ20" s="365">
        <f t="shared" si="21"/>
        <v>33.324196154584286</v>
      </c>
      <c r="BK20" s="365">
        <f t="shared" si="21"/>
        <v>305.48712919113353</v>
      </c>
      <c r="BL20" s="365">
        <f t="shared" si="21"/>
        <v>78.211047586192024</v>
      </c>
      <c r="BM20" s="365">
        <f t="shared" si="21"/>
        <v>262.83354310342281</v>
      </c>
      <c r="BN20" s="365">
        <f t="shared" si="21"/>
        <v>46.38201908814375</v>
      </c>
      <c r="BO20" s="365">
        <f t="shared" ref="BO20:DZ20" si="22">BO21+BO22</f>
        <v>114.11943983624909</v>
      </c>
      <c r="BP20" s="365">
        <f t="shared" si="22"/>
        <v>165.41451206788869</v>
      </c>
      <c r="BQ20" s="365">
        <f t="shared" si="22"/>
        <v>178.63006784719039</v>
      </c>
      <c r="BR20" s="365">
        <f t="shared" si="22"/>
        <v>115.13764704414515</v>
      </c>
      <c r="BS20" s="365">
        <f t="shared" si="22"/>
        <v>110.72032904589071</v>
      </c>
      <c r="BT20" s="365">
        <f t="shared" si="22"/>
        <v>31.779775219159689</v>
      </c>
      <c r="BU20" s="365">
        <f t="shared" si="22"/>
        <v>124.37575648401352</v>
      </c>
      <c r="BV20" s="365">
        <f t="shared" si="22"/>
        <v>559.36481945323726</v>
      </c>
      <c r="BW20" s="365">
        <f t="shared" si="22"/>
        <v>319.40217356309046</v>
      </c>
      <c r="BX20" s="365">
        <f t="shared" si="22"/>
        <v>169.81295367851413</v>
      </c>
      <c r="BY20" s="365">
        <f t="shared" si="22"/>
        <v>515.75966279300746</v>
      </c>
      <c r="BZ20" s="365">
        <f t="shared" si="22"/>
        <v>235.10141653366827</v>
      </c>
      <c r="CA20" s="365">
        <f t="shared" si="22"/>
        <v>274.86597387632168</v>
      </c>
      <c r="CB20" s="365">
        <f t="shared" si="22"/>
        <v>260.61702802158641</v>
      </c>
      <c r="CC20" s="365">
        <f t="shared" si="22"/>
        <v>257.42395440665632</v>
      </c>
      <c r="CD20" s="365">
        <f t="shared" si="22"/>
        <v>267.32017815276896</v>
      </c>
      <c r="CE20" s="365">
        <f t="shared" si="22"/>
        <v>239.67662072084411</v>
      </c>
      <c r="CF20" s="365">
        <f t="shared" si="22"/>
        <v>78.649565917944614</v>
      </c>
      <c r="CG20" s="365">
        <f t="shared" si="22"/>
        <v>208.16686033980179</v>
      </c>
      <c r="CH20" s="365">
        <f t="shared" si="22"/>
        <v>18.582339165795531</v>
      </c>
      <c r="CI20" s="365">
        <f t="shared" si="22"/>
        <v>67.619259259999978</v>
      </c>
      <c r="CJ20" s="365">
        <f t="shared" si="22"/>
        <v>173.73344134999991</v>
      </c>
      <c r="CK20" s="365">
        <f t="shared" si="22"/>
        <v>263.47936578999986</v>
      </c>
      <c r="CL20" s="365">
        <f t="shared" si="22"/>
        <v>157.63316773999998</v>
      </c>
      <c r="CM20" s="365">
        <f t="shared" si="22"/>
        <v>331.50625017000004</v>
      </c>
      <c r="CN20" s="365">
        <f t="shared" si="22"/>
        <v>222.55631344999992</v>
      </c>
      <c r="CO20" s="365">
        <f t="shared" si="22"/>
        <v>246.15627741000014</v>
      </c>
      <c r="CP20" s="365">
        <f t="shared" si="22"/>
        <v>360.61547414999995</v>
      </c>
      <c r="CQ20" s="365">
        <f t="shared" si="22"/>
        <v>258.64328425999997</v>
      </c>
      <c r="CR20" s="365">
        <f t="shared" si="22"/>
        <v>120.86574826000003</v>
      </c>
      <c r="CS20" s="365">
        <f t="shared" si="22"/>
        <v>229.29208573000003</v>
      </c>
      <c r="CT20" s="365">
        <f t="shared" si="22"/>
        <v>199.61009198573163</v>
      </c>
      <c r="CU20" s="365">
        <f t="shared" si="22"/>
        <v>201.98799120928919</v>
      </c>
      <c r="CV20" s="365">
        <f t="shared" si="22"/>
        <v>216.68467737648496</v>
      </c>
      <c r="CW20" s="365">
        <f t="shared" si="22"/>
        <v>188.321877106827</v>
      </c>
      <c r="CX20" s="365">
        <f t="shared" si="22"/>
        <v>153.42044968668057</v>
      </c>
      <c r="CY20" s="365">
        <f t="shared" si="22"/>
        <v>41.866362095322174</v>
      </c>
      <c r="CZ20" s="365">
        <f t="shared" si="22"/>
        <v>-33.417057921423641</v>
      </c>
      <c r="DA20" s="365">
        <f t="shared" si="22"/>
        <v>21.974125350543254</v>
      </c>
      <c r="DB20" s="365">
        <f t="shared" si="22"/>
        <v>142.01842485206336</v>
      </c>
      <c r="DC20" s="365">
        <f t="shared" si="22"/>
        <v>186.53504320396843</v>
      </c>
      <c r="DD20" s="365">
        <f t="shared" si="22"/>
        <v>244.08273643231848</v>
      </c>
      <c r="DE20" s="365">
        <f t="shared" si="22"/>
        <v>198.9175963522143</v>
      </c>
      <c r="DF20" s="365">
        <f t="shared" si="22"/>
        <v>173.39919987080458</v>
      </c>
      <c r="DG20" s="365">
        <f t="shared" si="22"/>
        <v>72.075227500000011</v>
      </c>
      <c r="DH20" s="365">
        <f t="shared" si="22"/>
        <v>110.61694970999997</v>
      </c>
      <c r="DI20" s="365">
        <f t="shared" si="22"/>
        <v>319.20704525999986</v>
      </c>
      <c r="DJ20" s="365">
        <f t="shared" si="22"/>
        <v>196.7503655300001</v>
      </c>
      <c r="DK20" s="365">
        <f t="shared" si="22"/>
        <v>248.4372585899998</v>
      </c>
      <c r="DL20" s="365">
        <f t="shared" si="22"/>
        <v>128.33850288999989</v>
      </c>
      <c r="DM20" s="365">
        <f t="shared" si="22"/>
        <v>177.20525660000055</v>
      </c>
      <c r="DN20" s="365">
        <f t="shared" si="22"/>
        <v>192.47101277000013</v>
      </c>
      <c r="DO20" s="365">
        <f t="shared" si="22"/>
        <v>678.48284137000053</v>
      </c>
      <c r="DP20" s="365">
        <f t="shared" si="22"/>
        <v>254.95966220999946</v>
      </c>
      <c r="DQ20" s="365">
        <f t="shared" si="22"/>
        <v>214.89000287999977</v>
      </c>
      <c r="DR20" s="365">
        <f t="shared" si="22"/>
        <v>124.65637505999982</v>
      </c>
      <c r="DS20" s="365">
        <f t="shared" si="22"/>
        <v>124.126333877631</v>
      </c>
      <c r="DT20" s="365">
        <f t="shared" si="22"/>
        <v>269.72292933155717</v>
      </c>
      <c r="DU20" s="365">
        <f t="shared" si="22"/>
        <v>288.00993001675818</v>
      </c>
      <c r="DV20" s="365">
        <f t="shared" si="22"/>
        <v>297.40881467314517</v>
      </c>
      <c r="DW20" s="365">
        <f t="shared" si="22"/>
        <v>296.01917558536763</v>
      </c>
      <c r="DX20" s="365">
        <f t="shared" si="22"/>
        <v>264.34614597027735</v>
      </c>
      <c r="DY20" s="365">
        <f t="shared" si="22"/>
        <v>269.419332639505</v>
      </c>
      <c r="DZ20" s="365">
        <f t="shared" si="22"/>
        <v>287.94171341818583</v>
      </c>
      <c r="EA20" s="365">
        <f>EA21+EA22</f>
        <v>291.67328965851027</v>
      </c>
      <c r="EB20" s="365">
        <f>EB21+EB22</f>
        <v>309.04360095922596</v>
      </c>
      <c r="EC20" s="365">
        <f>EC21+EC22</f>
        <v>199.45935646387173</v>
      </c>
      <c r="ED20" s="365">
        <f>ED21+ED22</f>
        <v>211.45983723324258</v>
      </c>
      <c r="EF20" s="386">
        <f t="shared" si="19"/>
        <v>2631.7107595557313</v>
      </c>
      <c r="EG20" s="386">
        <f t="shared" si="19"/>
        <v>1735.7914256150927</v>
      </c>
      <c r="EH20" s="386">
        <f t="shared" si="19"/>
        <v>2718.09050037</v>
      </c>
      <c r="EI20" s="386">
        <f t="shared" si="19"/>
        <v>3108.6304598272777</v>
      </c>
      <c r="EJ20" s="386"/>
      <c r="EK20" s="369" t="s">
        <v>543</v>
      </c>
      <c r="EL20" s="386">
        <f>EL21+EL22</f>
        <v>2631.7107595557318</v>
      </c>
      <c r="EM20" s="386">
        <f t="shared" ref="EM20:ET20" si="23">EM21+EM22</f>
        <v>1735.7914256150927</v>
      </c>
      <c r="EN20" s="386">
        <f t="shared" si="23"/>
        <v>2718.09050037</v>
      </c>
      <c r="EO20" s="386">
        <f t="shared" si="23"/>
        <v>3108.6085391987117</v>
      </c>
      <c r="EP20" s="386">
        <f t="shared" si="23"/>
        <v>3081.2485070671764</v>
      </c>
      <c r="EQ20" s="386">
        <f t="shared" si="23"/>
        <v>2945.4335224316701</v>
      </c>
      <c r="ER20" s="386">
        <f t="shared" si="23"/>
        <v>2845.4089073535542</v>
      </c>
      <c r="ES20" s="386">
        <f t="shared" si="23"/>
        <v>2807.2290778822194</v>
      </c>
      <c r="ET20" s="386">
        <f t="shared" si="23"/>
        <v>2747.0430444085036</v>
      </c>
      <c r="EV20" s="386">
        <f t="shared" si="15"/>
        <v>2.4343346842653735</v>
      </c>
      <c r="EW20" s="386">
        <f t="shared" si="15"/>
        <v>1.7481838815875352</v>
      </c>
      <c r="EX20" s="386">
        <f t="shared" si="15"/>
        <v>2.56023014060847</v>
      </c>
      <c r="EY20" s="386">
        <f t="shared" si="15"/>
        <v>2.6921565481817669</v>
      </c>
      <c r="EZ20" s="386">
        <f t="shared" si="15"/>
        <v>2.5614826778731739</v>
      </c>
      <c r="FA20" s="386">
        <f t="shared" si="15"/>
        <v>2.3643339950707527</v>
      </c>
      <c r="FB20" s="386">
        <f t="shared" si="15"/>
        <v>2.2092602263391248</v>
      </c>
      <c r="FC20" s="386">
        <f t="shared" si="15"/>
        <v>2.1082463086565899</v>
      </c>
      <c r="FD20" s="386">
        <f t="shared" si="15"/>
        <v>1.9954884622204079</v>
      </c>
      <c r="FF20" s="386"/>
      <c r="FG20" s="386">
        <f t="shared" si="16"/>
        <v>-0.68615080267783823</v>
      </c>
      <c r="FH20" s="386">
        <f t="shared" si="16"/>
        <v>0.81204625902093475</v>
      </c>
      <c r="FI20" s="386">
        <f t="shared" si="16"/>
        <v>0.13192640757329688</v>
      </c>
      <c r="FJ20" s="386">
        <f t="shared" si="16"/>
        <v>-0.13067387030859301</v>
      </c>
      <c r="FK20" s="386">
        <f t="shared" si="16"/>
        <v>-0.19714868280242115</v>
      </c>
      <c r="FL20" s="386">
        <f t="shared" si="16"/>
        <v>-0.15507376873162793</v>
      </c>
    </row>
    <row r="21" spans="1:168" s="370" customFormat="1" x14ac:dyDescent="0.25">
      <c r="A21" s="382" t="s">
        <v>542</v>
      </c>
      <c r="B21" s="382"/>
      <c r="C21" s="391">
        <v>248.32</v>
      </c>
      <c r="D21" s="386">
        <v>390.96</v>
      </c>
      <c r="E21" s="386">
        <v>172.11</v>
      </c>
      <c r="F21" s="386">
        <v>9.4499999999999602</v>
      </c>
      <c r="G21" s="386">
        <v>143.45999999999998</v>
      </c>
      <c r="H21" s="386">
        <v>119.26000000000005</v>
      </c>
      <c r="I21" s="386">
        <v>196.15999999999997</v>
      </c>
      <c r="J21" s="386">
        <v>227.46999999999997</v>
      </c>
      <c r="K21" s="386">
        <v>261.01</v>
      </c>
      <c r="L21" s="386">
        <v>151.66461151920822</v>
      </c>
      <c r="M21" s="386">
        <v>136.17328770972171</v>
      </c>
      <c r="N21" s="386">
        <v>102.47334252856422</v>
      </c>
      <c r="O21" s="386">
        <v>299.90314936812592</v>
      </c>
      <c r="P21" s="386">
        <v>231.10623969284609</v>
      </c>
      <c r="Q21" s="386">
        <v>87.82955829887058</v>
      </c>
      <c r="R21" s="386">
        <v>195.12523551999999</v>
      </c>
      <c r="S21" s="386">
        <v>324.76821104863791</v>
      </c>
      <c r="T21" s="386">
        <v>211.04223104000008</v>
      </c>
      <c r="U21" s="386">
        <v>409.72907585000013</v>
      </c>
      <c r="V21" s="386">
        <v>361.37424834000001</v>
      </c>
      <c r="W21" s="386">
        <v>154.97308823760571</v>
      </c>
      <c r="X21" s="386">
        <v>396.89212669000005</v>
      </c>
      <c r="Y21" s="386">
        <v>235.94421514737323</v>
      </c>
      <c r="Z21" s="386">
        <v>125.26965261000021</v>
      </c>
      <c r="AA21" s="386">
        <v>444.37134118999995</v>
      </c>
      <c r="AB21" s="386">
        <v>225.89813441999999</v>
      </c>
      <c r="AC21" s="386">
        <v>295.25382411000004</v>
      </c>
      <c r="AD21" s="386">
        <v>378.12568505000002</v>
      </c>
      <c r="AE21" s="386">
        <v>266.77526915000004</v>
      </c>
      <c r="AF21" s="386">
        <v>523.52481751999994</v>
      </c>
      <c r="AG21" s="386">
        <v>265.95499361999998</v>
      </c>
      <c r="AH21" s="386">
        <v>382.82271216000004</v>
      </c>
      <c r="AI21" s="386">
        <v>331.15002812</v>
      </c>
      <c r="AJ21" s="386">
        <v>257.75687590999996</v>
      </c>
      <c r="AK21" s="386">
        <v>451.70733344999996</v>
      </c>
      <c r="AL21" s="386">
        <v>184.53626682000015</v>
      </c>
      <c r="AM21" s="386">
        <v>24.374769729999997</v>
      </c>
      <c r="AN21" s="386">
        <v>96.094630310000042</v>
      </c>
      <c r="AO21" s="386">
        <v>168.98898700999999</v>
      </c>
      <c r="AP21" s="386">
        <v>122.63486939999999</v>
      </c>
      <c r="AQ21" s="386">
        <v>161.17873329000008</v>
      </c>
      <c r="AR21" s="386">
        <v>205.45433996000003</v>
      </c>
      <c r="AS21" s="386">
        <v>142.26880480999995</v>
      </c>
      <c r="AT21" s="386">
        <v>56.687052250000022</v>
      </c>
      <c r="AU21" s="386">
        <v>12.490974429999966</v>
      </c>
      <c r="AV21" s="386">
        <v>73.275092580000035</v>
      </c>
      <c r="AW21" s="386">
        <v>-28.526062550000063</v>
      </c>
      <c r="AX21" s="386">
        <v>-202.26713899999993</v>
      </c>
      <c r="AY21" s="386">
        <v>32.327507459999964</v>
      </c>
      <c r="AZ21" s="386">
        <v>43.690649779999973</v>
      </c>
      <c r="BA21" s="386">
        <v>-15.824593869999973</v>
      </c>
      <c r="BB21" s="386">
        <v>16.958365799999996</v>
      </c>
      <c r="BC21" s="386">
        <v>2.3502106400000287</v>
      </c>
      <c r="BD21" s="386">
        <v>81.852339590000014</v>
      </c>
      <c r="BE21" s="386">
        <v>15.26244982999998</v>
      </c>
      <c r="BF21" s="386">
        <v>106.96854102</v>
      </c>
      <c r="BG21" s="386">
        <v>56.991682050000009</v>
      </c>
      <c r="BH21" s="386">
        <v>39.900068830000038</v>
      </c>
      <c r="BI21" s="386">
        <v>67.846096434444405</v>
      </c>
      <c r="BJ21" s="386">
        <v>38.456551840000031</v>
      </c>
      <c r="BK21" s="386">
        <v>290.81359377999996</v>
      </c>
      <c r="BL21" s="386">
        <v>71.363456369999994</v>
      </c>
      <c r="BM21" s="386">
        <v>254.19087879000006</v>
      </c>
      <c r="BN21" s="386">
        <v>49.822214070000001</v>
      </c>
      <c r="BO21" s="386">
        <v>118.38725181999999</v>
      </c>
      <c r="BP21" s="386">
        <v>171.07920435</v>
      </c>
      <c r="BQ21" s="386">
        <v>176.71425338000003</v>
      </c>
      <c r="BR21" s="386">
        <v>110.92015972999997</v>
      </c>
      <c r="BS21" s="386">
        <v>110.46866822000004</v>
      </c>
      <c r="BT21" s="386">
        <v>28.988192990000016</v>
      </c>
      <c r="BU21" s="386">
        <v>124.73977934000004</v>
      </c>
      <c r="BV21" s="386">
        <v>569.60453094000013</v>
      </c>
      <c r="BW21" s="386">
        <v>307.16999125000007</v>
      </c>
      <c r="BX21" s="386">
        <v>161.49388193000001</v>
      </c>
      <c r="BY21" s="386">
        <v>509.08198764999997</v>
      </c>
      <c r="BZ21" s="386">
        <v>232.21139293000002</v>
      </c>
      <c r="CA21" s="386">
        <v>271.84252991999995</v>
      </c>
      <c r="CB21" s="386">
        <v>256.90356612999994</v>
      </c>
      <c r="CC21" s="386">
        <v>247.99763383000001</v>
      </c>
      <c r="CD21" s="386">
        <v>256.99447086000009</v>
      </c>
      <c r="CE21" s="386">
        <v>231.00336080000005</v>
      </c>
      <c r="CF21" s="386">
        <v>73.458455709999981</v>
      </c>
      <c r="CG21" s="386">
        <v>192.49882496000004</v>
      </c>
      <c r="CH21" s="386">
        <v>7.3632202399999471</v>
      </c>
      <c r="CI21" s="386">
        <v>65.435130729999983</v>
      </c>
      <c r="CJ21" s="386">
        <v>163.95641091999994</v>
      </c>
      <c r="CK21" s="386">
        <v>252.25958821999996</v>
      </c>
      <c r="CL21" s="386">
        <v>148.34600087999996</v>
      </c>
      <c r="CM21" s="386">
        <v>318.50470838000001</v>
      </c>
      <c r="CN21" s="386">
        <v>214.48783173000004</v>
      </c>
      <c r="CO21" s="386">
        <v>231.89373677000003</v>
      </c>
      <c r="CP21" s="386">
        <v>347.77787970999998</v>
      </c>
      <c r="CQ21" s="386">
        <v>245.74713847999999</v>
      </c>
      <c r="CR21" s="386">
        <v>102.10120055000002</v>
      </c>
      <c r="CS21" s="386">
        <v>208.95233382000001</v>
      </c>
      <c r="CT21" s="386">
        <v>189.13064999999997</v>
      </c>
      <c r="CU21" s="386">
        <v>176.37693426999999</v>
      </c>
      <c r="CV21" s="386">
        <v>198.01467452000014</v>
      </c>
      <c r="CW21" s="386">
        <v>162.45885964000013</v>
      </c>
      <c r="CX21" s="386">
        <v>138.63013594000006</v>
      </c>
      <c r="CY21" s="386">
        <v>25.787771750000005</v>
      </c>
      <c r="CZ21" s="386">
        <v>-56.734720600000024</v>
      </c>
      <c r="DA21" s="386">
        <v>-1.3512794299999555</v>
      </c>
      <c r="DB21" s="386">
        <v>119.38020371999997</v>
      </c>
      <c r="DC21" s="386">
        <v>163.99681090999999</v>
      </c>
      <c r="DD21" s="386">
        <v>224.44365204000007</v>
      </c>
      <c r="DE21" s="386">
        <v>180.89479837999994</v>
      </c>
      <c r="DF21" s="386">
        <v>154.45501853000013</v>
      </c>
      <c r="DG21" s="386">
        <v>65.54409204000001</v>
      </c>
      <c r="DH21" s="386">
        <v>92.083221899999984</v>
      </c>
      <c r="DI21" s="386">
        <v>298.97457938999992</v>
      </c>
      <c r="DJ21" s="386">
        <v>170.67832899000004</v>
      </c>
      <c r="DK21" s="386">
        <v>231.57015205999974</v>
      </c>
      <c r="DL21" s="386">
        <v>101.68966949999995</v>
      </c>
      <c r="DM21" s="386">
        <v>155.68356258000063</v>
      </c>
      <c r="DN21" s="386">
        <v>174.31121053000018</v>
      </c>
      <c r="DO21" s="386">
        <v>655.19602004000046</v>
      </c>
      <c r="DP21" s="386">
        <v>230.70663705999942</v>
      </c>
      <c r="DQ21" s="386">
        <v>200.67466527999977</v>
      </c>
      <c r="DR21" s="386">
        <v>112.6856860299998</v>
      </c>
      <c r="DS21" s="386">
        <v>117.41545500991305</v>
      </c>
      <c r="DT21" s="386">
        <v>252.11240354383926</v>
      </c>
      <c r="DU21" s="386">
        <v>262.55903155904025</v>
      </c>
      <c r="DV21" s="386">
        <v>279.45035111542728</v>
      </c>
      <c r="DW21" s="386">
        <v>274.42486181764968</v>
      </c>
      <c r="DX21" s="386">
        <v>242.67543947886614</v>
      </c>
      <c r="DY21" s="386">
        <v>237.10701061163087</v>
      </c>
      <c r="DZ21" s="386">
        <v>258.22615322978544</v>
      </c>
      <c r="EA21" s="386">
        <v>266.17488293566583</v>
      </c>
      <c r="EB21" s="386">
        <v>280.9673078432017</v>
      </c>
      <c r="EC21" s="386">
        <v>184.41504705606027</v>
      </c>
      <c r="ED21" s="386">
        <v>211.76966769039021</v>
      </c>
      <c r="EF21" s="386">
        <f t="shared" si="19"/>
        <v>2488.5926101900004</v>
      </c>
      <c r="EG21" s="386">
        <f t="shared" si="19"/>
        <v>1486.3528596700005</v>
      </c>
      <c r="EH21" s="386">
        <f t="shared" si="19"/>
        <v>2489.7978254</v>
      </c>
      <c r="EI21" s="386">
        <f t="shared" si="19"/>
        <v>2867.2976118914698</v>
      </c>
      <c r="EJ21" s="386"/>
      <c r="EK21" s="382" t="s">
        <v>542</v>
      </c>
      <c r="EL21" s="386">
        <v>2488.5926101900004</v>
      </c>
      <c r="EM21" s="386">
        <v>1486.3528596700005</v>
      </c>
      <c r="EN21" s="386">
        <v>2489.7978254</v>
      </c>
      <c r="EO21" s="386">
        <v>2867.2976118325123</v>
      </c>
      <c r="EP21" s="386">
        <v>2814.0726929296197</v>
      </c>
      <c r="EQ21" s="386">
        <v>2665.1426929296204</v>
      </c>
      <c r="ER21" s="386">
        <v>2550.5626929296204</v>
      </c>
      <c r="ES21" s="386">
        <v>2503.5626929296204</v>
      </c>
      <c r="ET21" s="386">
        <v>2431.8771696644471</v>
      </c>
      <c r="EV21" s="386">
        <f t="shared" si="15"/>
        <v>2.3019502747386644</v>
      </c>
      <c r="EW21" s="386">
        <f t="shared" si="15"/>
        <v>1.4969644816086487</v>
      </c>
      <c r="EX21" s="386">
        <f t="shared" si="15"/>
        <v>2.3451961719975047</v>
      </c>
      <c r="EY21" s="386">
        <f t="shared" si="15"/>
        <v>2.4831734018431852</v>
      </c>
      <c r="EZ21" s="386">
        <f t="shared" si="15"/>
        <v>2.3393758863273622</v>
      </c>
      <c r="FA21" s="386">
        <f t="shared" si="15"/>
        <v>2.1393412625404431</v>
      </c>
      <c r="FB21" s="386">
        <f t="shared" si="15"/>
        <v>1.9803328434487348</v>
      </c>
      <c r="FC21" s="386">
        <f t="shared" si="15"/>
        <v>1.880190985283273</v>
      </c>
      <c r="FD21" s="386">
        <f t="shared" si="15"/>
        <v>1.7665477952667219</v>
      </c>
      <c r="FF21" s="386"/>
      <c r="FG21" s="386">
        <f t="shared" si="16"/>
        <v>-0.80498579313001573</v>
      </c>
      <c r="FH21" s="386">
        <f t="shared" si="16"/>
        <v>0.84823169038885604</v>
      </c>
      <c r="FI21" s="386">
        <f t="shared" si="16"/>
        <v>0.1379772298456805</v>
      </c>
      <c r="FJ21" s="386">
        <f t="shared" si="16"/>
        <v>-0.14379751551582309</v>
      </c>
      <c r="FK21" s="386">
        <f t="shared" si="16"/>
        <v>-0.20003462378691905</v>
      </c>
      <c r="FL21" s="386">
        <f t="shared" si="16"/>
        <v>-0.15900841909170826</v>
      </c>
    </row>
    <row r="22" spans="1:168" s="370" customFormat="1" x14ac:dyDescent="0.25">
      <c r="A22" s="382" t="s">
        <v>490</v>
      </c>
      <c r="B22" s="382"/>
      <c r="C22" s="391">
        <v>15.832476440988216</v>
      </c>
      <c r="D22" s="386">
        <v>14.584175783122589</v>
      </c>
      <c r="E22" s="386">
        <v>14.337722979525608</v>
      </c>
      <c r="F22" s="386">
        <v>8.2962792175033258</v>
      </c>
      <c r="G22" s="386">
        <v>4.6037734915149713</v>
      </c>
      <c r="H22" s="386">
        <v>13.358957749277408</v>
      </c>
      <c r="I22" s="386">
        <v>15.656043236338064</v>
      </c>
      <c r="J22" s="386">
        <v>16.809949655018784</v>
      </c>
      <c r="K22" s="386">
        <v>14.494040527029483</v>
      </c>
      <c r="L22" s="386">
        <v>7.040296294906085</v>
      </c>
      <c r="M22" s="386">
        <v>10.317588732305978</v>
      </c>
      <c r="N22" s="386">
        <v>-2.5120987923780831</v>
      </c>
      <c r="O22" s="386">
        <v>17.692133672430487</v>
      </c>
      <c r="P22" s="386">
        <v>17.052344537960209</v>
      </c>
      <c r="Q22" s="386">
        <v>20.419287179103463</v>
      </c>
      <c r="R22" s="386">
        <v>6.0675684010685984</v>
      </c>
      <c r="S22" s="386">
        <v>10.762815524344546</v>
      </c>
      <c r="T22" s="386">
        <v>9.582376766748979</v>
      </c>
      <c r="U22" s="386">
        <v>15.045406290979486</v>
      </c>
      <c r="V22" s="386">
        <v>14.738029317626399</v>
      </c>
      <c r="W22" s="386">
        <v>14.16692865325652</v>
      </c>
      <c r="X22" s="386">
        <v>9.6796907079462926</v>
      </c>
      <c r="Y22" s="386">
        <v>6.444482945209387</v>
      </c>
      <c r="Z22" s="386">
        <v>-1.2974745566746151</v>
      </c>
      <c r="AA22" s="386">
        <v>17.104944687838838</v>
      </c>
      <c r="AB22" s="386">
        <v>2.608261240917642</v>
      </c>
      <c r="AC22" s="386">
        <v>28.470738059611961</v>
      </c>
      <c r="AD22" s="386">
        <v>7.9646554086722858</v>
      </c>
      <c r="AE22" s="386">
        <v>12.153455692346597</v>
      </c>
      <c r="AF22" s="386">
        <v>5.5139296385834768</v>
      </c>
      <c r="AG22" s="386">
        <v>19.496486106134853</v>
      </c>
      <c r="AH22" s="386">
        <v>23.601421739881289</v>
      </c>
      <c r="AI22" s="386">
        <v>15.889159884379524</v>
      </c>
      <c r="AJ22" s="386">
        <v>22.143181403387018</v>
      </c>
      <c r="AK22" s="386">
        <v>19.130001102346796</v>
      </c>
      <c r="AL22" s="386">
        <v>8.7408706789667008</v>
      </c>
      <c r="AM22" s="386">
        <v>25.702781875359392</v>
      </c>
      <c r="AN22" s="386">
        <v>21.32350963406563</v>
      </c>
      <c r="AO22" s="386">
        <v>28.681891752388339</v>
      </c>
      <c r="AP22" s="386">
        <v>20.417839461602085</v>
      </c>
      <c r="AQ22" s="386">
        <v>17.621146014049998</v>
      </c>
      <c r="AR22" s="386">
        <v>11.817598699510768</v>
      </c>
      <c r="AS22" s="386">
        <v>29.16186794448447</v>
      </c>
      <c r="AT22" s="386">
        <v>24.906652079273783</v>
      </c>
      <c r="AU22" s="386">
        <v>17.916665583568687</v>
      </c>
      <c r="AV22" s="386">
        <v>10.753351454131973</v>
      </c>
      <c r="AW22" s="386">
        <v>13.573714231178258</v>
      </c>
      <c r="AX22" s="386">
        <v>14.705368789196768</v>
      </c>
      <c r="AY22" s="386">
        <v>27.988199054553661</v>
      </c>
      <c r="AZ22" s="386">
        <v>25.983916516408215</v>
      </c>
      <c r="BA22" s="386">
        <v>20.617958797085322</v>
      </c>
      <c r="BB22" s="386">
        <v>8.9476133636005954</v>
      </c>
      <c r="BC22" s="386">
        <v>8.6675799298452318</v>
      </c>
      <c r="BD22" s="386">
        <v>4.9808225181866135</v>
      </c>
      <c r="BE22" s="386">
        <v>9.8615903869340968</v>
      </c>
      <c r="BF22" s="386">
        <v>13.35339390021656</v>
      </c>
      <c r="BG22" s="386">
        <v>3.2723310078892496</v>
      </c>
      <c r="BH22" s="386">
        <v>2.0588706197537192</v>
      </c>
      <c r="BI22" s="386">
        <v>4.732320348103201</v>
      </c>
      <c r="BJ22" s="386">
        <v>-5.1323556854157459</v>
      </c>
      <c r="BK22" s="386">
        <v>14.673535411133571</v>
      </c>
      <c r="BL22" s="386">
        <v>6.8475912161920292</v>
      </c>
      <c r="BM22" s="386">
        <v>8.6426643134227561</v>
      </c>
      <c r="BN22" s="386">
        <v>-3.4401949818562514</v>
      </c>
      <c r="BO22" s="386">
        <v>-4.267811983750903</v>
      </c>
      <c r="BP22" s="386">
        <v>-5.6646922821113037</v>
      </c>
      <c r="BQ22" s="386">
        <v>1.9158144671903585</v>
      </c>
      <c r="BR22" s="386">
        <v>4.2174873141451883</v>
      </c>
      <c r="BS22" s="386">
        <v>0.25166082589066718</v>
      </c>
      <c r="BT22" s="386">
        <v>2.7915822291596726</v>
      </c>
      <c r="BU22" s="386">
        <v>-0.36402285598651929</v>
      </c>
      <c r="BV22" s="386">
        <v>-10.239711486762872</v>
      </c>
      <c r="BW22" s="386">
        <v>12.232182313090391</v>
      </c>
      <c r="BX22" s="386">
        <v>8.3190717485141192</v>
      </c>
      <c r="BY22" s="386">
        <v>6.677675143007491</v>
      </c>
      <c r="BZ22" s="386">
        <v>2.8900236036682543</v>
      </c>
      <c r="CA22" s="386">
        <v>3.0234439563217279</v>
      </c>
      <c r="CB22" s="386">
        <v>3.7134618915864621</v>
      </c>
      <c r="CC22" s="386">
        <v>9.426320576656309</v>
      </c>
      <c r="CD22" s="386">
        <v>10.325707292768868</v>
      </c>
      <c r="CE22" s="386">
        <v>8.6732599208440604</v>
      </c>
      <c r="CF22" s="386">
        <v>5.1911102079446323</v>
      </c>
      <c r="CG22" s="386">
        <v>15.668035379801751</v>
      </c>
      <c r="CH22" s="386">
        <v>11.219118925795584</v>
      </c>
      <c r="CI22" s="386">
        <v>2.1841285299999953</v>
      </c>
      <c r="CJ22" s="386">
        <v>9.777030429999968</v>
      </c>
      <c r="CK22" s="386">
        <v>11.219777569999906</v>
      </c>
      <c r="CL22" s="386">
        <v>9.2871668600000135</v>
      </c>
      <c r="CM22" s="386">
        <v>13.001541790000033</v>
      </c>
      <c r="CN22" s="386">
        <v>8.0684817199998804</v>
      </c>
      <c r="CO22" s="386">
        <v>14.262540640000111</v>
      </c>
      <c r="CP22" s="386">
        <v>12.837594439999975</v>
      </c>
      <c r="CQ22" s="386">
        <v>12.896145779999983</v>
      </c>
      <c r="CR22" s="386">
        <v>18.764547710000016</v>
      </c>
      <c r="CS22" s="386">
        <v>20.339751910000018</v>
      </c>
      <c r="CT22" s="386">
        <v>10.479441985731654</v>
      </c>
      <c r="CU22" s="386">
        <v>25.611056939289199</v>
      </c>
      <c r="CV22" s="386">
        <v>18.670002856484814</v>
      </c>
      <c r="CW22" s="386">
        <v>25.863017466826875</v>
      </c>
      <c r="CX22" s="386">
        <v>14.790313746680511</v>
      </c>
      <c r="CY22" s="386">
        <v>16.078590345322169</v>
      </c>
      <c r="CZ22" s="386">
        <v>23.317662678576383</v>
      </c>
      <c r="DA22" s="386">
        <v>23.325404780543209</v>
      </c>
      <c r="DB22" s="386">
        <v>22.638221132063393</v>
      </c>
      <c r="DC22" s="386">
        <v>22.538232293968434</v>
      </c>
      <c r="DD22" s="386">
        <v>19.639084392318409</v>
      </c>
      <c r="DE22" s="386">
        <v>18.022797972214363</v>
      </c>
      <c r="DF22" s="386">
        <v>18.944181340804448</v>
      </c>
      <c r="DG22" s="386">
        <v>6.5311354600000016</v>
      </c>
      <c r="DH22" s="386">
        <v>18.533727809999988</v>
      </c>
      <c r="DI22" s="386">
        <v>20.232465869999942</v>
      </c>
      <c r="DJ22" s="386">
        <v>26.072036540000056</v>
      </c>
      <c r="DK22" s="386">
        <v>16.867106530000058</v>
      </c>
      <c r="DL22" s="386">
        <v>26.648833389999936</v>
      </c>
      <c r="DM22" s="386">
        <v>21.521694019999927</v>
      </c>
      <c r="DN22" s="386">
        <v>18.159802239999948</v>
      </c>
      <c r="DO22" s="386">
        <v>23.286821330000066</v>
      </c>
      <c r="DP22" s="386">
        <v>24.253025150000042</v>
      </c>
      <c r="DQ22" s="386">
        <v>14.215337599999998</v>
      </c>
      <c r="DR22" s="386">
        <v>11.970689030000017</v>
      </c>
      <c r="DS22" s="386">
        <v>6.7108788677179518</v>
      </c>
      <c r="DT22" s="386">
        <v>17.610525787717904</v>
      </c>
      <c r="DU22" s="386">
        <v>25.450898457717926</v>
      </c>
      <c r="DV22" s="386">
        <v>17.958463557717891</v>
      </c>
      <c r="DW22" s="386">
        <v>21.594313767717949</v>
      </c>
      <c r="DX22" s="386">
        <v>21.67070649141121</v>
      </c>
      <c r="DY22" s="386">
        <v>32.312322027874131</v>
      </c>
      <c r="DZ22" s="386">
        <v>29.715560188400389</v>
      </c>
      <c r="EA22" s="386">
        <v>25.498406722844436</v>
      </c>
      <c r="EB22" s="386">
        <v>28.07629311602426</v>
      </c>
      <c r="EC22" s="386">
        <v>15.044309407811454</v>
      </c>
      <c r="ED22" s="386">
        <v>-0.30983045714762625</v>
      </c>
      <c r="EF22" s="386">
        <f t="shared" si="19"/>
        <v>143.11814936573157</v>
      </c>
      <c r="EG22" s="386">
        <f t="shared" si="19"/>
        <v>249.43856594509219</v>
      </c>
      <c r="EH22" s="386">
        <f t="shared" si="19"/>
        <v>228.29267496999998</v>
      </c>
      <c r="EI22" s="386">
        <f t="shared" si="19"/>
        <v>241.33284793580788</v>
      </c>
      <c r="EJ22" s="386"/>
      <c r="EK22" s="382" t="s">
        <v>490</v>
      </c>
      <c r="EL22" s="386">
        <v>143.11814936573157</v>
      </c>
      <c r="EM22" s="386">
        <v>249.43856594509219</v>
      </c>
      <c r="EN22" s="386">
        <v>228.29267496999998</v>
      </c>
      <c r="EO22" s="386">
        <v>241.31092736619956</v>
      </c>
      <c r="EP22" s="386">
        <v>267.1758141375567</v>
      </c>
      <c r="EQ22" s="386">
        <v>280.29082950204975</v>
      </c>
      <c r="ER22" s="386">
        <v>294.84621442393382</v>
      </c>
      <c r="ES22" s="386">
        <v>303.66638495259895</v>
      </c>
      <c r="ET22" s="386">
        <v>315.16587474405651</v>
      </c>
      <c r="EV22" s="386">
        <f t="shared" si="15"/>
        <v>0.13238440952670913</v>
      </c>
      <c r="EW22" s="386">
        <f t="shared" si="15"/>
        <v>0.25121939997888654</v>
      </c>
      <c r="EX22" s="386">
        <f t="shared" si="15"/>
        <v>0.21503396861096577</v>
      </c>
      <c r="EY22" s="386">
        <f t="shared" si="15"/>
        <v>0.20898314633858162</v>
      </c>
      <c r="EZ22" s="386">
        <f t="shared" si="15"/>
        <v>0.22210679154581214</v>
      </c>
      <c r="FA22" s="386">
        <f t="shared" si="15"/>
        <v>0.22499273253030957</v>
      </c>
      <c r="FB22" s="386">
        <f t="shared" si="15"/>
        <v>0.2289273828903903</v>
      </c>
      <c r="FC22" s="386">
        <f t="shared" si="15"/>
        <v>0.22805532337331688</v>
      </c>
      <c r="FD22" s="386">
        <f t="shared" si="15"/>
        <v>0.22894066695368603</v>
      </c>
      <c r="FF22" s="386"/>
      <c r="FG22" s="386">
        <f t="shared" si="16"/>
        <v>0.11883499045217741</v>
      </c>
      <c r="FH22" s="386">
        <f t="shared" si="16"/>
        <v>-3.6185431367920767E-2</v>
      </c>
      <c r="FI22" s="386">
        <f t="shared" si="16"/>
        <v>-6.0508222723841543E-3</v>
      </c>
      <c r="FJ22" s="386">
        <f t="shared" si="16"/>
        <v>1.3123645207230528E-2</v>
      </c>
      <c r="FK22" s="386">
        <f t="shared" si="16"/>
        <v>2.8859409844974315E-3</v>
      </c>
      <c r="FL22" s="386">
        <f t="shared" si="16"/>
        <v>3.934650360080727E-3</v>
      </c>
    </row>
    <row r="23" spans="1:168" s="377" customFormat="1" x14ac:dyDescent="0.25">
      <c r="A23" s="392"/>
      <c r="B23" s="392"/>
      <c r="C23" s="391">
        <v>2353.6561323830324</v>
      </c>
      <c r="D23" s="386">
        <v>2388.3811862964021</v>
      </c>
      <c r="E23" s="386">
        <v>2750.8842640573821</v>
      </c>
      <c r="F23" s="386">
        <v>2715.8269823211494</v>
      </c>
      <c r="G23" s="386">
        <v>2649.0534908039858</v>
      </c>
      <c r="H23" s="386">
        <v>2827.5450223727248</v>
      </c>
      <c r="I23" s="386">
        <v>2616.2264607134775</v>
      </c>
      <c r="J23" s="386">
        <v>3012.2187818356624</v>
      </c>
      <c r="K23" s="386">
        <v>2858.4824563448242</v>
      </c>
      <c r="L23" s="386">
        <v>3173.2618337602285</v>
      </c>
      <c r="M23" s="386">
        <v>3158.6950008035606</v>
      </c>
      <c r="N23" s="386">
        <v>4461.4601175898579</v>
      </c>
      <c r="O23" s="386">
        <v>2456.6358850417946</v>
      </c>
      <c r="P23" s="386">
        <v>3036.6287596917637</v>
      </c>
      <c r="Q23" s="386">
        <v>3344.7681072972855</v>
      </c>
      <c r="R23" s="386">
        <v>3334.0637216560035</v>
      </c>
      <c r="S23" s="386">
        <v>3006.995582572833</v>
      </c>
      <c r="T23" s="386">
        <v>3236.7482922309823</v>
      </c>
      <c r="U23" s="386">
        <v>3171.3696951426241</v>
      </c>
      <c r="V23" s="386">
        <v>3566.1091758287025</v>
      </c>
      <c r="W23" s="386">
        <v>3351.3697531573966</v>
      </c>
      <c r="X23" s="386">
        <v>3807.2157310812786</v>
      </c>
      <c r="Y23" s="386">
        <v>3944.7237480937624</v>
      </c>
      <c r="Z23" s="386">
        <v>5585.7661987088632</v>
      </c>
      <c r="AA23" s="386">
        <v>2541.669571395249</v>
      </c>
      <c r="AB23" s="386">
        <v>3171.3647429114885</v>
      </c>
      <c r="AC23" s="386">
        <v>3229.2398311369593</v>
      </c>
      <c r="AD23" s="386">
        <v>3595.8718772125039</v>
      </c>
      <c r="AE23" s="386">
        <v>3010.045975794038</v>
      </c>
      <c r="AF23" s="386">
        <v>3303.3703596041332</v>
      </c>
      <c r="AG23" s="386">
        <v>3506.9502606975966</v>
      </c>
      <c r="AH23" s="386">
        <v>3470.7673639103687</v>
      </c>
      <c r="AI23" s="386">
        <v>3459.5373258307427</v>
      </c>
      <c r="AJ23" s="386">
        <v>4108.1391368239638</v>
      </c>
      <c r="AK23" s="386">
        <v>3827.9579259479378</v>
      </c>
      <c r="AL23" s="386">
        <v>6284.3944813542239</v>
      </c>
      <c r="AM23" s="386">
        <v>2192.6712825846116</v>
      </c>
      <c r="AN23" s="386">
        <v>2980.2137367691512</v>
      </c>
      <c r="AO23" s="386">
        <v>3343.4998957177559</v>
      </c>
      <c r="AP23" s="386">
        <v>2859.058024910963</v>
      </c>
      <c r="AQ23" s="386">
        <v>3303.9233129889926</v>
      </c>
      <c r="AR23" s="386">
        <v>3427.8368411150213</v>
      </c>
      <c r="AS23" s="386">
        <v>3109.8380923969066</v>
      </c>
      <c r="AT23" s="386">
        <v>3040.2372580545853</v>
      </c>
      <c r="AU23" s="386">
        <v>3111.1696369539468</v>
      </c>
      <c r="AV23" s="386">
        <v>3176.8314789549772</v>
      </c>
      <c r="AW23" s="386">
        <v>2937.2633516941719</v>
      </c>
      <c r="AX23" s="386">
        <v>5230.9927942107224</v>
      </c>
      <c r="AY23" s="386">
        <v>2295.9627364005778</v>
      </c>
      <c r="AZ23" s="386">
        <v>2974.9064551698302</v>
      </c>
      <c r="BA23" s="386">
        <v>3408.7227408701128</v>
      </c>
      <c r="BB23" s="386">
        <v>2818.0051452086432</v>
      </c>
      <c r="BC23" s="386">
        <v>2682.2859282702016</v>
      </c>
      <c r="BD23" s="386">
        <v>3139.3705541140275</v>
      </c>
      <c r="BE23" s="386">
        <v>2776.185752312133</v>
      </c>
      <c r="BF23" s="386">
        <v>3248.5700975786913</v>
      </c>
      <c r="BG23" s="386">
        <v>3381.3082235222373</v>
      </c>
      <c r="BH23" s="386">
        <v>3129.214697737651</v>
      </c>
      <c r="BI23" s="386">
        <v>3448.0303178124377</v>
      </c>
      <c r="BJ23" s="386">
        <v>5740.1533978308835</v>
      </c>
      <c r="BK23" s="386">
        <v>2180.7320930649466</v>
      </c>
      <c r="BL23" s="386">
        <v>2840.2721209972169</v>
      </c>
      <c r="BM23" s="386">
        <v>3889.9145256475108</v>
      </c>
      <c r="BN23" s="386">
        <v>3167.8757203222412</v>
      </c>
      <c r="BO23" s="386">
        <v>2940.2530296410978</v>
      </c>
      <c r="BP23" s="386">
        <v>3122.8971078497893</v>
      </c>
      <c r="BQ23" s="386">
        <v>2732.4163267379713</v>
      </c>
      <c r="BR23" s="386">
        <v>3113.2736567754314</v>
      </c>
      <c r="BS23" s="386">
        <v>3078.6104555384372</v>
      </c>
      <c r="BT23" s="386">
        <v>2929.2092170223659</v>
      </c>
      <c r="BU23" s="386">
        <v>3382.5469302259276</v>
      </c>
      <c r="BV23" s="386">
        <v>6216.8198489930146</v>
      </c>
      <c r="BW23" s="386">
        <v>2273.4382391009535</v>
      </c>
      <c r="BX23" s="386">
        <v>2745.1635844535517</v>
      </c>
      <c r="BY23" s="386">
        <v>3718.2015795099114</v>
      </c>
      <c r="BZ23" s="386">
        <v>3295.2441940841727</v>
      </c>
      <c r="CA23" s="386">
        <v>3115.4362087340824</v>
      </c>
      <c r="CB23" s="386">
        <v>3366.7619894513432</v>
      </c>
      <c r="CC23" s="386">
        <v>3223.2806903236351</v>
      </c>
      <c r="CD23" s="386">
        <v>3286.6844245773241</v>
      </c>
      <c r="CE23" s="386">
        <v>3669.818284484064</v>
      </c>
      <c r="CF23" s="386">
        <v>3279.3575490837015</v>
      </c>
      <c r="CG23" s="386">
        <v>3207.5909275736535</v>
      </c>
      <c r="CH23" s="386">
        <v>6119.3629042872135</v>
      </c>
      <c r="CI23" s="386"/>
      <c r="CJ23" s="386"/>
      <c r="CK23" s="386"/>
      <c r="CL23" s="386"/>
      <c r="CM23" s="386"/>
      <c r="CN23" s="386"/>
      <c r="CO23" s="386"/>
      <c r="CP23" s="386"/>
      <c r="CQ23" s="386"/>
      <c r="CR23" s="386"/>
      <c r="CS23" s="386"/>
      <c r="CT23" s="386"/>
      <c r="CU23" s="386"/>
      <c r="CV23" s="386"/>
      <c r="CW23" s="386"/>
      <c r="CX23" s="386"/>
      <c r="CY23" s="386"/>
      <c r="CZ23" s="386"/>
      <c r="DA23" s="386"/>
      <c r="DB23" s="386"/>
      <c r="DC23" s="386"/>
      <c r="DD23" s="386"/>
      <c r="DE23" s="386"/>
      <c r="DF23" s="386"/>
      <c r="DG23" s="386"/>
      <c r="DH23" s="386"/>
      <c r="DI23" s="386"/>
      <c r="DJ23" s="386"/>
      <c r="DK23" s="386"/>
      <c r="DL23" s="386"/>
      <c r="DM23" s="386"/>
      <c r="DN23" s="386"/>
      <c r="DO23" s="386"/>
      <c r="DP23" s="386"/>
      <c r="DQ23" s="386"/>
      <c r="DR23" s="386"/>
      <c r="DS23" s="386"/>
      <c r="DT23" s="386"/>
      <c r="DU23" s="386"/>
      <c r="DV23" s="386"/>
      <c r="DW23" s="386"/>
      <c r="DX23" s="386"/>
      <c r="DY23" s="386"/>
      <c r="DZ23" s="386"/>
      <c r="EA23" s="386"/>
      <c r="EB23" s="386"/>
      <c r="EC23" s="386"/>
      <c r="ED23" s="386"/>
      <c r="EF23" s="386"/>
      <c r="EG23" s="386"/>
      <c r="EH23" s="386"/>
      <c r="EI23" s="386"/>
      <c r="EJ23" s="386"/>
      <c r="EK23" s="392"/>
      <c r="EL23" s="386"/>
      <c r="EM23" s="386"/>
      <c r="EN23" s="386"/>
      <c r="EO23" s="386"/>
      <c r="EP23" s="386"/>
      <c r="EQ23" s="386"/>
      <c r="ER23" s="386"/>
      <c r="ES23" s="386"/>
      <c r="ET23" s="386"/>
      <c r="EV23" s="386"/>
      <c r="EW23" s="386"/>
      <c r="EX23" s="386"/>
      <c r="EY23" s="386"/>
      <c r="EZ23" s="386"/>
      <c r="FA23" s="386"/>
      <c r="FB23" s="386"/>
      <c r="FC23" s="386"/>
      <c r="FD23" s="386"/>
      <c r="FF23" s="386"/>
      <c r="FG23" s="386"/>
      <c r="FH23" s="386"/>
      <c r="FI23" s="386"/>
      <c r="FJ23" s="386"/>
      <c r="FK23" s="386"/>
      <c r="FL23" s="386"/>
    </row>
    <row r="24" spans="1:168" s="370" customFormat="1" x14ac:dyDescent="0.25">
      <c r="A24" s="369" t="s">
        <v>541</v>
      </c>
      <c r="B24" s="369"/>
      <c r="C24" s="365" t="e">
        <f t="shared" ref="C24:BN24" si="24">C25+C40</f>
        <v>#REF!</v>
      </c>
      <c r="D24" s="365" t="e">
        <f t="shared" si="24"/>
        <v>#REF!</v>
      </c>
      <c r="E24" s="365" t="e">
        <f t="shared" si="24"/>
        <v>#REF!</v>
      </c>
      <c r="F24" s="365" t="e">
        <f t="shared" si="24"/>
        <v>#REF!</v>
      </c>
      <c r="G24" s="365" t="e">
        <f t="shared" si="24"/>
        <v>#REF!</v>
      </c>
      <c r="H24" s="365" t="e">
        <f t="shared" si="24"/>
        <v>#REF!</v>
      </c>
      <c r="I24" s="365" t="e">
        <f t="shared" si="24"/>
        <v>#REF!</v>
      </c>
      <c r="J24" s="365" t="e">
        <f t="shared" si="24"/>
        <v>#REF!</v>
      </c>
      <c r="K24" s="365" t="e">
        <f t="shared" si="24"/>
        <v>#REF!</v>
      </c>
      <c r="L24" s="365" t="e">
        <f t="shared" si="24"/>
        <v>#REF!</v>
      </c>
      <c r="M24" s="365" t="e">
        <f t="shared" si="24"/>
        <v>#REF!</v>
      </c>
      <c r="N24" s="365" t="e">
        <f t="shared" si="24"/>
        <v>#REF!</v>
      </c>
      <c r="O24" s="365" t="e">
        <f t="shared" si="24"/>
        <v>#REF!</v>
      </c>
      <c r="P24" s="365" t="e">
        <f t="shared" si="24"/>
        <v>#REF!</v>
      </c>
      <c r="Q24" s="365" t="e">
        <f t="shared" si="24"/>
        <v>#REF!</v>
      </c>
      <c r="R24" s="365" t="e">
        <f t="shared" si="24"/>
        <v>#REF!</v>
      </c>
      <c r="S24" s="365" t="e">
        <f t="shared" si="24"/>
        <v>#REF!</v>
      </c>
      <c r="T24" s="365" t="e">
        <f t="shared" si="24"/>
        <v>#REF!</v>
      </c>
      <c r="U24" s="365" t="e">
        <f t="shared" si="24"/>
        <v>#REF!</v>
      </c>
      <c r="V24" s="365" t="e">
        <f t="shared" si="24"/>
        <v>#REF!</v>
      </c>
      <c r="W24" s="365" t="e">
        <f t="shared" si="24"/>
        <v>#REF!</v>
      </c>
      <c r="X24" s="365" t="e">
        <f t="shared" si="24"/>
        <v>#REF!</v>
      </c>
      <c r="Y24" s="365" t="e">
        <f t="shared" si="24"/>
        <v>#REF!</v>
      </c>
      <c r="Z24" s="365" t="e">
        <f t="shared" si="24"/>
        <v>#REF!</v>
      </c>
      <c r="AA24" s="365" t="e">
        <f t="shared" si="24"/>
        <v>#REF!</v>
      </c>
      <c r="AB24" s="365" t="e">
        <f t="shared" si="24"/>
        <v>#REF!</v>
      </c>
      <c r="AC24" s="365" t="e">
        <f t="shared" si="24"/>
        <v>#REF!</v>
      </c>
      <c r="AD24" s="365" t="e">
        <f t="shared" si="24"/>
        <v>#REF!</v>
      </c>
      <c r="AE24" s="365" t="e">
        <f t="shared" si="24"/>
        <v>#REF!</v>
      </c>
      <c r="AF24" s="365" t="e">
        <f t="shared" si="24"/>
        <v>#REF!</v>
      </c>
      <c r="AG24" s="365" t="e">
        <f t="shared" si="24"/>
        <v>#REF!</v>
      </c>
      <c r="AH24" s="365" t="e">
        <f t="shared" si="24"/>
        <v>#REF!</v>
      </c>
      <c r="AI24" s="365" t="e">
        <f t="shared" si="24"/>
        <v>#REF!</v>
      </c>
      <c r="AJ24" s="365" t="e">
        <f t="shared" si="24"/>
        <v>#REF!</v>
      </c>
      <c r="AK24" s="365" t="e">
        <f t="shared" si="24"/>
        <v>#REF!</v>
      </c>
      <c r="AL24" s="365" t="e">
        <f t="shared" si="24"/>
        <v>#REF!</v>
      </c>
      <c r="AM24" s="365" t="e">
        <f t="shared" si="24"/>
        <v>#REF!</v>
      </c>
      <c r="AN24" s="365" t="e">
        <f t="shared" si="24"/>
        <v>#REF!</v>
      </c>
      <c r="AO24" s="365" t="e">
        <f t="shared" si="24"/>
        <v>#REF!</v>
      </c>
      <c r="AP24" s="365" t="e">
        <f t="shared" si="24"/>
        <v>#REF!</v>
      </c>
      <c r="AQ24" s="365" t="e">
        <f t="shared" si="24"/>
        <v>#REF!</v>
      </c>
      <c r="AR24" s="365" t="e">
        <f t="shared" si="24"/>
        <v>#REF!</v>
      </c>
      <c r="AS24" s="365" t="e">
        <f t="shared" si="24"/>
        <v>#REF!</v>
      </c>
      <c r="AT24" s="365" t="e">
        <f t="shared" si="24"/>
        <v>#REF!</v>
      </c>
      <c r="AU24" s="365" t="e">
        <f t="shared" si="24"/>
        <v>#REF!</v>
      </c>
      <c r="AV24" s="365" t="e">
        <f t="shared" si="24"/>
        <v>#REF!</v>
      </c>
      <c r="AW24" s="365" t="e">
        <f t="shared" si="24"/>
        <v>#REF!</v>
      </c>
      <c r="AX24" s="365" t="e">
        <f t="shared" si="24"/>
        <v>#REF!</v>
      </c>
      <c r="AY24" s="365" t="e">
        <f t="shared" si="24"/>
        <v>#REF!</v>
      </c>
      <c r="AZ24" s="365" t="e">
        <f t="shared" si="24"/>
        <v>#REF!</v>
      </c>
      <c r="BA24" s="365" t="e">
        <f t="shared" si="24"/>
        <v>#REF!</v>
      </c>
      <c r="BB24" s="365" t="e">
        <f t="shared" si="24"/>
        <v>#REF!</v>
      </c>
      <c r="BC24" s="365" t="e">
        <f t="shared" si="24"/>
        <v>#REF!</v>
      </c>
      <c r="BD24" s="365" t="e">
        <f t="shared" si="24"/>
        <v>#REF!</v>
      </c>
      <c r="BE24" s="365" t="e">
        <f t="shared" si="24"/>
        <v>#REF!</v>
      </c>
      <c r="BF24" s="365" t="e">
        <f t="shared" si="24"/>
        <v>#REF!</v>
      </c>
      <c r="BG24" s="365" t="e">
        <f t="shared" si="24"/>
        <v>#REF!</v>
      </c>
      <c r="BH24" s="365" t="e">
        <f t="shared" si="24"/>
        <v>#REF!</v>
      </c>
      <c r="BI24" s="365" t="e">
        <f t="shared" si="24"/>
        <v>#REF!</v>
      </c>
      <c r="BJ24" s="365" t="e">
        <f t="shared" si="24"/>
        <v>#REF!</v>
      </c>
      <c r="BK24" s="365" t="e">
        <f t="shared" si="24"/>
        <v>#REF!</v>
      </c>
      <c r="BL24" s="365" t="e">
        <f t="shared" si="24"/>
        <v>#REF!</v>
      </c>
      <c r="BM24" s="365" t="e">
        <f t="shared" si="24"/>
        <v>#REF!</v>
      </c>
      <c r="BN24" s="365" t="e">
        <f t="shared" si="24"/>
        <v>#REF!</v>
      </c>
      <c r="BO24" s="365" t="e">
        <f t="shared" ref="BO24:DZ24" si="25">BO25+BO40</f>
        <v>#REF!</v>
      </c>
      <c r="BP24" s="365" t="e">
        <f t="shared" si="25"/>
        <v>#REF!</v>
      </c>
      <c r="BQ24" s="365" t="e">
        <f t="shared" si="25"/>
        <v>#REF!</v>
      </c>
      <c r="BR24" s="365" t="e">
        <f t="shared" si="25"/>
        <v>#REF!</v>
      </c>
      <c r="BS24" s="365" t="e">
        <f t="shared" si="25"/>
        <v>#REF!</v>
      </c>
      <c r="BT24" s="365" t="e">
        <f t="shared" si="25"/>
        <v>#REF!</v>
      </c>
      <c r="BU24" s="365" t="e">
        <f t="shared" si="25"/>
        <v>#REF!</v>
      </c>
      <c r="BV24" s="365" t="e">
        <f t="shared" si="25"/>
        <v>#REF!</v>
      </c>
      <c r="BW24" s="365" t="e">
        <f t="shared" si="25"/>
        <v>#REF!</v>
      </c>
      <c r="BX24" s="365" t="e">
        <f t="shared" si="25"/>
        <v>#REF!</v>
      </c>
      <c r="BY24" s="365" t="e">
        <f t="shared" si="25"/>
        <v>#REF!</v>
      </c>
      <c r="BZ24" s="365" t="e">
        <f t="shared" si="25"/>
        <v>#REF!</v>
      </c>
      <c r="CA24" s="365" t="e">
        <f t="shared" si="25"/>
        <v>#REF!</v>
      </c>
      <c r="CB24" s="365" t="e">
        <f t="shared" si="25"/>
        <v>#REF!</v>
      </c>
      <c r="CC24" s="365" t="e">
        <f t="shared" si="25"/>
        <v>#REF!</v>
      </c>
      <c r="CD24" s="365" t="e">
        <f t="shared" si="25"/>
        <v>#REF!</v>
      </c>
      <c r="CE24" s="365" t="e">
        <f t="shared" si="25"/>
        <v>#REF!</v>
      </c>
      <c r="CF24" s="365" t="e">
        <f t="shared" si="25"/>
        <v>#REF!</v>
      </c>
      <c r="CG24" s="365" t="e">
        <f t="shared" si="25"/>
        <v>#REF!</v>
      </c>
      <c r="CH24" s="365" t="e">
        <f t="shared" si="25"/>
        <v>#REF!</v>
      </c>
      <c r="CI24" s="365">
        <f t="shared" si="25"/>
        <v>2696.1832829421164</v>
      </c>
      <c r="CJ24" s="365">
        <f t="shared" si="25"/>
        <v>2858.2119129091143</v>
      </c>
      <c r="CK24" s="365">
        <f t="shared" si="25"/>
        <v>3336.8579152549914</v>
      </c>
      <c r="CL24" s="365">
        <f t="shared" si="25"/>
        <v>3373.584377826232</v>
      </c>
      <c r="CM24" s="365">
        <f t="shared" si="25"/>
        <v>3397.4744869976043</v>
      </c>
      <c r="CN24" s="365">
        <f t="shared" si="25"/>
        <v>3146.3262500987976</v>
      </c>
      <c r="CO24" s="365">
        <f t="shared" si="25"/>
        <v>3424.7689520455192</v>
      </c>
      <c r="CP24" s="365">
        <f t="shared" si="25"/>
        <v>3168.5623755403285</v>
      </c>
      <c r="CQ24" s="365">
        <f t="shared" si="25"/>
        <v>3321.6130903974149</v>
      </c>
      <c r="CR24" s="365">
        <f t="shared" si="25"/>
        <v>3124.1682354020627</v>
      </c>
      <c r="CS24" s="365">
        <f t="shared" si="25"/>
        <v>3175.4702103340674</v>
      </c>
      <c r="CT24" s="365">
        <f t="shared" si="25"/>
        <v>5095.0202568720579</v>
      </c>
      <c r="CU24" s="365">
        <f t="shared" si="25"/>
        <v>2837.6947330530761</v>
      </c>
      <c r="CV24" s="365">
        <f t="shared" si="25"/>
        <v>2785.2743647094248</v>
      </c>
      <c r="CW24" s="365">
        <f t="shared" si="25"/>
        <v>3200.7621896369778</v>
      </c>
      <c r="CX24" s="365">
        <f t="shared" si="25"/>
        <v>2717.7261878712825</v>
      </c>
      <c r="CY24" s="365">
        <f t="shared" si="25"/>
        <v>2538.6357982512823</v>
      </c>
      <c r="CZ24" s="365">
        <f t="shared" si="25"/>
        <v>2776.1794917742659</v>
      </c>
      <c r="DA24" s="365">
        <f t="shared" si="25"/>
        <v>2844.0628105806891</v>
      </c>
      <c r="DB24" s="365">
        <f t="shared" si="25"/>
        <v>3086.7228905121701</v>
      </c>
      <c r="DC24" s="365">
        <f t="shared" si="25"/>
        <v>2518.9823659967919</v>
      </c>
      <c r="DD24" s="365">
        <f t="shared" si="25"/>
        <v>2968.1978942620226</v>
      </c>
      <c r="DE24" s="365">
        <f t="shared" si="25"/>
        <v>2919.2580929362875</v>
      </c>
      <c r="DF24" s="365">
        <f t="shared" si="25"/>
        <v>5086.6111947790441</v>
      </c>
      <c r="DG24" s="365">
        <f t="shared" si="25"/>
        <v>2309.9272287713334</v>
      </c>
      <c r="DH24" s="365">
        <f t="shared" si="25"/>
        <v>2357.4885232148708</v>
      </c>
      <c r="DI24" s="365">
        <f t="shared" si="25"/>
        <v>3438.7699025882298</v>
      </c>
      <c r="DJ24" s="365">
        <f t="shared" si="25"/>
        <v>2782.254365161577</v>
      </c>
      <c r="DK24" s="365">
        <f t="shared" si="25"/>
        <v>3151.9249678658152</v>
      </c>
      <c r="DL24" s="365">
        <f t="shared" si="25"/>
        <v>3042.3939035704543</v>
      </c>
      <c r="DM24" s="365">
        <f t="shared" si="25"/>
        <v>3108.1282335233059</v>
      </c>
      <c r="DN24" s="365">
        <f t="shared" si="25"/>
        <v>3250.5550387362036</v>
      </c>
      <c r="DO24" s="365">
        <f t="shared" si="25"/>
        <v>2879.1998525692293</v>
      </c>
      <c r="DP24" s="365">
        <f t="shared" si="25"/>
        <v>2924.6711351584336</v>
      </c>
      <c r="DQ24" s="365">
        <f t="shared" si="25"/>
        <v>3127.1449948308032</v>
      </c>
      <c r="DR24" s="365">
        <f t="shared" si="25"/>
        <v>5327.3106714968471</v>
      </c>
      <c r="DS24" s="365">
        <f t="shared" si="25"/>
        <v>2680.6099038664611</v>
      </c>
      <c r="DT24" s="365">
        <f t="shared" si="25"/>
        <v>3076.6652006037111</v>
      </c>
      <c r="DU24" s="365">
        <f t="shared" si="25"/>
        <v>3406.5045618798072</v>
      </c>
      <c r="DV24" s="365">
        <f t="shared" si="25"/>
        <v>3393.8364789211664</v>
      </c>
      <c r="DW24" s="365">
        <f t="shared" si="25"/>
        <v>3551.1854389833479</v>
      </c>
      <c r="DX24" s="365">
        <f t="shared" si="25"/>
        <v>3487.3174901027683</v>
      </c>
      <c r="DY24" s="365">
        <f t="shared" si="25"/>
        <v>3532.1572595930393</v>
      </c>
      <c r="DZ24" s="365">
        <f t="shared" si="25"/>
        <v>3553.7438713396068</v>
      </c>
      <c r="EA24" s="365">
        <f>EA25+EA40</f>
        <v>3315.1674805838265</v>
      </c>
      <c r="EB24" s="365">
        <f>EB25+EB40</f>
        <v>3257.264204990493</v>
      </c>
      <c r="EC24" s="365">
        <f>EC25+EC40</f>
        <v>3332.8586072686057</v>
      </c>
      <c r="ED24" s="365">
        <f>ED25+ED40</f>
        <v>4038.6218488403761</v>
      </c>
      <c r="EE24" s="371"/>
      <c r="EF24" s="365">
        <f>EF25+EF40</f>
        <v>40118.2413466203</v>
      </c>
      <c r="EG24" s="365">
        <f>EG25+EG40</f>
        <v>36280.108014363315</v>
      </c>
      <c r="EH24" s="365">
        <f>EH25+EH40</f>
        <v>37699.7688174871</v>
      </c>
      <c r="EI24" s="365">
        <f>EI25+EI40</f>
        <v>40625.932346973204</v>
      </c>
      <c r="EJ24" s="365"/>
      <c r="EK24" s="369" t="s">
        <v>541</v>
      </c>
      <c r="EL24" s="365">
        <f t="shared" ref="EL24:ET24" si="26">EL25+EL40</f>
        <v>40118.2413466203</v>
      </c>
      <c r="EM24" s="365">
        <f t="shared" si="26"/>
        <v>36279.315860893315</v>
      </c>
      <c r="EN24" s="365">
        <f t="shared" si="26"/>
        <v>37699.695447908765</v>
      </c>
      <c r="EO24" s="365">
        <f t="shared" si="26"/>
        <v>40625.709635026491</v>
      </c>
      <c r="EP24" s="365">
        <f t="shared" si="26"/>
        <v>41264.427746577014</v>
      </c>
      <c r="EQ24" s="365">
        <f t="shared" si="26"/>
        <v>41580.091273806866</v>
      </c>
      <c r="ER24" s="365">
        <f t="shared" si="26"/>
        <v>42356.6745202936</v>
      </c>
      <c r="ES24" s="365">
        <f t="shared" si="26"/>
        <v>42911.208529734329</v>
      </c>
      <c r="ET24" s="365">
        <f t="shared" si="26"/>
        <v>44172.53984107641</v>
      </c>
      <c r="EV24" s="365">
        <f t="shared" ref="EV24:FD35" si="27">EL24/EL$73*100</f>
        <v>37.109407265672886</v>
      </c>
      <c r="EW24" s="365">
        <f t="shared" si="27"/>
        <v>36.538327293881089</v>
      </c>
      <c r="EX24" s="365">
        <f t="shared" si="27"/>
        <v>35.510185023036286</v>
      </c>
      <c r="EY24" s="365">
        <f t="shared" si="27"/>
        <v>35.183191720453664</v>
      </c>
      <c r="EZ24" s="365">
        <f t="shared" si="27"/>
        <v>34.303665102888047</v>
      </c>
      <c r="FA24" s="365">
        <f t="shared" si="27"/>
        <v>33.376826388410521</v>
      </c>
      <c r="FB24" s="365">
        <f t="shared" si="27"/>
        <v>32.886983693570457</v>
      </c>
      <c r="FC24" s="365">
        <f t="shared" si="27"/>
        <v>32.226581612304471</v>
      </c>
      <c r="FD24" s="365">
        <f t="shared" si="27"/>
        <v>32.087518169493748</v>
      </c>
      <c r="FF24" s="365"/>
      <c r="FG24" s="365">
        <f t="shared" ref="FG24:FL53" si="28">EW24-EV24</f>
        <v>-0.57107997179179648</v>
      </c>
      <c r="FH24" s="365">
        <f t="shared" si="28"/>
        <v>-1.0281422708448034</v>
      </c>
      <c r="FI24" s="365">
        <f t="shared" si="28"/>
        <v>-0.32699330258262194</v>
      </c>
      <c r="FJ24" s="365">
        <f t="shared" si="28"/>
        <v>-0.87952661756561668</v>
      </c>
      <c r="FK24" s="365">
        <f t="shared" si="28"/>
        <v>-0.92683871447752608</v>
      </c>
      <c r="FL24" s="365">
        <f t="shared" si="28"/>
        <v>-0.48984269484006404</v>
      </c>
    </row>
    <row r="25" spans="1:168" s="370" customFormat="1" x14ac:dyDescent="0.25">
      <c r="A25" s="369" t="s">
        <v>540</v>
      </c>
      <c r="B25" s="369"/>
      <c r="C25" s="365" t="e">
        <f t="shared" ref="C25:BN25" si="29">C26+C37+C43</f>
        <v>#REF!</v>
      </c>
      <c r="D25" s="365" t="e">
        <f t="shared" si="29"/>
        <v>#REF!</v>
      </c>
      <c r="E25" s="365" t="e">
        <f t="shared" si="29"/>
        <v>#REF!</v>
      </c>
      <c r="F25" s="365" t="e">
        <f t="shared" si="29"/>
        <v>#REF!</v>
      </c>
      <c r="G25" s="365" t="e">
        <f t="shared" si="29"/>
        <v>#REF!</v>
      </c>
      <c r="H25" s="365" t="e">
        <f t="shared" si="29"/>
        <v>#REF!</v>
      </c>
      <c r="I25" s="365" t="e">
        <f t="shared" si="29"/>
        <v>#REF!</v>
      </c>
      <c r="J25" s="365" t="e">
        <f t="shared" si="29"/>
        <v>#REF!</v>
      </c>
      <c r="K25" s="365" t="e">
        <f t="shared" si="29"/>
        <v>#REF!</v>
      </c>
      <c r="L25" s="365" t="e">
        <f t="shared" si="29"/>
        <v>#REF!</v>
      </c>
      <c r="M25" s="365" t="e">
        <f t="shared" si="29"/>
        <v>#REF!</v>
      </c>
      <c r="N25" s="365" t="e">
        <f t="shared" si="29"/>
        <v>#REF!</v>
      </c>
      <c r="O25" s="365" t="e">
        <f t="shared" si="29"/>
        <v>#REF!</v>
      </c>
      <c r="P25" s="365" t="e">
        <f t="shared" si="29"/>
        <v>#REF!</v>
      </c>
      <c r="Q25" s="365" t="e">
        <f t="shared" si="29"/>
        <v>#REF!</v>
      </c>
      <c r="R25" s="365" t="e">
        <f t="shared" si="29"/>
        <v>#REF!</v>
      </c>
      <c r="S25" s="365" t="e">
        <f t="shared" si="29"/>
        <v>#REF!</v>
      </c>
      <c r="T25" s="365" t="e">
        <f t="shared" si="29"/>
        <v>#REF!</v>
      </c>
      <c r="U25" s="365" t="e">
        <f t="shared" si="29"/>
        <v>#REF!</v>
      </c>
      <c r="V25" s="365" t="e">
        <f t="shared" si="29"/>
        <v>#REF!</v>
      </c>
      <c r="W25" s="365" t="e">
        <f t="shared" si="29"/>
        <v>#REF!</v>
      </c>
      <c r="X25" s="365" t="e">
        <f t="shared" si="29"/>
        <v>#REF!</v>
      </c>
      <c r="Y25" s="365" t="e">
        <f t="shared" si="29"/>
        <v>#REF!</v>
      </c>
      <c r="Z25" s="365" t="e">
        <f t="shared" si="29"/>
        <v>#REF!</v>
      </c>
      <c r="AA25" s="365" t="e">
        <f t="shared" si="29"/>
        <v>#REF!</v>
      </c>
      <c r="AB25" s="365" t="e">
        <f t="shared" si="29"/>
        <v>#REF!</v>
      </c>
      <c r="AC25" s="365" t="e">
        <f t="shared" si="29"/>
        <v>#REF!</v>
      </c>
      <c r="AD25" s="365" t="e">
        <f t="shared" si="29"/>
        <v>#REF!</v>
      </c>
      <c r="AE25" s="365" t="e">
        <f t="shared" si="29"/>
        <v>#REF!</v>
      </c>
      <c r="AF25" s="365" t="e">
        <f t="shared" si="29"/>
        <v>#REF!</v>
      </c>
      <c r="AG25" s="365" t="e">
        <f t="shared" si="29"/>
        <v>#REF!</v>
      </c>
      <c r="AH25" s="365" t="e">
        <f t="shared" si="29"/>
        <v>#REF!</v>
      </c>
      <c r="AI25" s="365" t="e">
        <f t="shared" si="29"/>
        <v>#REF!</v>
      </c>
      <c r="AJ25" s="365" t="e">
        <f t="shared" si="29"/>
        <v>#REF!</v>
      </c>
      <c r="AK25" s="365" t="e">
        <f t="shared" si="29"/>
        <v>#REF!</v>
      </c>
      <c r="AL25" s="365" t="e">
        <f t="shared" si="29"/>
        <v>#REF!</v>
      </c>
      <c r="AM25" s="365" t="e">
        <f t="shared" si="29"/>
        <v>#REF!</v>
      </c>
      <c r="AN25" s="365" t="e">
        <f t="shared" si="29"/>
        <v>#REF!</v>
      </c>
      <c r="AO25" s="365" t="e">
        <f t="shared" si="29"/>
        <v>#REF!</v>
      </c>
      <c r="AP25" s="365" t="e">
        <f t="shared" si="29"/>
        <v>#REF!</v>
      </c>
      <c r="AQ25" s="365" t="e">
        <f t="shared" si="29"/>
        <v>#REF!</v>
      </c>
      <c r="AR25" s="365" t="e">
        <f t="shared" si="29"/>
        <v>#REF!</v>
      </c>
      <c r="AS25" s="365" t="e">
        <f t="shared" si="29"/>
        <v>#REF!</v>
      </c>
      <c r="AT25" s="365" t="e">
        <f t="shared" si="29"/>
        <v>#REF!</v>
      </c>
      <c r="AU25" s="365" t="e">
        <f t="shared" si="29"/>
        <v>#REF!</v>
      </c>
      <c r="AV25" s="365" t="e">
        <f t="shared" si="29"/>
        <v>#REF!</v>
      </c>
      <c r="AW25" s="365" t="e">
        <f t="shared" si="29"/>
        <v>#REF!</v>
      </c>
      <c r="AX25" s="365" t="e">
        <f t="shared" si="29"/>
        <v>#REF!</v>
      </c>
      <c r="AY25" s="365" t="e">
        <f t="shared" si="29"/>
        <v>#REF!</v>
      </c>
      <c r="AZ25" s="365" t="e">
        <f t="shared" si="29"/>
        <v>#REF!</v>
      </c>
      <c r="BA25" s="365" t="e">
        <f t="shared" si="29"/>
        <v>#REF!</v>
      </c>
      <c r="BB25" s="365" t="e">
        <f t="shared" si="29"/>
        <v>#REF!</v>
      </c>
      <c r="BC25" s="365" t="e">
        <f t="shared" si="29"/>
        <v>#REF!</v>
      </c>
      <c r="BD25" s="365" t="e">
        <f t="shared" si="29"/>
        <v>#REF!</v>
      </c>
      <c r="BE25" s="365" t="e">
        <f t="shared" si="29"/>
        <v>#REF!</v>
      </c>
      <c r="BF25" s="365" t="e">
        <f t="shared" si="29"/>
        <v>#REF!</v>
      </c>
      <c r="BG25" s="365" t="e">
        <f t="shared" si="29"/>
        <v>#REF!</v>
      </c>
      <c r="BH25" s="365" t="e">
        <f t="shared" si="29"/>
        <v>#REF!</v>
      </c>
      <c r="BI25" s="365" t="e">
        <f t="shared" si="29"/>
        <v>#REF!</v>
      </c>
      <c r="BJ25" s="365" t="e">
        <f t="shared" si="29"/>
        <v>#REF!</v>
      </c>
      <c r="BK25" s="365" t="e">
        <f t="shared" si="29"/>
        <v>#REF!</v>
      </c>
      <c r="BL25" s="365" t="e">
        <f t="shared" si="29"/>
        <v>#REF!</v>
      </c>
      <c r="BM25" s="365" t="e">
        <f t="shared" si="29"/>
        <v>#REF!</v>
      </c>
      <c r="BN25" s="365" t="e">
        <f t="shared" si="29"/>
        <v>#REF!</v>
      </c>
      <c r="BO25" s="365" t="e">
        <f t="shared" ref="BO25:DZ25" si="30">BO26+BO37+BO43</f>
        <v>#REF!</v>
      </c>
      <c r="BP25" s="365" t="e">
        <f t="shared" si="30"/>
        <v>#REF!</v>
      </c>
      <c r="BQ25" s="365" t="e">
        <f t="shared" si="30"/>
        <v>#REF!</v>
      </c>
      <c r="BR25" s="365" t="e">
        <f t="shared" si="30"/>
        <v>#REF!</v>
      </c>
      <c r="BS25" s="365" t="e">
        <f t="shared" si="30"/>
        <v>#REF!</v>
      </c>
      <c r="BT25" s="365" t="e">
        <f t="shared" si="30"/>
        <v>#REF!</v>
      </c>
      <c r="BU25" s="365" t="e">
        <f t="shared" si="30"/>
        <v>#REF!</v>
      </c>
      <c r="BV25" s="365" t="e">
        <f t="shared" si="30"/>
        <v>#REF!</v>
      </c>
      <c r="BW25" s="365" t="e">
        <f t="shared" si="30"/>
        <v>#REF!</v>
      </c>
      <c r="BX25" s="365" t="e">
        <f t="shared" si="30"/>
        <v>#REF!</v>
      </c>
      <c r="BY25" s="365" t="e">
        <f t="shared" si="30"/>
        <v>#REF!</v>
      </c>
      <c r="BZ25" s="365" t="e">
        <f t="shared" si="30"/>
        <v>#REF!</v>
      </c>
      <c r="CA25" s="365" t="e">
        <f t="shared" si="30"/>
        <v>#REF!</v>
      </c>
      <c r="CB25" s="365" t="e">
        <f t="shared" si="30"/>
        <v>#REF!</v>
      </c>
      <c r="CC25" s="365" t="e">
        <f t="shared" si="30"/>
        <v>#REF!</v>
      </c>
      <c r="CD25" s="365" t="e">
        <f t="shared" si="30"/>
        <v>#REF!</v>
      </c>
      <c r="CE25" s="365" t="e">
        <f t="shared" si="30"/>
        <v>#REF!</v>
      </c>
      <c r="CF25" s="365" t="e">
        <f t="shared" si="30"/>
        <v>#REF!</v>
      </c>
      <c r="CG25" s="365" t="e">
        <f t="shared" si="30"/>
        <v>#REF!</v>
      </c>
      <c r="CH25" s="365" t="e">
        <f t="shared" si="30"/>
        <v>#REF!</v>
      </c>
      <c r="CI25" s="365">
        <f t="shared" si="30"/>
        <v>2449.464114197151</v>
      </c>
      <c r="CJ25" s="365">
        <f t="shared" si="30"/>
        <v>2755.2863692208057</v>
      </c>
      <c r="CK25" s="365">
        <f t="shared" si="30"/>
        <v>2967.6518694665365</v>
      </c>
      <c r="CL25" s="365">
        <f t="shared" si="30"/>
        <v>3161.2536078987087</v>
      </c>
      <c r="CM25" s="365">
        <f t="shared" si="30"/>
        <v>3179.2647775298478</v>
      </c>
      <c r="CN25" s="365">
        <f t="shared" si="30"/>
        <v>2843.2067379389</v>
      </c>
      <c r="CO25" s="365">
        <f t="shared" si="30"/>
        <v>3078.6569234906215</v>
      </c>
      <c r="CP25" s="365">
        <f t="shared" si="30"/>
        <v>3070.3335959837286</v>
      </c>
      <c r="CQ25" s="365">
        <f t="shared" si="30"/>
        <v>3024.5309428213304</v>
      </c>
      <c r="CR25" s="365">
        <f t="shared" si="30"/>
        <v>2904.1464418684627</v>
      </c>
      <c r="CS25" s="365">
        <f t="shared" si="30"/>
        <v>2971.2488387737731</v>
      </c>
      <c r="CT25" s="365">
        <f t="shared" si="30"/>
        <v>4791.8014506905738</v>
      </c>
      <c r="CU25" s="365">
        <f t="shared" si="30"/>
        <v>2496.4461734120259</v>
      </c>
      <c r="CV25" s="365">
        <f t="shared" si="30"/>
        <v>2684.0643804609545</v>
      </c>
      <c r="CW25" s="365">
        <f t="shared" si="30"/>
        <v>2832.3426667909803</v>
      </c>
      <c r="CX25" s="365">
        <f t="shared" si="30"/>
        <v>2451.2773640175978</v>
      </c>
      <c r="CY25" s="365">
        <f t="shared" si="30"/>
        <v>2436.9398796606897</v>
      </c>
      <c r="CZ25" s="365">
        <f t="shared" si="30"/>
        <v>2422.9113931259167</v>
      </c>
      <c r="DA25" s="365">
        <f t="shared" si="30"/>
        <v>2502.552073971739</v>
      </c>
      <c r="DB25" s="365">
        <f t="shared" si="30"/>
        <v>2599.1851033019407</v>
      </c>
      <c r="DC25" s="365">
        <f t="shared" si="30"/>
        <v>2382.0151600644122</v>
      </c>
      <c r="DD25" s="365">
        <f t="shared" si="30"/>
        <v>2877.2800174546028</v>
      </c>
      <c r="DE25" s="365">
        <f t="shared" si="30"/>
        <v>2829.0578886189614</v>
      </c>
      <c r="DF25" s="365">
        <f t="shared" si="30"/>
        <v>4976.2703115252243</v>
      </c>
      <c r="DG25" s="365">
        <f t="shared" si="30"/>
        <v>2159.7797664927257</v>
      </c>
      <c r="DH25" s="365">
        <f t="shared" si="30"/>
        <v>2258.7275219167482</v>
      </c>
      <c r="DI25" s="365">
        <f t="shared" si="30"/>
        <v>3302.1026896021172</v>
      </c>
      <c r="DJ25" s="365">
        <f t="shared" si="30"/>
        <v>2708.3199045431465</v>
      </c>
      <c r="DK25" s="365">
        <f t="shared" si="30"/>
        <v>3028.3309232352685</v>
      </c>
      <c r="DL25" s="365">
        <f t="shared" si="30"/>
        <v>2955.7193771601974</v>
      </c>
      <c r="DM25" s="365">
        <f t="shared" si="30"/>
        <v>2971.5669724565023</v>
      </c>
      <c r="DN25" s="365">
        <f t="shared" si="30"/>
        <v>3143.6398241164034</v>
      </c>
      <c r="DO25" s="365">
        <f t="shared" si="30"/>
        <v>2747.5194096457626</v>
      </c>
      <c r="DP25" s="365">
        <f t="shared" si="30"/>
        <v>2816.1250883921912</v>
      </c>
      <c r="DQ25" s="365">
        <f t="shared" si="30"/>
        <v>3003.6404588742107</v>
      </c>
      <c r="DR25" s="365">
        <f t="shared" si="30"/>
        <v>5240.0290564253719</v>
      </c>
      <c r="DS25" s="365">
        <f t="shared" si="30"/>
        <v>2438.6562373831912</v>
      </c>
      <c r="DT25" s="365">
        <f t="shared" si="30"/>
        <v>2955.4780792366482</v>
      </c>
      <c r="DU25" s="365">
        <f t="shared" si="30"/>
        <v>3269.0365214703565</v>
      </c>
      <c r="DV25" s="365">
        <f t="shared" si="30"/>
        <v>3250.1943591364025</v>
      </c>
      <c r="DW25" s="365">
        <f t="shared" si="30"/>
        <v>3460.0316237204679</v>
      </c>
      <c r="DX25" s="365">
        <f t="shared" si="30"/>
        <v>3361.063528584848</v>
      </c>
      <c r="DY25" s="365">
        <f t="shared" si="30"/>
        <v>3262.6339441167502</v>
      </c>
      <c r="DZ25" s="365">
        <f t="shared" si="30"/>
        <v>3474.7378367872789</v>
      </c>
      <c r="EA25" s="365">
        <f>EA26+EA37+EA43</f>
        <v>3185.4659782366389</v>
      </c>
      <c r="EB25" s="365">
        <f>EB26+EB37+EB43</f>
        <v>3117.5557579369524</v>
      </c>
      <c r="EC25" s="365">
        <f>EC26+EC37+EC43</f>
        <v>3232.8829465517201</v>
      </c>
      <c r="ED25" s="365">
        <f>ED26+ED37+ED43</f>
        <v>3940.9636180051593</v>
      </c>
      <c r="EE25" s="371"/>
      <c r="EF25" s="365">
        <f>EF26+EF37+EF43</f>
        <v>37196.845669880437</v>
      </c>
      <c r="EG25" s="365">
        <f>EG26+EG37+EG43</f>
        <v>33490.342412405043</v>
      </c>
      <c r="EH25" s="365">
        <f>EH26+EH37+EH43</f>
        <v>36335.500992860645</v>
      </c>
      <c r="EI25" s="365">
        <f>EI26+EI37+EI43</f>
        <v>38948.700431166413</v>
      </c>
      <c r="EJ25" s="365"/>
      <c r="EK25" s="369" t="s">
        <v>540</v>
      </c>
      <c r="EL25" s="365">
        <f t="shared" ref="EL25:ET25" si="31">EL26+EL37+EL43</f>
        <v>37196.845669880437</v>
      </c>
      <c r="EM25" s="365">
        <f t="shared" si="31"/>
        <v>33489.550258935044</v>
      </c>
      <c r="EN25" s="365">
        <f t="shared" si="31"/>
        <v>36335.42762328231</v>
      </c>
      <c r="EO25" s="365">
        <f t="shared" si="31"/>
        <v>38948.433169754295</v>
      </c>
      <c r="EP25" s="365">
        <f t="shared" si="31"/>
        <v>39438.427746577014</v>
      </c>
      <c r="EQ25" s="365">
        <f t="shared" si="31"/>
        <v>39487.091273806866</v>
      </c>
      <c r="ER25" s="365">
        <f t="shared" si="31"/>
        <v>39842.949386442066</v>
      </c>
      <c r="ES25" s="365">
        <f t="shared" si="31"/>
        <v>40226.791879941549</v>
      </c>
      <c r="ET25" s="365">
        <f t="shared" si="31"/>
        <v>41354.210185222284</v>
      </c>
      <c r="EV25" s="365">
        <f t="shared" si="27"/>
        <v>34.407113787360963</v>
      </c>
      <c r="EW25" s="365">
        <f t="shared" si="27"/>
        <v>33.728644525098787</v>
      </c>
      <c r="EX25" s="365">
        <f t="shared" si="27"/>
        <v>34.225150693239115</v>
      </c>
      <c r="EY25" s="365">
        <f t="shared" si="27"/>
        <v>33.730615507606466</v>
      </c>
      <c r="EZ25" s="365">
        <f t="shared" si="27"/>
        <v>32.785687127704094</v>
      </c>
      <c r="FA25" s="365">
        <f t="shared" si="27"/>
        <v>31.696750768303605</v>
      </c>
      <c r="FB25" s="365">
        <f t="shared" si="27"/>
        <v>30.935252628198796</v>
      </c>
      <c r="FC25" s="365">
        <f t="shared" si="27"/>
        <v>30.210568192732961</v>
      </c>
      <c r="FD25" s="365">
        <f t="shared" si="27"/>
        <v>30.040246168263973</v>
      </c>
      <c r="FF25" s="365"/>
      <c r="FG25" s="365">
        <f t="shared" si="28"/>
        <v>-0.67846926226217619</v>
      </c>
      <c r="FH25" s="365">
        <f t="shared" si="28"/>
        <v>0.49650616814032844</v>
      </c>
      <c r="FI25" s="365">
        <f t="shared" si="28"/>
        <v>-0.49453518563264964</v>
      </c>
      <c r="FJ25" s="365">
        <f t="shared" si="28"/>
        <v>-0.94492837990237177</v>
      </c>
      <c r="FK25" s="365">
        <f t="shared" si="28"/>
        <v>-1.0889363594004884</v>
      </c>
      <c r="FL25" s="365">
        <f t="shared" si="28"/>
        <v>-0.7614981401048091</v>
      </c>
    </row>
    <row r="26" spans="1:168" s="370" customFormat="1" x14ac:dyDescent="0.25">
      <c r="A26" s="369" t="s">
        <v>539</v>
      </c>
      <c r="B26" s="369"/>
      <c r="C26" s="365">
        <f t="shared" ref="C26:BN26" si="32">C27+C29+C30+C31</f>
        <v>1491.8457616966666</v>
      </c>
      <c r="D26" s="365">
        <f t="shared" si="32"/>
        <v>1584.5831897766666</v>
      </c>
      <c r="E26" s="365">
        <f t="shared" si="32"/>
        <v>1873.2094373866667</v>
      </c>
      <c r="F26" s="365">
        <f t="shared" si="32"/>
        <v>1821.1624280666665</v>
      </c>
      <c r="G26" s="365">
        <f t="shared" si="32"/>
        <v>1813.5793259666666</v>
      </c>
      <c r="H26" s="365">
        <f t="shared" si="32"/>
        <v>1763.657071836667</v>
      </c>
      <c r="I26" s="365">
        <f t="shared" si="32"/>
        <v>1729.0643374266665</v>
      </c>
      <c r="J26" s="365">
        <f t="shared" si="32"/>
        <v>1914.7521046366671</v>
      </c>
      <c r="K26" s="365">
        <f t="shared" si="32"/>
        <v>1796.7319543081421</v>
      </c>
      <c r="L26" s="365">
        <f t="shared" si="32"/>
        <v>1933.3806435771517</v>
      </c>
      <c r="M26" s="365">
        <f t="shared" si="32"/>
        <v>1970.3752264542311</v>
      </c>
      <c r="N26" s="365">
        <f t="shared" si="32"/>
        <v>2590.0443345909416</v>
      </c>
      <c r="O26" s="365">
        <f t="shared" si="32"/>
        <v>1650.637612857955</v>
      </c>
      <c r="P26" s="365">
        <f t="shared" si="32"/>
        <v>1953.9273802618061</v>
      </c>
      <c r="Q26" s="365">
        <f t="shared" si="32"/>
        <v>2121.7257868217762</v>
      </c>
      <c r="R26" s="365">
        <f t="shared" si="32"/>
        <v>2035.7600105854385</v>
      </c>
      <c r="S26" s="365">
        <f t="shared" si="32"/>
        <v>1911.6287606214473</v>
      </c>
      <c r="T26" s="365">
        <f t="shared" si="32"/>
        <v>1977.0578113278325</v>
      </c>
      <c r="U26" s="365">
        <f t="shared" si="32"/>
        <v>1906.988446247826</v>
      </c>
      <c r="V26" s="365">
        <f t="shared" si="32"/>
        <v>2254.581982966647</v>
      </c>
      <c r="W26" s="365">
        <f t="shared" si="32"/>
        <v>1959.5831967248118</v>
      </c>
      <c r="X26" s="365">
        <f t="shared" si="32"/>
        <v>2104.9054672615976</v>
      </c>
      <c r="Y26" s="365">
        <f t="shared" si="32"/>
        <v>2113.2308347093449</v>
      </c>
      <c r="Z26" s="365">
        <f t="shared" si="32"/>
        <v>3034.2869109932089</v>
      </c>
      <c r="AA26" s="365">
        <f t="shared" si="32"/>
        <v>1747.349789318283</v>
      </c>
      <c r="AB26" s="365">
        <f t="shared" si="32"/>
        <v>1831.956648177038</v>
      </c>
      <c r="AC26" s="365">
        <f t="shared" si="32"/>
        <v>1896.7348032078999</v>
      </c>
      <c r="AD26" s="365">
        <f t="shared" si="32"/>
        <v>2273.4460776700002</v>
      </c>
      <c r="AE26" s="365">
        <f t="shared" si="32"/>
        <v>1891.2674227899997</v>
      </c>
      <c r="AF26" s="365">
        <f t="shared" si="32"/>
        <v>1945.1430144300007</v>
      </c>
      <c r="AG26" s="365">
        <f t="shared" si="32"/>
        <v>2126.4648591499999</v>
      </c>
      <c r="AH26" s="365">
        <f t="shared" si="32"/>
        <v>2199.1894317800006</v>
      </c>
      <c r="AI26" s="365">
        <f t="shared" si="32"/>
        <v>2021.4277996499993</v>
      </c>
      <c r="AJ26" s="365">
        <f t="shared" si="32"/>
        <v>2365.0532867000002</v>
      </c>
      <c r="AK26" s="365">
        <f t="shared" si="32"/>
        <v>2238.6741607900003</v>
      </c>
      <c r="AL26" s="365">
        <f t="shared" si="32"/>
        <v>3844.2852768100001</v>
      </c>
      <c r="AM26" s="365">
        <f t="shared" si="32"/>
        <v>1570.3567241500004</v>
      </c>
      <c r="AN26" s="365">
        <f t="shared" si="32"/>
        <v>1957.5462121400005</v>
      </c>
      <c r="AO26" s="365">
        <f t="shared" si="32"/>
        <v>2098.6573143100004</v>
      </c>
      <c r="AP26" s="365">
        <f t="shared" si="32"/>
        <v>1980.9691572900001</v>
      </c>
      <c r="AQ26" s="365">
        <f t="shared" si="32"/>
        <v>1961.5756069000004</v>
      </c>
      <c r="AR26" s="365">
        <f t="shared" si="32"/>
        <v>2068.0976826800002</v>
      </c>
      <c r="AS26" s="365">
        <f t="shared" si="32"/>
        <v>2135.6094091399996</v>
      </c>
      <c r="AT26" s="365">
        <f t="shared" si="32"/>
        <v>2134.6033133199999</v>
      </c>
      <c r="AU26" s="365">
        <f t="shared" si="32"/>
        <v>2029.5107072300004</v>
      </c>
      <c r="AV26" s="365">
        <f t="shared" si="32"/>
        <v>1991.8033165500005</v>
      </c>
      <c r="AW26" s="365">
        <f t="shared" si="32"/>
        <v>2026.3715902399999</v>
      </c>
      <c r="AX26" s="365">
        <f t="shared" si="32"/>
        <v>2804.0698284609998</v>
      </c>
      <c r="AY26" s="365">
        <f t="shared" si="32"/>
        <v>1643.7170240466667</v>
      </c>
      <c r="AZ26" s="365">
        <f t="shared" si="32"/>
        <v>2095.5101883466668</v>
      </c>
      <c r="BA26" s="365">
        <f t="shared" si="32"/>
        <v>2021.5509259066664</v>
      </c>
      <c r="BB26" s="365">
        <f t="shared" si="32"/>
        <v>1903.6501440766665</v>
      </c>
      <c r="BC26" s="365">
        <f t="shared" si="32"/>
        <v>1856.6718736466664</v>
      </c>
      <c r="BD26" s="365">
        <f t="shared" si="32"/>
        <v>1866.897138726667</v>
      </c>
      <c r="BE26" s="365">
        <f t="shared" si="32"/>
        <v>1745.2068458466665</v>
      </c>
      <c r="BF26" s="365">
        <f t="shared" si="32"/>
        <v>2133.4769389066669</v>
      </c>
      <c r="BG26" s="365">
        <f t="shared" si="32"/>
        <v>1913.9130030566671</v>
      </c>
      <c r="BH26" s="365">
        <f t="shared" si="32"/>
        <v>1936.1647431466663</v>
      </c>
      <c r="BI26" s="365">
        <f t="shared" si="32"/>
        <v>1984.5872290566658</v>
      </c>
      <c r="BJ26" s="365">
        <f t="shared" si="32"/>
        <v>2813.7259187466661</v>
      </c>
      <c r="BK26" s="365">
        <f t="shared" si="32"/>
        <v>1726.6250646313549</v>
      </c>
      <c r="BL26" s="365">
        <f t="shared" si="32"/>
        <v>1916.0443740437465</v>
      </c>
      <c r="BM26" s="365">
        <f t="shared" si="32"/>
        <v>2305.1250127149465</v>
      </c>
      <c r="BN26" s="365">
        <f t="shared" si="32"/>
        <v>2159.7514443826267</v>
      </c>
      <c r="BO26" s="365">
        <f t="shared" ref="BO26:DZ26" si="33">BO27+BO29+BO30+BO31</f>
        <v>2123.0713350906672</v>
      </c>
      <c r="BP26" s="365">
        <f t="shared" si="33"/>
        <v>2126.0811507252665</v>
      </c>
      <c r="BQ26" s="365">
        <f t="shared" si="33"/>
        <v>2029.313829115667</v>
      </c>
      <c r="BR26" s="365">
        <f t="shared" si="33"/>
        <v>2334.3039684466667</v>
      </c>
      <c r="BS26" s="365">
        <f t="shared" si="33"/>
        <v>2022.3003692466673</v>
      </c>
      <c r="BT26" s="365">
        <f t="shared" si="33"/>
        <v>2082.4857204766663</v>
      </c>
      <c r="BU26" s="365">
        <f t="shared" si="33"/>
        <v>2110.0241921666666</v>
      </c>
      <c r="BV26" s="365">
        <f t="shared" si="33"/>
        <v>3142.3634224966677</v>
      </c>
      <c r="BW26" s="365">
        <f t="shared" si="33"/>
        <v>1886.8256097175436</v>
      </c>
      <c r="BX26" s="365">
        <f t="shared" si="33"/>
        <v>2075.735675052807</v>
      </c>
      <c r="BY26" s="365">
        <f t="shared" si="33"/>
        <v>2334.6509635085968</v>
      </c>
      <c r="BZ26" s="365">
        <f t="shared" si="33"/>
        <v>2252.0478990354381</v>
      </c>
      <c r="CA26" s="365">
        <f t="shared" si="33"/>
        <v>2337.4585866328071</v>
      </c>
      <c r="CB26" s="365">
        <f t="shared" si="33"/>
        <v>2281.2106690528067</v>
      </c>
      <c r="CC26" s="365">
        <f t="shared" si="33"/>
        <v>2305.4977084717543</v>
      </c>
      <c r="CD26" s="365">
        <f t="shared" si="33"/>
        <v>2683.3074197112282</v>
      </c>
      <c r="CE26" s="365">
        <f t="shared" si="33"/>
        <v>2281.437319672807</v>
      </c>
      <c r="CF26" s="365">
        <f t="shared" si="33"/>
        <v>2394.5432069528069</v>
      </c>
      <c r="CG26" s="365">
        <f t="shared" si="33"/>
        <v>2330.6379368349121</v>
      </c>
      <c r="CH26" s="365">
        <f t="shared" si="33"/>
        <v>3626.1645762196495</v>
      </c>
      <c r="CI26" s="365">
        <f t="shared" si="33"/>
        <v>1982.8788179771509</v>
      </c>
      <c r="CJ26" s="365">
        <f t="shared" si="33"/>
        <v>2224.0629745208057</v>
      </c>
      <c r="CK26" s="365">
        <f t="shared" si="33"/>
        <v>2419.177383106537</v>
      </c>
      <c r="CL26" s="365">
        <f t="shared" si="33"/>
        <v>2435.1166080287089</v>
      </c>
      <c r="CM26" s="365">
        <f t="shared" si="33"/>
        <v>2430.8544180398476</v>
      </c>
      <c r="CN26" s="365">
        <f t="shared" si="33"/>
        <v>2225.9937584488998</v>
      </c>
      <c r="CO26" s="365">
        <f t="shared" si="33"/>
        <v>2410.7389425806214</v>
      </c>
      <c r="CP26" s="365">
        <f t="shared" si="33"/>
        <v>2443.5023871437297</v>
      </c>
      <c r="CQ26" s="365">
        <f t="shared" si="33"/>
        <v>2310.3728897033307</v>
      </c>
      <c r="CR26" s="365">
        <f t="shared" si="33"/>
        <v>2251.8456303384619</v>
      </c>
      <c r="CS26" s="365">
        <f t="shared" si="33"/>
        <v>2372.9677422037744</v>
      </c>
      <c r="CT26" s="365">
        <f t="shared" si="33"/>
        <v>3477.2436847951822</v>
      </c>
      <c r="CU26" s="365">
        <f t="shared" si="33"/>
        <v>2082.6660534084208</v>
      </c>
      <c r="CV26" s="365">
        <f t="shared" si="33"/>
        <v>2182.7398836736843</v>
      </c>
      <c r="CW26" s="365">
        <f t="shared" si="33"/>
        <v>2379.8902784057896</v>
      </c>
      <c r="CX26" s="365">
        <f t="shared" si="33"/>
        <v>2162.3275795810523</v>
      </c>
      <c r="CY26" s="365">
        <f t="shared" si="33"/>
        <v>2004.3626473936845</v>
      </c>
      <c r="CZ26" s="365">
        <f t="shared" si="33"/>
        <v>1987.0903301078952</v>
      </c>
      <c r="DA26" s="365">
        <f t="shared" si="33"/>
        <v>1929.4065958431579</v>
      </c>
      <c r="DB26" s="365">
        <f t="shared" si="33"/>
        <v>2108.2431835313537</v>
      </c>
      <c r="DC26" s="365">
        <f t="shared" si="33"/>
        <v>1780.9705813736844</v>
      </c>
      <c r="DD26" s="365">
        <f t="shared" si="33"/>
        <v>2175.4248144051576</v>
      </c>
      <c r="DE26" s="365">
        <f t="shared" si="33"/>
        <v>2028.4723183739648</v>
      </c>
      <c r="DF26" s="365">
        <f t="shared" si="33"/>
        <v>3462.5958970577481</v>
      </c>
      <c r="DG26" s="365">
        <f t="shared" si="33"/>
        <v>1929.1625513727258</v>
      </c>
      <c r="DH26" s="365">
        <f t="shared" si="33"/>
        <v>1905.4162043467477</v>
      </c>
      <c r="DI26" s="365">
        <f t="shared" si="33"/>
        <v>2403.6192932921172</v>
      </c>
      <c r="DJ26" s="365">
        <f t="shared" si="33"/>
        <v>2144.0724002331458</v>
      </c>
      <c r="DK26" s="365">
        <f t="shared" si="33"/>
        <v>2254.5564400352687</v>
      </c>
      <c r="DL26" s="365">
        <f t="shared" si="33"/>
        <v>2230.1860615701967</v>
      </c>
      <c r="DM26" s="365">
        <f t="shared" si="33"/>
        <v>2257.5868431378522</v>
      </c>
      <c r="DN26" s="365">
        <f t="shared" si="33"/>
        <v>2393.9807311530699</v>
      </c>
      <c r="DO26" s="365">
        <f t="shared" si="33"/>
        <v>2060.6540809295143</v>
      </c>
      <c r="DP26" s="365">
        <f t="shared" si="33"/>
        <v>2088.9903345484404</v>
      </c>
      <c r="DQ26" s="365">
        <f t="shared" si="33"/>
        <v>2191.8866432942104</v>
      </c>
      <c r="DR26" s="365">
        <f t="shared" si="33"/>
        <v>3319.4039217277295</v>
      </c>
      <c r="DS26" s="365">
        <f t="shared" si="33"/>
        <v>2136.5647944268567</v>
      </c>
      <c r="DT26" s="365">
        <f t="shared" si="33"/>
        <v>2489.8287731675669</v>
      </c>
      <c r="DU26" s="365">
        <f t="shared" si="33"/>
        <v>2784.5444773353147</v>
      </c>
      <c r="DV26" s="365">
        <f t="shared" si="33"/>
        <v>2722.5679440025397</v>
      </c>
      <c r="DW26" s="365">
        <f t="shared" si="33"/>
        <v>2785.4993425906259</v>
      </c>
      <c r="DX26" s="365">
        <f t="shared" si="33"/>
        <v>2731.1096459449909</v>
      </c>
      <c r="DY26" s="365">
        <f t="shared" si="33"/>
        <v>2639.30568813634</v>
      </c>
      <c r="DZ26" s="365">
        <f t="shared" si="33"/>
        <v>2848.5864767025896</v>
      </c>
      <c r="EA26" s="365">
        <f>EA27+EA29+EA30+EA31</f>
        <v>2566.9064750645366</v>
      </c>
      <c r="EB26" s="365">
        <f>EB27+EB29+EB30+EB31</f>
        <v>2555.5893257368152</v>
      </c>
      <c r="EC26" s="365">
        <f>EC27+EC29+EC30+EC31</f>
        <v>2639.7104318137558</v>
      </c>
      <c r="ED26" s="365">
        <f>ED27+ED29+ED30+ED31</f>
        <v>3174.6754109247177</v>
      </c>
      <c r="EE26" s="371"/>
      <c r="EF26" s="365">
        <f>EF27+EF29+EF30+EF31</f>
        <v>28984.755236887049</v>
      </c>
      <c r="EG26" s="365">
        <f>EG27+EG29+EG30+EG31</f>
        <v>26525.030163155592</v>
      </c>
      <c r="EH26" s="365">
        <f>EH27+EH29+EH30+EH31</f>
        <v>27935.705505641017</v>
      </c>
      <c r="EI26" s="365">
        <f>EI27+EI29+EI30+EI31</f>
        <v>32074.888785846648</v>
      </c>
      <c r="EJ26" s="365"/>
      <c r="EK26" s="369" t="s">
        <v>539</v>
      </c>
      <c r="EL26" s="365">
        <f t="shared" ref="EL26:ET26" si="34">EL27+EL29+EL30+EL31</f>
        <v>29698.055236887052</v>
      </c>
      <c r="EM26" s="365">
        <f t="shared" si="34"/>
        <v>27600.680163155594</v>
      </c>
      <c r="EN26" s="365">
        <f t="shared" si="34"/>
        <v>29235.732136062685</v>
      </c>
      <c r="EO26" s="365">
        <f>EO27+EO29+EO30+EO31</f>
        <v>32074.733519304293</v>
      </c>
      <c r="EP26" s="365">
        <f t="shared" si="34"/>
        <v>32196.493618020286</v>
      </c>
      <c r="EQ26" s="365">
        <f t="shared" si="34"/>
        <v>32118.091273806866</v>
      </c>
      <c r="ER26" s="365">
        <f t="shared" si="34"/>
        <v>32374.281109852367</v>
      </c>
      <c r="ES26" s="365">
        <f t="shared" si="34"/>
        <v>32586.958633519123</v>
      </c>
      <c r="ET26" s="365">
        <f t="shared" si="34"/>
        <v>33454.746627373592</v>
      </c>
      <c r="EV26" s="365">
        <f t="shared" si="27"/>
        <v>27.470726277908835</v>
      </c>
      <c r="EW26" s="365">
        <f t="shared" si="27"/>
        <v>27.797731611091031</v>
      </c>
      <c r="EX26" s="365">
        <f t="shared" si="27"/>
        <v>27.537788968878836</v>
      </c>
      <c r="EY26" s="365">
        <f t="shared" si="27"/>
        <v>27.777767057616799</v>
      </c>
      <c r="EZ26" s="365">
        <f t="shared" si="27"/>
        <v>26.765371407615309</v>
      </c>
      <c r="FA26" s="365">
        <f t="shared" si="27"/>
        <v>25.781568138314181</v>
      </c>
      <c r="FB26" s="365">
        <f t="shared" si="27"/>
        <v>25.136356123535474</v>
      </c>
      <c r="FC26" s="365">
        <f t="shared" si="27"/>
        <v>24.473006421438946</v>
      </c>
      <c r="FD26" s="365">
        <f t="shared" si="27"/>
        <v>24.301971182182779</v>
      </c>
      <c r="FF26" s="365"/>
      <c r="FG26" s="365">
        <f t="shared" si="28"/>
        <v>0.32700533318219627</v>
      </c>
      <c r="FH26" s="365">
        <f t="shared" si="28"/>
        <v>-0.2599426422121951</v>
      </c>
      <c r="FI26" s="365">
        <f t="shared" si="28"/>
        <v>0.23997808873796345</v>
      </c>
      <c r="FJ26" s="365">
        <f t="shared" si="28"/>
        <v>-1.0123956500014906</v>
      </c>
      <c r="FK26" s="365">
        <f t="shared" si="28"/>
        <v>-0.98380326930112716</v>
      </c>
      <c r="FL26" s="365">
        <f t="shared" si="28"/>
        <v>-0.64521201477870704</v>
      </c>
    </row>
    <row r="27" spans="1:168" s="370" customFormat="1" x14ac:dyDescent="0.25">
      <c r="A27" s="382" t="s">
        <v>538</v>
      </c>
      <c r="B27" s="382"/>
      <c r="C27" s="391">
        <v>486.89655204999985</v>
      </c>
      <c r="D27" s="386">
        <v>633.06896836999988</v>
      </c>
      <c r="E27" s="386">
        <v>687.46528190000015</v>
      </c>
      <c r="F27" s="386">
        <v>597.88667880999992</v>
      </c>
      <c r="G27" s="386">
        <v>610.18513181999992</v>
      </c>
      <c r="H27" s="386">
        <v>589.56660407000038</v>
      </c>
      <c r="I27" s="386">
        <v>624.83543769999972</v>
      </c>
      <c r="J27" s="386">
        <v>707.46533452000028</v>
      </c>
      <c r="K27" s="386">
        <v>603.19142198999964</v>
      </c>
      <c r="L27" s="386">
        <v>658.65603515000043</v>
      </c>
      <c r="M27" s="386">
        <v>671.39303470307698</v>
      </c>
      <c r="N27" s="386">
        <v>1125.9078104561536</v>
      </c>
      <c r="O27" s="386">
        <v>560.35600578999981</v>
      </c>
      <c r="P27" s="386">
        <v>646.00540845999979</v>
      </c>
      <c r="Q27" s="386">
        <v>745.30366911999988</v>
      </c>
      <c r="R27" s="386">
        <v>649.48785897999983</v>
      </c>
      <c r="S27" s="386">
        <v>644.47413034000033</v>
      </c>
      <c r="T27" s="386">
        <v>632.16889197999978</v>
      </c>
      <c r="U27" s="386">
        <v>676.17116335999981</v>
      </c>
      <c r="V27" s="386">
        <v>760.25558209999997</v>
      </c>
      <c r="W27" s="386">
        <v>649.54555525999979</v>
      </c>
      <c r="X27" s="386">
        <v>675.12568390000035</v>
      </c>
      <c r="Y27" s="386">
        <v>691.65364285999965</v>
      </c>
      <c r="Z27" s="386">
        <v>1212.5877560199995</v>
      </c>
      <c r="AA27" s="386">
        <v>520.7610615100001</v>
      </c>
      <c r="AB27" s="386">
        <v>736.29853247000005</v>
      </c>
      <c r="AC27" s="386">
        <v>718.31918916999996</v>
      </c>
      <c r="AD27" s="386">
        <v>727.29095134000033</v>
      </c>
      <c r="AE27" s="386">
        <v>679.59397850999994</v>
      </c>
      <c r="AF27" s="386">
        <v>606.21988290000024</v>
      </c>
      <c r="AG27" s="386">
        <v>786.87046632999977</v>
      </c>
      <c r="AH27" s="386">
        <v>815.5762544300004</v>
      </c>
      <c r="AI27" s="386">
        <v>655.4983201499997</v>
      </c>
      <c r="AJ27" s="386">
        <v>780.80792590000021</v>
      </c>
      <c r="AK27" s="386">
        <v>732.11135454000032</v>
      </c>
      <c r="AL27" s="386">
        <v>1296.6378205499998</v>
      </c>
      <c r="AM27" s="386">
        <v>525.23427819999995</v>
      </c>
      <c r="AN27" s="386">
        <v>798.57924453000021</v>
      </c>
      <c r="AO27" s="386">
        <v>809.3195767499999</v>
      </c>
      <c r="AP27" s="386">
        <v>760.79031957999973</v>
      </c>
      <c r="AQ27" s="386">
        <v>709.95808471000021</v>
      </c>
      <c r="AR27" s="386">
        <v>737.24821754999994</v>
      </c>
      <c r="AS27" s="386">
        <v>751.92391315999942</v>
      </c>
      <c r="AT27" s="386">
        <v>855.19578250699954</v>
      </c>
      <c r="AU27" s="386">
        <v>740.41791159200011</v>
      </c>
      <c r="AV27" s="386">
        <v>761.43344225000021</v>
      </c>
      <c r="AW27" s="386">
        <v>745.25551950999989</v>
      </c>
      <c r="AX27" s="386">
        <v>1288.0185419509999</v>
      </c>
      <c r="AY27" s="386">
        <v>631.93790089999993</v>
      </c>
      <c r="AZ27" s="386">
        <v>800.04251052000018</v>
      </c>
      <c r="BA27" s="386">
        <v>822.29599051999969</v>
      </c>
      <c r="BB27" s="386">
        <v>765.9513000899999</v>
      </c>
      <c r="BC27" s="386">
        <v>738.90401849999989</v>
      </c>
      <c r="BD27" s="386">
        <v>749.59059434000005</v>
      </c>
      <c r="BE27" s="386">
        <v>736.14847544999975</v>
      </c>
      <c r="BF27" s="386">
        <v>870.30226171999993</v>
      </c>
      <c r="BG27" s="386">
        <v>737.55807014000038</v>
      </c>
      <c r="BH27" s="386">
        <v>770.48607559999994</v>
      </c>
      <c r="BI27" s="386">
        <v>754.04409616999942</v>
      </c>
      <c r="BJ27" s="386">
        <v>1247.5446227199998</v>
      </c>
      <c r="BK27" s="386">
        <v>740.96502305000013</v>
      </c>
      <c r="BL27" s="386">
        <v>838.86019637999971</v>
      </c>
      <c r="BM27" s="386">
        <v>886.07548002999977</v>
      </c>
      <c r="BN27" s="386">
        <v>874.80571021999992</v>
      </c>
      <c r="BO27" s="386">
        <v>819.29093370000032</v>
      </c>
      <c r="BP27" s="386">
        <v>832.03130902099963</v>
      </c>
      <c r="BQ27" s="386">
        <v>830.54774980900004</v>
      </c>
      <c r="BR27" s="386">
        <v>971.25692562000006</v>
      </c>
      <c r="BS27" s="386">
        <v>829.09444653000037</v>
      </c>
      <c r="BT27" s="386">
        <v>855.04045884999971</v>
      </c>
      <c r="BU27" s="386">
        <v>843.95448319999991</v>
      </c>
      <c r="BV27" s="386">
        <v>1424.0988935300009</v>
      </c>
      <c r="BW27" s="386">
        <v>775.7893627499999</v>
      </c>
      <c r="BX27" s="386">
        <v>871.77433096000004</v>
      </c>
      <c r="BY27" s="386">
        <v>922.40256804000023</v>
      </c>
      <c r="BZ27" s="386">
        <v>860.27718559999994</v>
      </c>
      <c r="CA27" s="386">
        <v>912.3253458800001</v>
      </c>
      <c r="CB27" s="386">
        <v>865.50077876999978</v>
      </c>
      <c r="CC27" s="386">
        <v>872.67811516999973</v>
      </c>
      <c r="CD27" s="386">
        <v>986.79379731000017</v>
      </c>
      <c r="CE27" s="386">
        <v>855.40054550000013</v>
      </c>
      <c r="CF27" s="386">
        <v>889.53756768000005</v>
      </c>
      <c r="CG27" s="386">
        <v>873.08930135999981</v>
      </c>
      <c r="CH27" s="386">
        <v>1458.8730174999998</v>
      </c>
      <c r="CI27" s="386">
        <v>741.08909337999853</v>
      </c>
      <c r="CJ27" s="386">
        <v>927.19610316000353</v>
      </c>
      <c r="CK27" s="386">
        <v>910.35065681100002</v>
      </c>
      <c r="CL27" s="386">
        <v>876.63963497001168</v>
      </c>
      <c r="CM27" s="386">
        <v>853.77870063010846</v>
      </c>
      <c r="CN27" s="386">
        <v>854.6972293220997</v>
      </c>
      <c r="CO27" s="386">
        <v>856.68205753802272</v>
      </c>
      <c r="CP27" s="386">
        <v>984.51047880008298</v>
      </c>
      <c r="CQ27" s="386">
        <v>861.63307043017039</v>
      </c>
      <c r="CR27" s="386">
        <v>868.86100659007866</v>
      </c>
      <c r="CS27" s="386">
        <v>858.74838986001066</v>
      </c>
      <c r="CT27" s="386">
        <v>1425.5373680601176</v>
      </c>
      <c r="CU27" s="386">
        <v>776.34</v>
      </c>
      <c r="CV27" s="386">
        <v>886.83</v>
      </c>
      <c r="CW27" s="386">
        <v>928.87</v>
      </c>
      <c r="CX27" s="386">
        <v>842.05</v>
      </c>
      <c r="CY27" s="386">
        <v>790.93</v>
      </c>
      <c r="CZ27" s="386">
        <v>812.13</v>
      </c>
      <c r="DA27" s="386">
        <v>833.01</v>
      </c>
      <c r="DB27" s="386">
        <v>962.59</v>
      </c>
      <c r="DC27" s="386">
        <v>733.99</v>
      </c>
      <c r="DD27" s="386">
        <v>823.05</v>
      </c>
      <c r="DE27" s="386">
        <v>745.71</v>
      </c>
      <c r="DF27" s="386">
        <v>1305.74</v>
      </c>
      <c r="DG27" s="386">
        <v>700.28066091798894</v>
      </c>
      <c r="DH27" s="386">
        <v>724.79107192201093</v>
      </c>
      <c r="DI27" s="386">
        <v>891.12989594000999</v>
      </c>
      <c r="DJ27" s="386">
        <v>783.77082380998979</v>
      </c>
      <c r="DK27" s="386">
        <v>818.56934465000029</v>
      </c>
      <c r="DL27" s="386">
        <v>766.02570403003995</v>
      </c>
      <c r="DM27" s="386">
        <v>800.55098224994958</v>
      </c>
      <c r="DN27" s="386">
        <v>891.84827892999988</v>
      </c>
      <c r="DO27" s="386">
        <v>794.33602819000066</v>
      </c>
      <c r="DP27" s="386">
        <v>794.30445056998838</v>
      </c>
      <c r="DQ27" s="386">
        <v>780.38003811999999</v>
      </c>
      <c r="DR27" s="386">
        <v>1284.3572705000004</v>
      </c>
      <c r="DS27" s="386">
        <v>726.20337448281634</v>
      </c>
      <c r="DT27" s="386">
        <v>908.23070956280833</v>
      </c>
      <c r="DU27" s="386">
        <v>930.31935878281399</v>
      </c>
      <c r="DV27" s="386">
        <v>857.11487404281854</v>
      </c>
      <c r="DW27" s="386">
        <v>911.67499702119039</v>
      </c>
      <c r="DX27" s="386">
        <v>911.30811226294429</v>
      </c>
      <c r="DY27" s="386">
        <v>907.02237313242017</v>
      </c>
      <c r="DZ27" s="386">
        <v>1007.4853449222011</v>
      </c>
      <c r="EA27" s="386">
        <v>892.17741702079911</v>
      </c>
      <c r="EB27" s="386">
        <v>894.63219501328331</v>
      </c>
      <c r="EC27" s="386">
        <v>896.58334656976206</v>
      </c>
      <c r="ED27" s="386">
        <v>1290.2577510692354</v>
      </c>
      <c r="EE27" s="371"/>
      <c r="EF27" s="386">
        <f t="shared" ref="EF27:EI28" si="35">SUMIF($CI$1:$ED$1,EF$2,$CI27:$ED27)</f>
        <v>11019.723789551705</v>
      </c>
      <c r="EG27" s="386">
        <f t="shared" si="35"/>
        <v>10441.24</v>
      </c>
      <c r="EH27" s="386">
        <f t="shared" si="35"/>
        <v>10030.344549829979</v>
      </c>
      <c r="EI27" s="386">
        <f t="shared" si="35"/>
        <v>11133.009853883093</v>
      </c>
      <c r="EJ27" s="386"/>
      <c r="EK27" s="382" t="s">
        <v>538</v>
      </c>
      <c r="EL27" s="393">
        <f>EF27+EF75</f>
        <v>11613.723789551705</v>
      </c>
      <c r="EM27" s="393">
        <f>EG27+EG75</f>
        <v>11393.51</v>
      </c>
      <c r="EN27" s="393">
        <f>EH27+EH75</f>
        <v>11152.844549829979</v>
      </c>
      <c r="EO27" s="393">
        <v>11133.009682735899</v>
      </c>
      <c r="EP27" s="393">
        <v>11195.558877303898</v>
      </c>
      <c r="EQ27" s="393">
        <v>11314.895934666691</v>
      </c>
      <c r="ER27" s="393">
        <v>11494.2669775582</v>
      </c>
      <c r="ES27" s="393">
        <v>11631.231460893099</v>
      </c>
      <c r="ET27" s="393">
        <v>12025.009734575371</v>
      </c>
      <c r="EV27" s="393">
        <f t="shared" si="27"/>
        <v>10.742704353709541</v>
      </c>
      <c r="EW27" s="393">
        <f t="shared" si="27"/>
        <v>11.474852475232328</v>
      </c>
      <c r="EX27" s="393">
        <f t="shared" si="27"/>
        <v>10.505113338245629</v>
      </c>
      <c r="EY27" s="393">
        <f t="shared" si="27"/>
        <v>9.6415500827499248</v>
      </c>
      <c r="EZ27" s="393">
        <f t="shared" si="27"/>
        <v>9.3070163174274487</v>
      </c>
      <c r="FA27" s="393">
        <f t="shared" si="27"/>
        <v>9.0825995240708828</v>
      </c>
      <c r="FB27" s="393">
        <f t="shared" si="27"/>
        <v>8.9244912387867448</v>
      </c>
      <c r="FC27" s="393">
        <f t="shared" si="27"/>
        <v>8.7351263869984397</v>
      </c>
      <c r="FD27" s="393">
        <f t="shared" si="27"/>
        <v>8.7351263869984397</v>
      </c>
      <c r="FF27" s="393"/>
      <c r="FG27" s="393">
        <f t="shared" si="28"/>
        <v>0.73214812152278697</v>
      </c>
      <c r="FH27" s="393">
        <f t="shared" si="28"/>
        <v>-0.96973913698669989</v>
      </c>
      <c r="FI27" s="393">
        <f t="shared" si="28"/>
        <v>-0.86356325549570379</v>
      </c>
      <c r="FJ27" s="393">
        <f t="shared" si="28"/>
        <v>-0.33453376532247603</v>
      </c>
      <c r="FK27" s="393">
        <f t="shared" si="28"/>
        <v>-0.22441679335656595</v>
      </c>
      <c r="FL27" s="393">
        <f t="shared" si="28"/>
        <v>-0.15810828528413801</v>
      </c>
    </row>
    <row r="28" spans="1:168" s="370" customFormat="1" x14ac:dyDescent="0.25">
      <c r="A28" s="382" t="s">
        <v>537</v>
      </c>
      <c r="B28" s="382"/>
      <c r="C28" s="391"/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  <c r="AC28" s="386"/>
      <c r="AD28" s="386"/>
      <c r="AE28" s="386"/>
      <c r="AF28" s="386"/>
      <c r="AG28" s="386"/>
      <c r="AH28" s="386"/>
      <c r="AI28" s="386"/>
      <c r="AJ28" s="386"/>
      <c r="AK28" s="386"/>
      <c r="AL28" s="386"/>
      <c r="AM28" s="386"/>
      <c r="AN28" s="386"/>
      <c r="AO28" s="386"/>
      <c r="AP28" s="386"/>
      <c r="AQ28" s="386"/>
      <c r="AR28" s="386"/>
      <c r="AS28" s="386"/>
      <c r="AT28" s="386"/>
      <c r="AU28" s="386"/>
      <c r="AV28" s="386"/>
      <c r="AW28" s="386"/>
      <c r="AX28" s="386"/>
      <c r="AY28" s="386"/>
      <c r="AZ28" s="386"/>
      <c r="BA28" s="386"/>
      <c r="BB28" s="386"/>
      <c r="BC28" s="386"/>
      <c r="BD28" s="386"/>
      <c r="BE28" s="386"/>
      <c r="BF28" s="386"/>
      <c r="BG28" s="386"/>
      <c r="BH28" s="386"/>
      <c r="BI28" s="386"/>
      <c r="BJ28" s="386"/>
      <c r="BK28" s="386"/>
      <c r="BL28" s="386"/>
      <c r="BM28" s="386"/>
      <c r="BN28" s="386"/>
      <c r="BO28" s="386"/>
      <c r="BP28" s="386"/>
      <c r="BQ28" s="386"/>
      <c r="BR28" s="386"/>
      <c r="BS28" s="386"/>
      <c r="BT28" s="386"/>
      <c r="BU28" s="386"/>
      <c r="BV28" s="386"/>
      <c r="BW28" s="386"/>
      <c r="BX28" s="386"/>
      <c r="BY28" s="386"/>
      <c r="BZ28" s="386"/>
      <c r="CA28" s="386"/>
      <c r="CB28" s="386"/>
      <c r="CC28" s="386"/>
      <c r="CD28" s="386"/>
      <c r="CE28" s="386"/>
      <c r="CF28" s="386"/>
      <c r="CG28" s="386"/>
      <c r="CH28" s="386"/>
      <c r="CI28" s="386">
        <v>621</v>
      </c>
      <c r="CJ28" s="386">
        <v>791</v>
      </c>
      <c r="CK28" s="386">
        <v>767</v>
      </c>
      <c r="CL28" s="386">
        <v>739</v>
      </c>
      <c r="CM28" s="386">
        <v>724</v>
      </c>
      <c r="CN28" s="386">
        <v>721</v>
      </c>
      <c r="CO28" s="386">
        <v>720</v>
      </c>
      <c r="CP28" s="386">
        <v>840</v>
      </c>
      <c r="CQ28" s="386">
        <v>719</v>
      </c>
      <c r="CR28" s="386">
        <v>731</v>
      </c>
      <c r="CS28" s="386">
        <v>725</v>
      </c>
      <c r="CT28" s="386">
        <v>1200</v>
      </c>
      <c r="CU28" s="386">
        <v>650.36419643000022</v>
      </c>
      <c r="CV28" s="386">
        <v>730.28311356999973</v>
      </c>
      <c r="CW28" s="386">
        <v>770.15772534999792</v>
      </c>
      <c r="CX28" s="386">
        <v>707.6320023300018</v>
      </c>
      <c r="CY28" s="386">
        <v>651.95308154999998</v>
      </c>
      <c r="CZ28" s="386">
        <v>670.72336275000123</v>
      </c>
      <c r="DA28" s="386">
        <v>691.11043908000215</v>
      </c>
      <c r="DB28" s="386">
        <v>806.09874343999661</v>
      </c>
      <c r="DC28" s="386">
        <v>598.98601537999912</v>
      </c>
      <c r="DD28" s="386">
        <v>655.94714835000275</v>
      </c>
      <c r="DE28" s="386">
        <v>603.94990625999696</v>
      </c>
      <c r="DF28" s="386">
        <v>1054.9683429000004</v>
      </c>
      <c r="DG28" s="386">
        <v>574.86587667798904</v>
      </c>
      <c r="DH28" s="386">
        <v>587.32160551201105</v>
      </c>
      <c r="DI28" s="386">
        <v>723.75062096000988</v>
      </c>
      <c r="DJ28" s="386">
        <v>642.38156684998989</v>
      </c>
      <c r="DK28" s="386">
        <v>672.92306300000018</v>
      </c>
      <c r="DL28" s="386">
        <v>617.81018687003996</v>
      </c>
      <c r="DM28" s="386">
        <v>656.76273785994954</v>
      </c>
      <c r="DN28" s="386">
        <v>733.71</v>
      </c>
      <c r="DO28" s="386">
        <v>648.09614782000062</v>
      </c>
      <c r="DP28" s="386">
        <v>649.89783666998846</v>
      </c>
      <c r="DQ28" s="386">
        <v>634.07000000000005</v>
      </c>
      <c r="DR28" s="386">
        <v>1075.6428285300001</v>
      </c>
      <c r="DS28" s="386">
        <v>600.95132836999801</v>
      </c>
      <c r="DT28" s="386">
        <v>777.01131241998996</v>
      </c>
      <c r="DU28" s="386">
        <v>773.20982859999549</v>
      </c>
      <c r="DV28" s="386">
        <v>721.49</v>
      </c>
      <c r="DW28" s="386">
        <v>772.78255126837189</v>
      </c>
      <c r="DX28" s="386">
        <v>771.39811654012601</v>
      </c>
      <c r="DY28" s="386">
        <v>770.69484642293503</v>
      </c>
      <c r="DZ28" s="386">
        <v>876.60294352826895</v>
      </c>
      <c r="EA28" s="386">
        <v>768.55349100125795</v>
      </c>
      <c r="EB28" s="386">
        <v>767.24137150001195</v>
      </c>
      <c r="EC28" s="386">
        <v>769.56142673093598</v>
      </c>
      <c r="ED28" s="386">
        <v>1081.5029547030799</v>
      </c>
      <c r="EE28" s="371"/>
      <c r="EF28" s="386">
        <f t="shared" si="35"/>
        <v>9298</v>
      </c>
      <c r="EG28" s="386">
        <f t="shared" si="35"/>
        <v>8592.1740773899983</v>
      </c>
      <c r="EH28" s="386">
        <f t="shared" si="35"/>
        <v>8217.2324707499793</v>
      </c>
      <c r="EI28" s="386">
        <f t="shared" si="35"/>
        <v>9451.000171084972</v>
      </c>
      <c r="EJ28" s="386"/>
      <c r="EK28" s="382" t="s">
        <v>537</v>
      </c>
      <c r="EL28" s="393">
        <v>9891.9864599799985</v>
      </c>
      <c r="EM28" s="393">
        <v>9544.4439022299975</v>
      </c>
      <c r="EN28" s="393">
        <v>9339.7368289599799</v>
      </c>
      <c r="EO28" s="393">
        <v>9451.000171084972</v>
      </c>
      <c r="EP28" s="393">
        <v>9473.7534332314717</v>
      </c>
      <c r="EQ28" s="393">
        <v>9567.4460405283717</v>
      </c>
      <c r="ER28" s="393">
        <v>9724.2610302761695</v>
      </c>
      <c r="ES28" s="393">
        <v>9843.6631370830146</v>
      </c>
      <c r="ET28" s="393">
        <v>10093.573243199606</v>
      </c>
      <c r="EV28" s="393">
        <f t="shared" si="27"/>
        <v>9.150095863831881</v>
      </c>
      <c r="EW28" s="393">
        <f t="shared" si="27"/>
        <v>9.6125852117758264</v>
      </c>
      <c r="EX28" s="393">
        <f t="shared" si="27"/>
        <v>8.7973066870287475</v>
      </c>
      <c r="EY28" s="393">
        <f t="shared" si="27"/>
        <v>8.1848748971177461</v>
      </c>
      <c r="EZ28" s="393">
        <f t="shared" si="27"/>
        <v>7.8756566560617456</v>
      </c>
      <c r="FA28" s="393">
        <f t="shared" si="27"/>
        <v>7.6799010221596546</v>
      </c>
      <c r="FB28" s="393">
        <f t="shared" si="27"/>
        <v>7.5502059015868737</v>
      </c>
      <c r="FC28" s="393">
        <f t="shared" si="27"/>
        <v>7.3926515780002626</v>
      </c>
      <c r="FD28" s="393">
        <f t="shared" si="27"/>
        <v>7.3321053306313777</v>
      </c>
      <c r="FF28" s="393"/>
      <c r="FG28" s="393">
        <f t="shared" si="28"/>
        <v>0.46248934794394536</v>
      </c>
      <c r="FH28" s="393">
        <f t="shared" si="28"/>
        <v>-0.81527852474707885</v>
      </c>
      <c r="FI28" s="393">
        <f t="shared" si="28"/>
        <v>-0.61243178991100145</v>
      </c>
      <c r="FJ28" s="393">
        <f t="shared" si="28"/>
        <v>-0.30921824105600049</v>
      </c>
      <c r="FK28" s="393">
        <f t="shared" si="28"/>
        <v>-0.19575563390209094</v>
      </c>
      <c r="FL28" s="393">
        <f t="shared" si="28"/>
        <v>-0.12969512057278099</v>
      </c>
    </row>
    <row r="29" spans="1:168" s="370" customFormat="1" x14ac:dyDescent="0.25">
      <c r="A29" s="382" t="s">
        <v>536</v>
      </c>
      <c r="B29" s="382"/>
      <c r="C29" s="391">
        <v>132.18919991000001</v>
      </c>
      <c r="D29" s="386">
        <v>202.03239464999999</v>
      </c>
      <c r="E29" s="386">
        <v>233.4234008</v>
      </c>
      <c r="F29" s="386">
        <v>278.18695776000004</v>
      </c>
      <c r="G29" s="386">
        <v>213.08161007999996</v>
      </c>
      <c r="H29" s="386">
        <v>231.43688250999995</v>
      </c>
      <c r="I29" s="386">
        <v>246.91144311000002</v>
      </c>
      <c r="J29" s="386">
        <v>238.85805565000004</v>
      </c>
      <c r="K29" s="386">
        <v>212.94820417</v>
      </c>
      <c r="L29" s="386">
        <v>232.65741697000001</v>
      </c>
      <c r="M29" s="386">
        <v>261.07976980333319</v>
      </c>
      <c r="N29" s="386">
        <v>353.15328792448429</v>
      </c>
      <c r="O29" s="386">
        <v>190.67022582999996</v>
      </c>
      <c r="P29" s="386">
        <v>229.44246313999997</v>
      </c>
      <c r="Q29" s="386">
        <v>286.15897245999992</v>
      </c>
      <c r="R29" s="386">
        <v>316.73669995</v>
      </c>
      <c r="S29" s="386">
        <v>295.42121989000015</v>
      </c>
      <c r="T29" s="386">
        <v>284.22029539000005</v>
      </c>
      <c r="U29" s="386">
        <v>318.67912804999986</v>
      </c>
      <c r="V29" s="386">
        <v>316.62743392999988</v>
      </c>
      <c r="W29" s="386">
        <v>275.60181463000009</v>
      </c>
      <c r="X29" s="386">
        <v>306.83024594999995</v>
      </c>
      <c r="Y29" s="386">
        <v>376.65831664000018</v>
      </c>
      <c r="Z29" s="386">
        <v>565.54225160999988</v>
      </c>
      <c r="AA29" s="386">
        <v>101.92936450999997</v>
      </c>
      <c r="AB29" s="386">
        <v>197.17730165999987</v>
      </c>
      <c r="AC29" s="386">
        <v>230.23294840999998</v>
      </c>
      <c r="AD29" s="386">
        <v>284.89706433000003</v>
      </c>
      <c r="AE29" s="386">
        <v>282.07217297999995</v>
      </c>
      <c r="AF29" s="386">
        <v>301.84513020000014</v>
      </c>
      <c r="AG29" s="386">
        <v>316.92893781999993</v>
      </c>
      <c r="AH29" s="386">
        <v>360.98451780999989</v>
      </c>
      <c r="AI29" s="386">
        <v>373.99692936999998</v>
      </c>
      <c r="AJ29" s="386">
        <v>526.7610857699998</v>
      </c>
      <c r="AK29" s="386">
        <v>568.96982830000013</v>
      </c>
      <c r="AL29" s="386">
        <v>1176.5105596799999</v>
      </c>
      <c r="AM29" s="386">
        <v>223.40988761666705</v>
      </c>
      <c r="AN29" s="386">
        <v>283.49754735666698</v>
      </c>
      <c r="AO29" s="386">
        <v>360.87471744666698</v>
      </c>
      <c r="AP29" s="386">
        <v>346.28772477666701</v>
      </c>
      <c r="AQ29" s="386">
        <v>333.54542325666699</v>
      </c>
      <c r="AR29" s="386">
        <v>365.52487281666697</v>
      </c>
      <c r="AS29" s="386">
        <v>406.48020532666692</v>
      </c>
      <c r="AT29" s="386">
        <v>349.64027419966703</v>
      </c>
      <c r="AU29" s="386">
        <v>379.57836707466686</v>
      </c>
      <c r="AV29" s="386">
        <v>354.64388902666724</v>
      </c>
      <c r="AW29" s="386">
        <v>421.25990350666711</v>
      </c>
      <c r="AX29" s="386">
        <v>428.00641340666675</v>
      </c>
      <c r="AY29" s="386">
        <v>206.53948621999999</v>
      </c>
      <c r="AZ29" s="386">
        <v>244.39528777999999</v>
      </c>
      <c r="BA29" s="386">
        <v>304.16594137000004</v>
      </c>
      <c r="BB29" s="386">
        <v>325.93642190999992</v>
      </c>
      <c r="BC29" s="386">
        <v>357.87928704000001</v>
      </c>
      <c r="BD29" s="386">
        <v>315.36074420000023</v>
      </c>
      <c r="BE29" s="386">
        <v>298.82102092999992</v>
      </c>
      <c r="BF29" s="386">
        <v>320.78545288999999</v>
      </c>
      <c r="BG29" s="386">
        <v>330.69097710999995</v>
      </c>
      <c r="BH29" s="386">
        <v>314.74833292999983</v>
      </c>
      <c r="BI29" s="386">
        <v>356.00938965</v>
      </c>
      <c r="BJ29" s="386">
        <v>421.00633059999996</v>
      </c>
      <c r="BK29" s="386">
        <v>179.02640234</v>
      </c>
      <c r="BL29" s="386">
        <v>265.4471076399999</v>
      </c>
      <c r="BM29" s="386">
        <v>396.74984772000016</v>
      </c>
      <c r="BN29" s="386">
        <v>333.90117271999998</v>
      </c>
      <c r="BO29" s="386">
        <v>363.12881105000008</v>
      </c>
      <c r="BP29" s="386">
        <v>367.61490112000013</v>
      </c>
      <c r="BQ29" s="386">
        <v>370.49545215000012</v>
      </c>
      <c r="BR29" s="386">
        <v>304.5674465300001</v>
      </c>
      <c r="BS29" s="386">
        <v>304.18001808999998</v>
      </c>
      <c r="BT29" s="386">
        <v>329.51363651999998</v>
      </c>
      <c r="BU29" s="386">
        <v>297.70901229000015</v>
      </c>
      <c r="BV29" s="386">
        <v>490.9097993700002</v>
      </c>
      <c r="BW29" s="386">
        <v>150.30682162000008</v>
      </c>
      <c r="BX29" s="386">
        <v>254.24439674000004</v>
      </c>
      <c r="BY29" s="386">
        <v>361.99573121000003</v>
      </c>
      <c r="BZ29" s="386">
        <v>378.28161048000004</v>
      </c>
      <c r="CA29" s="386">
        <v>415.40168320999993</v>
      </c>
      <c r="CB29" s="386">
        <v>397.78954779999992</v>
      </c>
      <c r="CC29" s="386">
        <v>392.04059627000009</v>
      </c>
      <c r="CD29" s="386">
        <v>391.66500943999978</v>
      </c>
      <c r="CE29" s="386">
        <v>401.71965985999998</v>
      </c>
      <c r="CF29" s="386">
        <v>442.12304105999999</v>
      </c>
      <c r="CG29" s="386">
        <v>444.68142363999993</v>
      </c>
      <c r="CH29" s="386">
        <v>704.53137106000031</v>
      </c>
      <c r="CI29" s="386">
        <v>83.594731179999698</v>
      </c>
      <c r="CJ29" s="386">
        <v>204.03958533000082</v>
      </c>
      <c r="CK29" s="386">
        <v>214.54308124999844</v>
      </c>
      <c r="CL29" s="386">
        <v>347.51647546000078</v>
      </c>
      <c r="CM29" s="386">
        <v>264.37289763999041</v>
      </c>
      <c r="CN29" s="386">
        <v>244.21688883999875</v>
      </c>
      <c r="CO29" s="386">
        <v>256.27593740000742</v>
      </c>
      <c r="CP29" s="386">
        <v>215.37703467000262</v>
      </c>
      <c r="CQ29" s="386">
        <v>244.65520343760946</v>
      </c>
      <c r="CR29" s="386">
        <v>243.27074404000237</v>
      </c>
      <c r="CS29" s="386">
        <v>283.73679839998556</v>
      </c>
      <c r="CT29" s="386">
        <v>524.19062990802286</v>
      </c>
      <c r="CU29" s="386">
        <v>118.48</v>
      </c>
      <c r="CV29" s="386">
        <v>220.67</v>
      </c>
      <c r="CW29" s="386">
        <v>221.36</v>
      </c>
      <c r="CX29" s="386">
        <v>206.25</v>
      </c>
      <c r="CY29" s="386">
        <v>138.84</v>
      </c>
      <c r="CZ29" s="386">
        <v>125.59</v>
      </c>
      <c r="DA29" s="386">
        <v>146.13999999999999</v>
      </c>
      <c r="DB29" s="386">
        <v>142.85</v>
      </c>
      <c r="DC29" s="386">
        <v>167.83</v>
      </c>
      <c r="DD29" s="386">
        <v>222.46</v>
      </c>
      <c r="DE29" s="386">
        <v>253.31</v>
      </c>
      <c r="DF29" s="386">
        <v>373.43</v>
      </c>
      <c r="DG29" s="386">
        <v>22.380450580000002</v>
      </c>
      <c r="DH29" s="386">
        <v>103.08100723999999</v>
      </c>
      <c r="DI29" s="386">
        <v>194.01307644000201</v>
      </c>
      <c r="DJ29" s="386">
        <v>178.93164493999802</v>
      </c>
      <c r="DK29" s="386">
        <v>241.69449754000499</v>
      </c>
      <c r="DL29" s="386">
        <v>210.55571402594401</v>
      </c>
      <c r="DM29" s="386">
        <v>198.38763520001095</v>
      </c>
      <c r="DN29" s="386">
        <v>163.11651320000001</v>
      </c>
      <c r="DO29" s="386">
        <v>166.67629570003996</v>
      </c>
      <c r="DP29" s="386">
        <v>188.64305433003003</v>
      </c>
      <c r="DQ29" s="386">
        <v>211.43984991999997</v>
      </c>
      <c r="DR29" s="386">
        <v>447.4630762988665</v>
      </c>
      <c r="DS29" s="386">
        <v>44.817293658859526</v>
      </c>
      <c r="DT29" s="386">
        <v>231.42729125885953</v>
      </c>
      <c r="DU29" s="386">
        <v>211.13085249885825</v>
      </c>
      <c r="DV29" s="386">
        <v>158.56223723886546</v>
      </c>
      <c r="DW29" s="386">
        <v>274.94199736080554</v>
      </c>
      <c r="DX29" s="386">
        <v>264.81839135456653</v>
      </c>
      <c r="DY29" s="386">
        <v>221.20166510343017</v>
      </c>
      <c r="DZ29" s="386">
        <v>203.89909413695455</v>
      </c>
      <c r="EA29" s="386">
        <v>189.25318829686569</v>
      </c>
      <c r="EB29" s="386">
        <v>185.82761216860607</v>
      </c>
      <c r="EC29" s="386">
        <v>207.82359940141939</v>
      </c>
      <c r="ED29" s="386">
        <v>240.30691009992253</v>
      </c>
      <c r="EE29" s="371"/>
      <c r="EF29" s="386">
        <v>3125.790007555619</v>
      </c>
      <c r="EG29" s="386">
        <v>2337.2099999999996</v>
      </c>
      <c r="EH29" s="386">
        <v>2326.3828154148964</v>
      </c>
      <c r="EI29" s="386">
        <v>2434.0101325780129</v>
      </c>
      <c r="EJ29" s="386"/>
      <c r="EK29" s="382" t="s">
        <v>536</v>
      </c>
      <c r="EL29" s="393">
        <v>3245.0900075556192</v>
      </c>
      <c r="EM29" s="393">
        <v>2460.5899999999997</v>
      </c>
      <c r="EN29" s="393">
        <v>2503.9828154148963</v>
      </c>
      <c r="EO29" s="393">
        <v>2434</v>
      </c>
      <c r="EP29" s="393">
        <v>2429.0071077373632</v>
      </c>
      <c r="EQ29" s="393">
        <v>2445</v>
      </c>
      <c r="ER29" s="393">
        <v>2477.2773036543367</v>
      </c>
      <c r="ES29" s="393">
        <v>2501.9770979653845</v>
      </c>
      <c r="ET29" s="393">
        <v>2586.682163438627</v>
      </c>
      <c r="EV29" s="393">
        <f t="shared" si="27"/>
        <v>3.001711008807515</v>
      </c>
      <c r="EW29" s="393">
        <f t="shared" si="27"/>
        <v>2.4781570606452195</v>
      </c>
      <c r="EX29" s="393">
        <f t="shared" si="27"/>
        <v>2.3585573308608403</v>
      </c>
      <c r="EY29" s="393">
        <f t="shared" si="27"/>
        <v>2.1079235148609201</v>
      </c>
      <c r="EZ29" s="393">
        <f t="shared" si="27"/>
        <v>2.019265767311389</v>
      </c>
      <c r="FA29" s="393">
        <f t="shared" si="27"/>
        <v>1.9626301438898275</v>
      </c>
      <c r="FB29" s="393">
        <f t="shared" si="27"/>
        <v>1.9234318844058216</v>
      </c>
      <c r="FC29" s="393">
        <f t="shared" si="27"/>
        <v>1.8790001937099337</v>
      </c>
      <c r="FD29" s="393">
        <f t="shared" si="27"/>
        <v>1.8790001937099332</v>
      </c>
      <c r="FF29" s="393"/>
      <c r="FG29" s="393">
        <f t="shared" si="28"/>
        <v>-0.5235539481622955</v>
      </c>
      <c r="FH29" s="393">
        <f t="shared" si="28"/>
        <v>-0.11959972978437916</v>
      </c>
      <c r="FI29" s="393">
        <f t="shared" si="28"/>
        <v>-0.25063381599992018</v>
      </c>
      <c r="FJ29" s="393">
        <f t="shared" si="28"/>
        <v>-8.8657747549531152E-2</v>
      </c>
      <c r="FK29" s="393">
        <f t="shared" si="28"/>
        <v>-5.6635623421561476E-2</v>
      </c>
      <c r="FL29" s="393">
        <f t="shared" si="28"/>
        <v>-3.9198259484005904E-2</v>
      </c>
    </row>
    <row r="30" spans="1:168" s="370" customFormat="1" x14ac:dyDescent="0.25">
      <c r="A30" s="382" t="s">
        <v>535</v>
      </c>
      <c r="B30" s="382"/>
      <c r="C30" s="391">
        <v>205.37564220000002</v>
      </c>
      <c r="D30" s="386">
        <v>211.02387155000005</v>
      </c>
      <c r="E30" s="386">
        <v>265.40355069999998</v>
      </c>
      <c r="F30" s="386">
        <v>266.52931530000001</v>
      </c>
      <c r="G30" s="386">
        <v>236.761079</v>
      </c>
      <c r="H30" s="386">
        <v>247.44057199999997</v>
      </c>
      <c r="I30" s="386">
        <v>228.71589899999998</v>
      </c>
      <c r="J30" s="386">
        <v>247.06757400000009</v>
      </c>
      <c r="K30" s="386">
        <v>278.2710670714759</v>
      </c>
      <c r="L30" s="386">
        <v>288.09422900078062</v>
      </c>
      <c r="M30" s="386">
        <v>311.25933033115416</v>
      </c>
      <c r="N30" s="386">
        <v>405.7533911836374</v>
      </c>
      <c r="O30" s="386">
        <v>225.60749745461175</v>
      </c>
      <c r="P30" s="386">
        <v>259.25175009062076</v>
      </c>
      <c r="Q30" s="386">
        <v>279.54245594386566</v>
      </c>
      <c r="R30" s="386">
        <v>313.70692448112408</v>
      </c>
      <c r="S30" s="386">
        <v>240.70441507020024</v>
      </c>
      <c r="T30" s="386">
        <v>238.98425429570591</v>
      </c>
      <c r="U30" s="386">
        <v>241.57367969343971</v>
      </c>
      <c r="V30" s="386">
        <v>305.29641222502016</v>
      </c>
      <c r="W30" s="386">
        <v>240.9195188197192</v>
      </c>
      <c r="X30" s="386">
        <v>241.00724645603992</v>
      </c>
      <c r="Y30" s="386">
        <v>267.23626506345147</v>
      </c>
      <c r="Z30" s="386">
        <v>478.07504436620115</v>
      </c>
      <c r="AA30" s="386">
        <v>245.04761500000001</v>
      </c>
      <c r="AB30" s="386">
        <v>259.63590684000002</v>
      </c>
      <c r="AC30" s="386">
        <v>314.22500897999998</v>
      </c>
      <c r="AD30" s="386">
        <v>263.23879873999999</v>
      </c>
      <c r="AE30" s="386">
        <v>268.04358360000003</v>
      </c>
      <c r="AF30" s="386">
        <v>268.99483332</v>
      </c>
      <c r="AG30" s="386">
        <v>266.80601581999997</v>
      </c>
      <c r="AH30" s="386">
        <v>374.36060774000009</v>
      </c>
      <c r="AI30" s="386">
        <v>270.90224469999998</v>
      </c>
      <c r="AJ30" s="386">
        <v>275.22690597999997</v>
      </c>
      <c r="AK30" s="386">
        <v>272.98155925000003</v>
      </c>
      <c r="AL30" s="386">
        <v>509.11679571000002</v>
      </c>
      <c r="AM30" s="386">
        <v>284.62631886000003</v>
      </c>
      <c r="AN30" s="386">
        <v>299.49239473</v>
      </c>
      <c r="AO30" s="386">
        <v>357.55883884000002</v>
      </c>
      <c r="AP30" s="386">
        <v>316.01415788999998</v>
      </c>
      <c r="AQ30" s="386">
        <v>302.69602508999998</v>
      </c>
      <c r="AR30" s="386">
        <v>350.74065824000002</v>
      </c>
      <c r="AS30" s="386">
        <v>331.95308718000001</v>
      </c>
      <c r="AT30" s="386">
        <v>397.93519701000008</v>
      </c>
      <c r="AU30" s="386">
        <v>316.57078788999996</v>
      </c>
      <c r="AV30" s="386">
        <v>320.95447956000004</v>
      </c>
      <c r="AW30" s="386">
        <v>322.75244383999996</v>
      </c>
      <c r="AX30" s="386">
        <v>540.79471000000001</v>
      </c>
      <c r="AY30" s="386">
        <v>332.07940707</v>
      </c>
      <c r="AZ30" s="386">
        <v>335.31004030999998</v>
      </c>
      <c r="BA30" s="386">
        <v>394.34830764000003</v>
      </c>
      <c r="BB30" s="386">
        <v>341.22567387999999</v>
      </c>
      <c r="BC30" s="386">
        <v>341.66603999</v>
      </c>
      <c r="BD30" s="386">
        <v>348.81726056999997</v>
      </c>
      <c r="BE30" s="386">
        <v>344.74406154000002</v>
      </c>
      <c r="BF30" s="386">
        <v>453.92947937999998</v>
      </c>
      <c r="BG30" s="386">
        <v>366.11869457000006</v>
      </c>
      <c r="BH30" s="386">
        <v>362.38787560999998</v>
      </c>
      <c r="BI30" s="386">
        <v>356.59416698000001</v>
      </c>
      <c r="BJ30" s="386">
        <v>608.21242029000007</v>
      </c>
      <c r="BK30" s="386">
        <v>364.00048076000002</v>
      </c>
      <c r="BL30" s="386">
        <v>381.90816781000001</v>
      </c>
      <c r="BM30" s="386">
        <v>420.89430857999997</v>
      </c>
      <c r="BN30" s="386">
        <v>377.62641795000002</v>
      </c>
      <c r="BO30" s="386">
        <v>379.80954841000005</v>
      </c>
      <c r="BP30" s="386">
        <v>402.14629802000002</v>
      </c>
      <c r="BQ30" s="386">
        <v>362.02094101</v>
      </c>
      <c r="BR30" s="386">
        <v>484.56046861000004</v>
      </c>
      <c r="BS30" s="386">
        <v>389.99280053999991</v>
      </c>
      <c r="BT30" s="386">
        <v>394.80314447000001</v>
      </c>
      <c r="BU30" s="386">
        <v>391.9493061</v>
      </c>
      <c r="BV30" s="386">
        <v>584.30784763999998</v>
      </c>
      <c r="BW30" s="386">
        <v>391.89265280000001</v>
      </c>
      <c r="BX30" s="386">
        <v>387.75628379</v>
      </c>
      <c r="BY30" s="386">
        <v>452.35539606000003</v>
      </c>
      <c r="BZ30" s="386">
        <v>389.42193347</v>
      </c>
      <c r="CA30" s="386">
        <v>394.00747226999999</v>
      </c>
      <c r="CB30" s="386">
        <v>511.09581056000002</v>
      </c>
      <c r="CC30" s="386">
        <v>420.97105819000006</v>
      </c>
      <c r="CD30" s="386">
        <v>492.38797479999988</v>
      </c>
      <c r="CE30" s="386">
        <v>413.88275696000005</v>
      </c>
      <c r="CF30" s="386">
        <v>410.65312442999999</v>
      </c>
      <c r="CG30" s="386">
        <v>415.87763785999999</v>
      </c>
      <c r="CH30" s="386">
        <v>672.2688337400001</v>
      </c>
      <c r="CI30" s="386">
        <v>446.85847954999997</v>
      </c>
      <c r="CJ30" s="386">
        <v>462.26608584999991</v>
      </c>
      <c r="CK30" s="386">
        <v>639.71981888000005</v>
      </c>
      <c r="CL30" s="386">
        <v>479.04649282000014</v>
      </c>
      <c r="CM30" s="386">
        <v>494.90302518000004</v>
      </c>
      <c r="CN30" s="386">
        <v>494.41620423999996</v>
      </c>
      <c r="CO30" s="386">
        <v>493.29168256000008</v>
      </c>
      <c r="CP30" s="386">
        <v>588.76577540000005</v>
      </c>
      <c r="CQ30" s="386">
        <v>501.38778840000009</v>
      </c>
      <c r="CR30" s="386">
        <v>514.30394791999993</v>
      </c>
      <c r="CS30" s="386">
        <v>515.91653704000009</v>
      </c>
      <c r="CT30" s="386">
        <v>819.80380678000017</v>
      </c>
      <c r="CU30" s="386">
        <v>492.95892201999982</v>
      </c>
      <c r="CV30" s="386">
        <v>521.13070361000018</v>
      </c>
      <c r="CW30" s="386">
        <v>564.69424734000006</v>
      </c>
      <c r="CX30" s="386">
        <v>506.70387801999993</v>
      </c>
      <c r="CY30" s="386">
        <v>499.13500106000009</v>
      </c>
      <c r="CZ30" s="386">
        <v>484.55305640000006</v>
      </c>
      <c r="DA30" s="386">
        <v>517.50114308000002</v>
      </c>
      <c r="DB30" s="386">
        <v>638.11039040000014</v>
      </c>
      <c r="DC30" s="386">
        <v>569.3970478</v>
      </c>
      <c r="DD30" s="386">
        <v>553.03938606999998</v>
      </c>
      <c r="DE30" s="386">
        <v>547.59326326999974</v>
      </c>
      <c r="DF30" s="386">
        <v>934.75688192999974</v>
      </c>
      <c r="DG30" s="386">
        <v>506.35</v>
      </c>
      <c r="DH30" s="386">
        <v>519.52</v>
      </c>
      <c r="DI30" s="386">
        <v>631.29</v>
      </c>
      <c r="DJ30" s="386">
        <v>534.89</v>
      </c>
      <c r="DK30" s="386">
        <v>623.13</v>
      </c>
      <c r="DL30" s="386">
        <v>585.97</v>
      </c>
      <c r="DM30" s="386">
        <v>547.77</v>
      </c>
      <c r="DN30" s="386">
        <v>622.61</v>
      </c>
      <c r="DO30" s="386">
        <v>551.92999999999995</v>
      </c>
      <c r="DP30" s="386">
        <v>557.58000000000004</v>
      </c>
      <c r="DQ30" s="386">
        <v>557.29999999999995</v>
      </c>
      <c r="DR30" s="386">
        <v>940.14</v>
      </c>
      <c r="DS30" s="386">
        <v>572.87088896936507</v>
      </c>
      <c r="DT30" s="386">
        <v>573.71781338936478</v>
      </c>
      <c r="DU30" s="386">
        <v>648.64880884936485</v>
      </c>
      <c r="DV30" s="386">
        <v>596.6235114493652</v>
      </c>
      <c r="DW30" s="386">
        <v>619.152586439365</v>
      </c>
      <c r="DX30" s="386">
        <v>626.91116161696311</v>
      </c>
      <c r="DY30" s="386">
        <v>595.28192769560917</v>
      </c>
      <c r="DZ30" s="386">
        <v>725.6242608965099</v>
      </c>
      <c r="EA30" s="386">
        <v>610.34452680273023</v>
      </c>
      <c r="EB30" s="386">
        <v>605.75245020426564</v>
      </c>
      <c r="EC30" s="386">
        <v>618.91427078414722</v>
      </c>
      <c r="ED30" s="386">
        <v>791.98704332551358</v>
      </c>
      <c r="EE30" s="371"/>
      <c r="EF30" s="386">
        <v>6450.6796446199996</v>
      </c>
      <c r="EG30" s="386">
        <v>6829.5739209999992</v>
      </c>
      <c r="EH30" s="386">
        <v>7178.4800000000005</v>
      </c>
      <c r="EI30" s="386">
        <v>7585.8292504225619</v>
      </c>
      <c r="EJ30" s="386"/>
      <c r="EK30" s="382" t="s">
        <v>535</v>
      </c>
      <c r="EL30" s="386">
        <v>6450.6796446200005</v>
      </c>
      <c r="EM30" s="386">
        <v>6829.5739210000002</v>
      </c>
      <c r="EN30" s="386">
        <v>7178.4710846899989</v>
      </c>
      <c r="EO30" s="386">
        <v>7585.8</v>
      </c>
      <c r="EP30" s="386">
        <v>7957.44518593471</v>
      </c>
      <c r="EQ30" s="386">
        <v>8176.094963508328</v>
      </c>
      <c r="ER30" s="386">
        <v>8514.8083537240254</v>
      </c>
      <c r="ES30" s="386">
        <v>8672.471680880044</v>
      </c>
      <c r="ET30" s="386">
        <v>9000.8880104535401</v>
      </c>
      <c r="EV30" s="386">
        <f t="shared" si="27"/>
        <v>5.9668841414145373</v>
      </c>
      <c r="EW30" s="386">
        <f t="shared" si="27"/>
        <v>6.8783327712152804</v>
      </c>
      <c r="EX30" s="386">
        <f t="shared" si="27"/>
        <v>6.7615622187737809</v>
      </c>
      <c r="EY30" s="386">
        <f t="shared" si="27"/>
        <v>6.5695506158718038</v>
      </c>
      <c r="EZ30" s="386">
        <f t="shared" si="27"/>
        <v>6.615129535039693</v>
      </c>
      <c r="FA30" s="386">
        <f t="shared" si="27"/>
        <v>6.5630472125510195</v>
      </c>
      <c r="FB30" s="386">
        <f t="shared" si="27"/>
        <v>6.6111508198934636</v>
      </c>
      <c r="FC30" s="386">
        <f t="shared" si="27"/>
        <v>6.5130795887656729</v>
      </c>
      <c r="FD30" s="386">
        <f t="shared" si="27"/>
        <v>6.5383643009006658</v>
      </c>
      <c r="FF30" s="386"/>
      <c r="FG30" s="386">
        <f t="shared" si="28"/>
        <v>0.91144862980074315</v>
      </c>
      <c r="FH30" s="386">
        <f t="shared" si="28"/>
        <v>-0.11677055244149948</v>
      </c>
      <c r="FI30" s="386">
        <f t="shared" si="28"/>
        <v>-0.19201160290197716</v>
      </c>
      <c r="FJ30" s="386">
        <f t="shared" si="28"/>
        <v>4.5578919167889254E-2</v>
      </c>
      <c r="FK30" s="386">
        <f t="shared" si="28"/>
        <v>-5.2082322488673505E-2</v>
      </c>
      <c r="FL30" s="386">
        <f t="shared" si="28"/>
        <v>4.8103607342444121E-2</v>
      </c>
    </row>
    <row r="31" spans="1:168" s="370" customFormat="1" x14ac:dyDescent="0.25">
      <c r="A31" s="382" t="s">
        <v>490</v>
      </c>
      <c r="B31" s="382"/>
      <c r="C31" s="400">
        <f t="shared" ref="C31:BN31" si="36">C32+C33+C34+C35</f>
        <v>667.38436753666667</v>
      </c>
      <c r="D31" s="400">
        <f t="shared" si="36"/>
        <v>538.45795520666672</v>
      </c>
      <c r="E31" s="400">
        <f t="shared" si="36"/>
        <v>686.91720398666666</v>
      </c>
      <c r="F31" s="400">
        <f t="shared" si="36"/>
        <v>678.55947619666665</v>
      </c>
      <c r="G31" s="400">
        <f t="shared" si="36"/>
        <v>753.55150506666666</v>
      </c>
      <c r="H31" s="400">
        <f t="shared" si="36"/>
        <v>695.21301325666661</v>
      </c>
      <c r="I31" s="400">
        <f t="shared" si="36"/>
        <v>628.6015576166667</v>
      </c>
      <c r="J31" s="400">
        <f t="shared" si="36"/>
        <v>721.36114046666671</v>
      </c>
      <c r="K31" s="400">
        <f t="shared" si="36"/>
        <v>702.3212610766667</v>
      </c>
      <c r="L31" s="400">
        <f t="shared" si="36"/>
        <v>753.97296245637062</v>
      </c>
      <c r="M31" s="400">
        <f t="shared" si="36"/>
        <v>726.64309161666665</v>
      </c>
      <c r="N31" s="400">
        <f t="shared" si="36"/>
        <v>705.22984502666668</v>
      </c>
      <c r="O31" s="400">
        <f t="shared" si="36"/>
        <v>674.00388378334367</v>
      </c>
      <c r="P31" s="400">
        <f t="shared" si="36"/>
        <v>819.22775857118563</v>
      </c>
      <c r="Q31" s="400">
        <f t="shared" si="36"/>
        <v>810.72068929791067</v>
      </c>
      <c r="R31" s="400">
        <f t="shared" si="36"/>
        <v>755.82852717431467</v>
      </c>
      <c r="S31" s="400">
        <f t="shared" si="36"/>
        <v>731.02899532124661</v>
      </c>
      <c r="T31" s="400">
        <f t="shared" si="36"/>
        <v>821.68436966212664</v>
      </c>
      <c r="U31" s="400">
        <f t="shared" si="36"/>
        <v>670.56447514438651</v>
      </c>
      <c r="V31" s="400">
        <f t="shared" si="36"/>
        <v>872.40255471162709</v>
      </c>
      <c r="W31" s="400">
        <f t="shared" si="36"/>
        <v>793.51630801509282</v>
      </c>
      <c r="X31" s="400">
        <f t="shared" si="36"/>
        <v>881.94229095555761</v>
      </c>
      <c r="Y31" s="400">
        <f t="shared" si="36"/>
        <v>777.6826101458937</v>
      </c>
      <c r="Z31" s="400">
        <f t="shared" si="36"/>
        <v>778.08185899700879</v>
      </c>
      <c r="AA31" s="400">
        <f t="shared" si="36"/>
        <v>879.61174829828292</v>
      </c>
      <c r="AB31" s="400">
        <f t="shared" si="36"/>
        <v>638.84490720703798</v>
      </c>
      <c r="AC31" s="400">
        <f t="shared" si="36"/>
        <v>633.95765664790008</v>
      </c>
      <c r="AD31" s="400">
        <f t="shared" si="36"/>
        <v>998.01926325999989</v>
      </c>
      <c r="AE31" s="400">
        <f t="shared" si="36"/>
        <v>661.55768769999986</v>
      </c>
      <c r="AF31" s="400">
        <f t="shared" si="36"/>
        <v>768.08316801000012</v>
      </c>
      <c r="AG31" s="400">
        <f t="shared" si="36"/>
        <v>755.85943917999998</v>
      </c>
      <c r="AH31" s="400">
        <f t="shared" si="36"/>
        <v>648.26805179999997</v>
      </c>
      <c r="AI31" s="400">
        <f t="shared" si="36"/>
        <v>721.03030542999977</v>
      </c>
      <c r="AJ31" s="400">
        <f t="shared" si="36"/>
        <v>782.25736905000008</v>
      </c>
      <c r="AK31" s="400">
        <f t="shared" si="36"/>
        <v>664.61141869999994</v>
      </c>
      <c r="AL31" s="400">
        <f t="shared" si="36"/>
        <v>862.02010087000008</v>
      </c>
      <c r="AM31" s="400">
        <f t="shared" si="36"/>
        <v>537.08623947333331</v>
      </c>
      <c r="AN31" s="400">
        <f t="shared" si="36"/>
        <v>575.97702552333328</v>
      </c>
      <c r="AO31" s="400">
        <f t="shared" si="36"/>
        <v>570.90418127333328</v>
      </c>
      <c r="AP31" s="400">
        <f t="shared" si="36"/>
        <v>557.87695504333328</v>
      </c>
      <c r="AQ31" s="400">
        <f t="shared" si="36"/>
        <v>615.3760738433333</v>
      </c>
      <c r="AR31" s="400">
        <f t="shared" si="36"/>
        <v>614.58393407333324</v>
      </c>
      <c r="AS31" s="400">
        <f t="shared" si="36"/>
        <v>645.25220347333322</v>
      </c>
      <c r="AT31" s="400">
        <f t="shared" si="36"/>
        <v>531.83205960333328</v>
      </c>
      <c r="AU31" s="400">
        <f t="shared" si="36"/>
        <v>592.94364067333345</v>
      </c>
      <c r="AV31" s="400">
        <f t="shared" si="36"/>
        <v>554.77150571333334</v>
      </c>
      <c r="AW31" s="400">
        <f t="shared" si="36"/>
        <v>537.1037233833332</v>
      </c>
      <c r="AX31" s="400">
        <f t="shared" si="36"/>
        <v>547.25016310333331</v>
      </c>
      <c r="AY31" s="400">
        <f t="shared" si="36"/>
        <v>473.16022985666666</v>
      </c>
      <c r="AZ31" s="400">
        <f t="shared" si="36"/>
        <v>715.76234973666669</v>
      </c>
      <c r="BA31" s="400">
        <f t="shared" si="36"/>
        <v>500.74068637666664</v>
      </c>
      <c r="BB31" s="400">
        <f t="shared" si="36"/>
        <v>470.53674819666674</v>
      </c>
      <c r="BC31" s="400">
        <f t="shared" si="36"/>
        <v>418.22252811666664</v>
      </c>
      <c r="BD31" s="400">
        <f t="shared" si="36"/>
        <v>453.12853961666667</v>
      </c>
      <c r="BE31" s="400">
        <f t="shared" si="36"/>
        <v>365.4932879266666</v>
      </c>
      <c r="BF31" s="400">
        <f t="shared" si="36"/>
        <v>488.45974491666686</v>
      </c>
      <c r="BG31" s="400">
        <f t="shared" si="36"/>
        <v>479.54526123666665</v>
      </c>
      <c r="BH31" s="400">
        <f t="shared" si="36"/>
        <v>488.54245900666672</v>
      </c>
      <c r="BI31" s="400">
        <f t="shared" si="36"/>
        <v>517.93957625666656</v>
      </c>
      <c r="BJ31" s="400">
        <f t="shared" si="36"/>
        <v>536.96254513666656</v>
      </c>
      <c r="BK31" s="400">
        <f t="shared" si="36"/>
        <v>442.63315848135471</v>
      </c>
      <c r="BL31" s="400">
        <f t="shared" si="36"/>
        <v>429.82890221374669</v>
      </c>
      <c r="BM31" s="400">
        <f t="shared" si="36"/>
        <v>601.40537638494663</v>
      </c>
      <c r="BN31" s="400">
        <f t="shared" si="36"/>
        <v>573.41814349262677</v>
      </c>
      <c r="BO31" s="400">
        <f t="shared" ref="BO31:CH31" si="37">BO32+BO33+BO34+BO35</f>
        <v>560.84204193066671</v>
      </c>
      <c r="BP31" s="400">
        <f t="shared" si="37"/>
        <v>524.28864256426664</v>
      </c>
      <c r="BQ31" s="400">
        <f t="shared" si="37"/>
        <v>466.2496861466667</v>
      </c>
      <c r="BR31" s="400">
        <f t="shared" si="37"/>
        <v>573.91912768666657</v>
      </c>
      <c r="BS31" s="400">
        <f t="shared" si="37"/>
        <v>499.03310408666698</v>
      </c>
      <c r="BT31" s="400">
        <f t="shared" si="37"/>
        <v>503.1284806366665</v>
      </c>
      <c r="BU31" s="400">
        <f t="shared" si="37"/>
        <v>576.41139057666669</v>
      </c>
      <c r="BV31" s="400">
        <f t="shared" si="37"/>
        <v>643.04688195666677</v>
      </c>
      <c r="BW31" s="400">
        <f t="shared" si="37"/>
        <v>568.83677254754377</v>
      </c>
      <c r="BX31" s="400">
        <f t="shared" si="37"/>
        <v>561.96066356280699</v>
      </c>
      <c r="BY31" s="400">
        <f t="shared" si="37"/>
        <v>597.89726819859652</v>
      </c>
      <c r="BZ31" s="400">
        <f t="shared" si="37"/>
        <v>624.06716948543828</v>
      </c>
      <c r="CA31" s="400">
        <f t="shared" si="37"/>
        <v>615.72408527280709</v>
      </c>
      <c r="CB31" s="400">
        <f t="shared" si="37"/>
        <v>506.82453192280707</v>
      </c>
      <c r="CC31" s="400">
        <f t="shared" si="37"/>
        <v>619.80793884175444</v>
      </c>
      <c r="CD31" s="400">
        <f t="shared" si="37"/>
        <v>812.46063816122819</v>
      </c>
      <c r="CE31" s="400">
        <f t="shared" si="37"/>
        <v>610.43435735280707</v>
      </c>
      <c r="CF31" s="400">
        <f t="shared" si="37"/>
        <v>652.22947378280696</v>
      </c>
      <c r="CG31" s="400">
        <f t="shared" si="37"/>
        <v>596.98957397491233</v>
      </c>
      <c r="CH31" s="400">
        <f t="shared" si="37"/>
        <v>790.4913539196491</v>
      </c>
      <c r="CI31" s="400">
        <f>CI32+CI33+CI34+CI35</f>
        <v>711.3365138671528</v>
      </c>
      <c r="CJ31" s="400">
        <f t="shared" ref="CJ31:EI31" si="38">CJ32+CJ33+CJ34+CJ35</f>
        <v>630.56120018080162</v>
      </c>
      <c r="CK31" s="400">
        <f t="shared" si="38"/>
        <v>654.56382616553867</v>
      </c>
      <c r="CL31" s="400">
        <f t="shared" si="38"/>
        <v>731.91400477869638</v>
      </c>
      <c r="CM31" s="400">
        <f t="shared" si="38"/>
        <v>817.7997945897489</v>
      </c>
      <c r="CN31" s="400">
        <f t="shared" si="38"/>
        <v>632.66343604680162</v>
      </c>
      <c r="CO31" s="400">
        <f t="shared" si="38"/>
        <v>804.48926508259137</v>
      </c>
      <c r="CP31" s="400">
        <f t="shared" si="38"/>
        <v>654.84909827364368</v>
      </c>
      <c r="CQ31" s="400">
        <f t="shared" si="38"/>
        <v>702.69682743555086</v>
      </c>
      <c r="CR31" s="400">
        <f t="shared" si="38"/>
        <v>625.40993178838073</v>
      </c>
      <c r="CS31" s="400">
        <f t="shared" si="38"/>
        <v>714.56601690377795</v>
      </c>
      <c r="CT31" s="400">
        <f t="shared" si="38"/>
        <v>707.71188004704163</v>
      </c>
      <c r="CU31" s="400">
        <f t="shared" si="38"/>
        <v>694.88713138842104</v>
      </c>
      <c r="CV31" s="400">
        <f t="shared" si="38"/>
        <v>554.10918006368422</v>
      </c>
      <c r="CW31" s="400">
        <f t="shared" si="38"/>
        <v>664.96603106578959</v>
      </c>
      <c r="CX31" s="400">
        <f t="shared" si="38"/>
        <v>607.32370156105264</v>
      </c>
      <c r="CY31" s="400">
        <f t="shared" si="38"/>
        <v>575.45764633368435</v>
      </c>
      <c r="CZ31" s="400">
        <f t="shared" si="38"/>
        <v>564.81727370789497</v>
      </c>
      <c r="DA31" s="400">
        <f t="shared" si="38"/>
        <v>432.7554527631579</v>
      </c>
      <c r="DB31" s="400">
        <f t="shared" si="38"/>
        <v>364.69279313135337</v>
      </c>
      <c r="DC31" s="400">
        <f t="shared" si="38"/>
        <v>309.75353357368431</v>
      </c>
      <c r="DD31" s="400">
        <f t="shared" si="38"/>
        <v>576.87542833515772</v>
      </c>
      <c r="DE31" s="400">
        <f t="shared" si="38"/>
        <v>481.85905510396503</v>
      </c>
      <c r="DF31" s="400">
        <f t="shared" si="38"/>
        <v>848.66901512774848</v>
      </c>
      <c r="DG31" s="400">
        <f t="shared" si="38"/>
        <v>700.15143987473687</v>
      </c>
      <c r="DH31" s="400">
        <f t="shared" si="38"/>
        <v>558.02412518473682</v>
      </c>
      <c r="DI31" s="400">
        <f t="shared" si="38"/>
        <v>687.1863209121052</v>
      </c>
      <c r="DJ31" s="400">
        <f t="shared" si="38"/>
        <v>646.47993148315811</v>
      </c>
      <c r="DK31" s="400">
        <f t="shared" si="38"/>
        <v>571.16259784526324</v>
      </c>
      <c r="DL31" s="400">
        <f t="shared" si="38"/>
        <v>667.63464351421271</v>
      </c>
      <c r="DM31" s="400">
        <f t="shared" si="38"/>
        <v>710.8782256878917</v>
      </c>
      <c r="DN31" s="400">
        <f t="shared" si="38"/>
        <v>716.40593902307012</v>
      </c>
      <c r="DO31" s="400">
        <f t="shared" si="38"/>
        <v>547.71175703947381</v>
      </c>
      <c r="DP31" s="400">
        <f t="shared" si="38"/>
        <v>548.46282964842192</v>
      </c>
      <c r="DQ31" s="400">
        <f t="shared" si="38"/>
        <v>642.76675525421035</v>
      </c>
      <c r="DR31" s="400">
        <f t="shared" si="38"/>
        <v>647.44357492886286</v>
      </c>
      <c r="DS31" s="400">
        <f t="shared" si="38"/>
        <v>792.67323731581575</v>
      </c>
      <c r="DT31" s="400">
        <f t="shared" si="38"/>
        <v>776.45295895653396</v>
      </c>
      <c r="DU31" s="400">
        <f t="shared" si="38"/>
        <v>994.44545720427777</v>
      </c>
      <c r="DV31" s="400">
        <f t="shared" si="38"/>
        <v>1110.2673212714906</v>
      </c>
      <c r="DW31" s="400">
        <f t="shared" si="38"/>
        <v>979.72976176926522</v>
      </c>
      <c r="DX31" s="400">
        <f t="shared" si="38"/>
        <v>928.0719807105171</v>
      </c>
      <c r="DY31" s="400">
        <f t="shared" si="38"/>
        <v>915.79972220488014</v>
      </c>
      <c r="DZ31" s="400">
        <f t="shared" si="38"/>
        <v>911.57777674692375</v>
      </c>
      <c r="EA31" s="400">
        <f t="shared" si="38"/>
        <v>875.13134294414169</v>
      </c>
      <c r="EB31" s="400">
        <f t="shared" si="38"/>
        <v>869.37706835066035</v>
      </c>
      <c r="EC31" s="400">
        <f t="shared" si="38"/>
        <v>916.38921505842711</v>
      </c>
      <c r="ED31" s="400">
        <f t="shared" si="38"/>
        <v>852.12370643004601</v>
      </c>
      <c r="EE31" s="371"/>
      <c r="EF31" s="400">
        <f t="shared" si="38"/>
        <v>8388.5617951597269</v>
      </c>
      <c r="EG31" s="400">
        <f t="shared" si="38"/>
        <v>6917.006242155594</v>
      </c>
      <c r="EH31" s="400">
        <f t="shared" si="38"/>
        <v>8400.4981403961428</v>
      </c>
      <c r="EI31" s="400">
        <f t="shared" si="38"/>
        <v>10922.039548962979</v>
      </c>
      <c r="EJ31" s="400"/>
      <c r="EK31" s="382" t="s">
        <v>490</v>
      </c>
      <c r="EL31" s="400">
        <f>SUM(EL32:EL35)</f>
        <v>8388.5617951597269</v>
      </c>
      <c r="EM31" s="400">
        <f t="shared" ref="EM31:ET31" si="39">SUM(EM32:EM35)</f>
        <v>6917.0062421555931</v>
      </c>
      <c r="EN31" s="400">
        <f t="shared" si="39"/>
        <v>8400.4336861278098</v>
      </c>
      <c r="EO31" s="400">
        <f t="shared" si="39"/>
        <v>10921.923836568392</v>
      </c>
      <c r="EP31" s="400">
        <f t="shared" si="39"/>
        <v>10614.482447044311</v>
      </c>
      <c r="EQ31" s="400">
        <f t="shared" si="39"/>
        <v>10182.100375631846</v>
      </c>
      <c r="ER31" s="400">
        <f t="shared" si="39"/>
        <v>9887.9284749158032</v>
      </c>
      <c r="ES31" s="400">
        <f t="shared" si="39"/>
        <v>9781.278393780598</v>
      </c>
      <c r="ET31" s="400">
        <f t="shared" si="39"/>
        <v>9842.1667189060518</v>
      </c>
      <c r="EV31" s="400">
        <f t="shared" si="27"/>
        <v>7.7594267739772418</v>
      </c>
      <c r="EW31" s="400">
        <f t="shared" si="27"/>
        <v>6.9663893039982039</v>
      </c>
      <c r="EX31" s="400">
        <f t="shared" si="27"/>
        <v>7.9125560809985851</v>
      </c>
      <c r="EY31" s="400">
        <f t="shared" si="27"/>
        <v>9.4587428441341483</v>
      </c>
      <c r="EZ31" s="400">
        <f t="shared" si="27"/>
        <v>8.8239597878367757</v>
      </c>
      <c r="FA31" s="400">
        <f t="shared" si="27"/>
        <v>8.1732912578024521</v>
      </c>
      <c r="FB31" s="400">
        <f t="shared" si="27"/>
        <v>7.6772821804494447</v>
      </c>
      <c r="FC31" s="400">
        <f t="shared" si="27"/>
        <v>7.3458002519649011</v>
      </c>
      <c r="FD31" s="400">
        <f t="shared" si="27"/>
        <v>7.1494803005737424</v>
      </c>
      <c r="FF31" s="400"/>
      <c r="FG31" s="400">
        <f t="shared" si="28"/>
        <v>-0.7930374699790379</v>
      </c>
      <c r="FH31" s="400">
        <f t="shared" si="28"/>
        <v>0.94616677700038121</v>
      </c>
      <c r="FI31" s="400">
        <f t="shared" si="28"/>
        <v>1.5461867631355632</v>
      </c>
      <c r="FJ31" s="400">
        <f t="shared" si="28"/>
        <v>-0.63478305629737264</v>
      </c>
      <c r="FK31" s="400">
        <f t="shared" si="28"/>
        <v>-0.65066853003432357</v>
      </c>
      <c r="FL31" s="400">
        <f t="shared" si="28"/>
        <v>-0.49600907735300748</v>
      </c>
    </row>
    <row r="32" spans="1:168" s="370" customFormat="1" x14ac:dyDescent="0.25">
      <c r="A32" s="382" t="s">
        <v>534</v>
      </c>
      <c r="B32" s="382"/>
      <c r="C32" s="391">
        <v>436.04000786</v>
      </c>
      <c r="D32" s="386">
        <v>314.14145411000004</v>
      </c>
      <c r="E32" s="386">
        <v>377.55803372000003</v>
      </c>
      <c r="F32" s="386">
        <v>438.38543036999999</v>
      </c>
      <c r="G32" s="386">
        <v>517.05505909999999</v>
      </c>
      <c r="H32" s="386">
        <v>471.88324086</v>
      </c>
      <c r="I32" s="386">
        <v>384.16854729000005</v>
      </c>
      <c r="J32" s="386">
        <v>481.60710781</v>
      </c>
      <c r="K32" s="386">
        <v>482.47884677999997</v>
      </c>
      <c r="L32" s="386">
        <v>502.66963227970393</v>
      </c>
      <c r="M32" s="386">
        <v>497.34</v>
      </c>
      <c r="N32" s="386">
        <v>460</v>
      </c>
      <c r="O32" s="386">
        <v>385.30096948569997</v>
      </c>
      <c r="P32" s="386">
        <v>532.32877681599996</v>
      </c>
      <c r="Q32" s="386">
        <v>526.12890875549999</v>
      </c>
      <c r="R32" s="386">
        <v>429.11437639420001</v>
      </c>
      <c r="S32" s="386">
        <v>435.20640242730002</v>
      </c>
      <c r="T32" s="386">
        <v>547.76253045349995</v>
      </c>
      <c r="U32" s="386">
        <v>370.2032421335</v>
      </c>
      <c r="V32" s="386">
        <v>560.95753777419998</v>
      </c>
      <c r="W32" s="386">
        <v>505.56203160262902</v>
      </c>
      <c r="X32" s="386">
        <v>556.34751163736507</v>
      </c>
      <c r="Y32" s="386">
        <v>477.65577731333099</v>
      </c>
      <c r="Z32" s="386">
        <v>469.38482710430003</v>
      </c>
      <c r="AA32" s="386">
        <v>574.53</v>
      </c>
      <c r="AB32" s="386">
        <v>424.2</v>
      </c>
      <c r="AC32" s="386">
        <v>375.97</v>
      </c>
      <c r="AD32" s="386">
        <v>759.60799999999995</v>
      </c>
      <c r="AE32" s="386">
        <v>444.524</v>
      </c>
      <c r="AF32" s="386">
        <v>536.97</v>
      </c>
      <c r="AG32" s="386">
        <v>534.51</v>
      </c>
      <c r="AH32" s="386">
        <v>436.29221667000002</v>
      </c>
      <c r="AI32" s="386">
        <v>518.80841944999997</v>
      </c>
      <c r="AJ32" s="386">
        <v>543.04187922999995</v>
      </c>
      <c r="AK32" s="386">
        <v>444.59</v>
      </c>
      <c r="AL32" s="386">
        <v>649.33000000000004</v>
      </c>
      <c r="AM32" s="386">
        <v>330.78893319000002</v>
      </c>
      <c r="AN32" s="386">
        <v>355.26002927999997</v>
      </c>
      <c r="AO32" s="386">
        <v>303.81608180000001</v>
      </c>
      <c r="AP32" s="386">
        <v>322.08574862</v>
      </c>
      <c r="AQ32" s="386">
        <v>372.26078969999998</v>
      </c>
      <c r="AR32" s="386">
        <v>372.05171577999999</v>
      </c>
      <c r="AS32" s="386">
        <v>394.19974999999999</v>
      </c>
      <c r="AT32" s="386">
        <v>292.37533708999996</v>
      </c>
      <c r="AU32" s="386">
        <v>358.25949800000001</v>
      </c>
      <c r="AV32" s="386">
        <v>315.60297955999999</v>
      </c>
      <c r="AW32" s="386">
        <v>314.87865216</v>
      </c>
      <c r="AX32" s="386">
        <v>298.73962639000001</v>
      </c>
      <c r="AY32" s="386">
        <v>226.37103673999999</v>
      </c>
      <c r="AZ32" s="386">
        <v>437.15318075999994</v>
      </c>
      <c r="BA32" s="386">
        <v>224.85332938000002</v>
      </c>
      <c r="BB32" s="386">
        <v>197.82946648000001</v>
      </c>
      <c r="BC32" s="386">
        <v>156.50720532999998</v>
      </c>
      <c r="BD32" s="386">
        <v>195.45139906999998</v>
      </c>
      <c r="BE32" s="386">
        <v>110.06424593000001</v>
      </c>
      <c r="BF32" s="386">
        <v>204.35305542999996</v>
      </c>
      <c r="BG32" s="386">
        <v>219.54365858000003</v>
      </c>
      <c r="BH32" s="386">
        <v>221.24247122</v>
      </c>
      <c r="BI32" s="386">
        <v>261.21751230000001</v>
      </c>
      <c r="BJ32" s="386">
        <v>229.55656442999998</v>
      </c>
      <c r="BK32" s="386">
        <v>199.26363371000002</v>
      </c>
      <c r="BL32" s="386">
        <v>177.36337415</v>
      </c>
      <c r="BM32" s="386">
        <v>287.67592550000001</v>
      </c>
      <c r="BN32" s="386">
        <v>298.10428167999999</v>
      </c>
      <c r="BO32" s="386">
        <v>257.58554071999998</v>
      </c>
      <c r="BP32" s="386">
        <v>247.49140204</v>
      </c>
      <c r="BQ32" s="386">
        <v>187.70502598000004</v>
      </c>
      <c r="BR32" s="386">
        <v>305.36707016999998</v>
      </c>
      <c r="BS32" s="386">
        <v>235.14987337000002</v>
      </c>
      <c r="BT32" s="386">
        <v>220.34413722999997</v>
      </c>
      <c r="BU32" s="386">
        <v>279.74302853999995</v>
      </c>
      <c r="BV32" s="386">
        <v>296.33029844999999</v>
      </c>
      <c r="BW32" s="386">
        <v>297.02632020999994</v>
      </c>
      <c r="BX32" s="386">
        <v>288.36022114999997</v>
      </c>
      <c r="BY32" s="386">
        <v>279.40608118000006</v>
      </c>
      <c r="BZ32" s="386">
        <v>331.90214456999996</v>
      </c>
      <c r="CA32" s="386">
        <v>312.99870339</v>
      </c>
      <c r="CB32" s="386">
        <v>238.97013509000001</v>
      </c>
      <c r="CC32" s="386">
        <v>353.16282654000003</v>
      </c>
      <c r="CD32" s="386">
        <v>500.43795374000001</v>
      </c>
      <c r="CE32" s="386">
        <v>333.40437370000001</v>
      </c>
      <c r="CF32" s="386">
        <v>351.95682991999996</v>
      </c>
      <c r="CG32" s="386">
        <v>306.75688512000005</v>
      </c>
      <c r="CH32" s="386">
        <v>416.36864903000003</v>
      </c>
      <c r="CI32" s="386">
        <v>505.89525739999999</v>
      </c>
      <c r="CJ32" s="386">
        <v>344.90046427000004</v>
      </c>
      <c r="CK32" s="386">
        <v>339.1923481</v>
      </c>
      <c r="CL32" s="386">
        <v>275.85855005999997</v>
      </c>
      <c r="CM32" s="386">
        <v>412.19093857999997</v>
      </c>
      <c r="CN32" s="386">
        <v>339.77024239999997</v>
      </c>
      <c r="CO32" s="386">
        <v>464.40599242000002</v>
      </c>
      <c r="CP32" s="386">
        <v>354.84162131000005</v>
      </c>
      <c r="CQ32" s="386">
        <v>366.93480273</v>
      </c>
      <c r="CR32" s="386">
        <v>391.27430940999994</v>
      </c>
      <c r="CS32" s="386">
        <v>392.51664699000003</v>
      </c>
      <c r="CT32" s="386">
        <v>285.13740255000005</v>
      </c>
      <c r="CU32" s="386">
        <v>476.69295521999999</v>
      </c>
      <c r="CV32" s="386">
        <v>272.95451202999999</v>
      </c>
      <c r="CW32" s="386">
        <v>264.69058583000003</v>
      </c>
      <c r="CX32" s="386">
        <v>374.56286939</v>
      </c>
      <c r="CY32" s="386">
        <v>304.79159718</v>
      </c>
      <c r="CZ32" s="386">
        <v>261.55586900999998</v>
      </c>
      <c r="DA32" s="386">
        <v>165.98212997000002</v>
      </c>
      <c r="DB32" s="386">
        <v>91.79718213999999</v>
      </c>
      <c r="DC32" s="386">
        <v>101.58159299000002</v>
      </c>
      <c r="DD32" s="386">
        <v>259.59770334999996</v>
      </c>
      <c r="DE32" s="386">
        <v>207.52249794999997</v>
      </c>
      <c r="DF32" s="386">
        <v>404.69388719</v>
      </c>
      <c r="DG32" s="386">
        <v>385.71305339000008</v>
      </c>
      <c r="DH32" s="386">
        <v>302.31407806999994</v>
      </c>
      <c r="DI32" s="386">
        <v>366.43885327999999</v>
      </c>
      <c r="DJ32" s="386">
        <v>377.89032003</v>
      </c>
      <c r="DK32" s="386">
        <v>253.23248788000006</v>
      </c>
      <c r="DL32" s="386">
        <v>320.92574182999999</v>
      </c>
      <c r="DM32" s="386">
        <v>512.0371055899999</v>
      </c>
      <c r="DN32" s="386">
        <v>495.74508110000005</v>
      </c>
      <c r="DO32" s="386">
        <v>352.05254938999991</v>
      </c>
      <c r="DP32" s="386">
        <v>340.93203809000005</v>
      </c>
      <c r="DQ32" s="386">
        <v>373.49365516</v>
      </c>
      <c r="DR32" s="386">
        <v>431.54804972000005</v>
      </c>
      <c r="DS32" s="386">
        <v>471.14459958999993</v>
      </c>
      <c r="DT32" s="386">
        <v>478.2636405799999</v>
      </c>
      <c r="DU32" s="386">
        <v>647.13402488999998</v>
      </c>
      <c r="DV32" s="386">
        <v>749</v>
      </c>
      <c r="DW32" s="386">
        <v>574.87266145986962</v>
      </c>
      <c r="DX32" s="386">
        <v>570.57495200161304</v>
      </c>
      <c r="DY32" s="386">
        <v>539.17697196087397</v>
      </c>
      <c r="DZ32" s="386">
        <v>532.80484123133397</v>
      </c>
      <c r="EA32" s="386">
        <v>501.95030195141499</v>
      </c>
      <c r="EB32" s="386">
        <v>501.23071761180995</v>
      </c>
      <c r="EC32" s="386">
        <v>498.92259489892672</v>
      </c>
      <c r="ED32" s="386">
        <v>488.56388289372569</v>
      </c>
      <c r="EE32" s="371"/>
      <c r="EF32" s="386">
        <f t="shared" ref="EF32:EI33" si="40">SUMIF($CI$1:$ED$1,EF$2,$CI32:$ED32)</f>
        <v>4472.9185762200004</v>
      </c>
      <c r="EG32" s="386">
        <f t="shared" si="40"/>
        <v>3186.42338225</v>
      </c>
      <c r="EH32" s="386">
        <f t="shared" si="40"/>
        <v>4512.3230135299991</v>
      </c>
      <c r="EI32" s="386">
        <f t="shared" si="40"/>
        <v>6553.6391890695677</v>
      </c>
      <c r="EJ32" s="386"/>
      <c r="EK32" s="382" t="s">
        <v>534</v>
      </c>
      <c r="EL32" s="386">
        <v>4472.9185762200004</v>
      </c>
      <c r="EM32" s="386">
        <v>3186.42338225</v>
      </c>
      <c r="EN32" s="386">
        <v>4512.32301353</v>
      </c>
      <c r="EO32" s="386">
        <v>6553.6391894315329</v>
      </c>
      <c r="EP32" s="386">
        <v>6104</v>
      </c>
      <c r="EQ32" s="386">
        <v>5588</v>
      </c>
      <c r="ER32" s="386">
        <v>5272</v>
      </c>
      <c r="ES32" s="386">
        <v>5117.2196313184686</v>
      </c>
      <c r="ET32" s="386">
        <v>5068.7553958866147</v>
      </c>
      <c r="EV32" s="386">
        <f t="shared" si="27"/>
        <v>4.1374534760139738</v>
      </c>
      <c r="EW32" s="386">
        <f t="shared" si="27"/>
        <v>3.2091724354434747</v>
      </c>
      <c r="EX32" s="386">
        <f t="shared" si="27"/>
        <v>4.2502578121766561</v>
      </c>
      <c r="EY32" s="386">
        <f t="shared" si="27"/>
        <v>5.6756656348877526</v>
      </c>
      <c r="EZ32" s="386">
        <f t="shared" si="27"/>
        <v>5.0743360134298241</v>
      </c>
      <c r="FA32" s="386">
        <f t="shared" si="27"/>
        <v>4.4855530650537236</v>
      </c>
      <c r="FB32" s="386">
        <f t="shared" si="27"/>
        <v>4.0933378268266774</v>
      </c>
      <c r="FC32" s="386">
        <f t="shared" si="27"/>
        <v>3.8430634262491186</v>
      </c>
      <c r="FD32" s="386">
        <f t="shared" si="27"/>
        <v>3.6820110740154317</v>
      </c>
      <c r="FF32" s="386"/>
      <c r="FG32" s="386">
        <f t="shared" si="28"/>
        <v>-0.92828104057049909</v>
      </c>
      <c r="FH32" s="386">
        <f t="shared" si="28"/>
        <v>1.0410853767331814</v>
      </c>
      <c r="FI32" s="386">
        <f t="shared" si="28"/>
        <v>1.4254078227110965</v>
      </c>
      <c r="FJ32" s="386">
        <f t="shared" si="28"/>
        <v>-0.60132962145792845</v>
      </c>
      <c r="FK32" s="386">
        <f t="shared" si="28"/>
        <v>-0.58878294837610046</v>
      </c>
      <c r="FL32" s="386">
        <f t="shared" si="28"/>
        <v>-0.39221523822704629</v>
      </c>
    </row>
    <row r="33" spans="1:168" s="370" customFormat="1" x14ac:dyDescent="0.25">
      <c r="A33" s="398" t="s">
        <v>533</v>
      </c>
      <c r="B33" s="398"/>
      <c r="C33" s="391">
        <v>157.495</v>
      </c>
      <c r="D33" s="386">
        <v>143.93299999999999</v>
      </c>
      <c r="E33" s="386">
        <v>158.77799999999999</v>
      </c>
      <c r="F33" s="386">
        <v>147.88400000000001</v>
      </c>
      <c r="G33" s="386">
        <v>156.03300000000002</v>
      </c>
      <c r="H33" s="386">
        <v>147.643</v>
      </c>
      <c r="I33" s="386">
        <v>151.22399999999999</v>
      </c>
      <c r="J33" s="386">
        <v>150.09200000000001</v>
      </c>
      <c r="K33" s="386">
        <v>141.92400000000001</v>
      </c>
      <c r="L33" s="386">
        <v>146.12700000000001</v>
      </c>
      <c r="M33" s="386">
        <v>135.98798500000001</v>
      </c>
      <c r="N33" s="386">
        <v>151.07723666000001</v>
      </c>
      <c r="O33" s="386">
        <v>144.69764871097703</v>
      </c>
      <c r="P33" s="386">
        <v>128.658529118519</v>
      </c>
      <c r="Q33" s="386">
        <v>139.27787737574397</v>
      </c>
      <c r="R33" s="386">
        <v>143.20468621344799</v>
      </c>
      <c r="S33" s="386">
        <v>144.57890785728</v>
      </c>
      <c r="T33" s="386">
        <v>142.03578690195999</v>
      </c>
      <c r="U33" s="386">
        <v>144.2820445942198</v>
      </c>
      <c r="V33" s="386">
        <v>141.17159273076041</v>
      </c>
      <c r="W33" s="386">
        <v>134.21715110579723</v>
      </c>
      <c r="X33" s="386">
        <v>139.66621670152603</v>
      </c>
      <c r="Y33" s="386">
        <v>134.55291962589601</v>
      </c>
      <c r="Z33" s="386">
        <v>137.76175086604201</v>
      </c>
      <c r="AA33" s="386">
        <v>137.53946919828297</v>
      </c>
      <c r="AB33" s="386">
        <v>124.41833687703799</v>
      </c>
      <c r="AC33" s="386">
        <v>136.10074981790001</v>
      </c>
      <c r="AD33" s="386">
        <v>131.00618552</v>
      </c>
      <c r="AE33" s="386">
        <v>136.96135831999999</v>
      </c>
      <c r="AF33" s="386">
        <v>132.04531474999999</v>
      </c>
      <c r="AG33" s="386">
        <v>135.48359463</v>
      </c>
      <c r="AH33" s="386">
        <v>136.756146</v>
      </c>
      <c r="AI33" s="386">
        <v>130.27065664</v>
      </c>
      <c r="AJ33" s="386">
        <v>133.91199999999998</v>
      </c>
      <c r="AK33" s="386">
        <v>135.446</v>
      </c>
      <c r="AL33" s="386">
        <v>123.19500000000001</v>
      </c>
      <c r="AM33" s="386">
        <v>125.02200000000001</v>
      </c>
      <c r="AN33" s="386">
        <v>115.32100000000001</v>
      </c>
      <c r="AO33" s="386">
        <v>128.44300000000001</v>
      </c>
      <c r="AP33" s="386">
        <v>122.375</v>
      </c>
      <c r="AQ33" s="386">
        <v>121.682</v>
      </c>
      <c r="AR33" s="386">
        <v>118.74199999999999</v>
      </c>
      <c r="AS33" s="386">
        <v>120.425</v>
      </c>
      <c r="AT33" s="386">
        <v>120.473</v>
      </c>
      <c r="AU33" s="386">
        <v>115.88399999999999</v>
      </c>
      <c r="AV33" s="386">
        <v>118.413</v>
      </c>
      <c r="AW33" s="386">
        <v>116.188</v>
      </c>
      <c r="AX33" s="386">
        <v>123.107</v>
      </c>
      <c r="AY33" s="386">
        <v>123.63499999999999</v>
      </c>
      <c r="AZ33" s="386">
        <v>113.41606737000001</v>
      </c>
      <c r="BA33" s="386">
        <v>119.98644191</v>
      </c>
      <c r="BB33" s="386">
        <v>118.16</v>
      </c>
      <c r="BC33" s="386">
        <v>124.443</v>
      </c>
      <c r="BD33" s="386">
        <v>121.73599999999999</v>
      </c>
      <c r="BE33" s="386">
        <v>125.74600000000001</v>
      </c>
      <c r="BF33" s="386">
        <v>125.117</v>
      </c>
      <c r="BG33" s="386">
        <v>120.72943261</v>
      </c>
      <c r="BH33" s="386">
        <v>120.08823178999999</v>
      </c>
      <c r="BI33" s="386">
        <v>115.733</v>
      </c>
      <c r="BJ33" s="386">
        <v>122.63000000000001</v>
      </c>
      <c r="BK33" s="386">
        <v>111.65679468468801</v>
      </c>
      <c r="BL33" s="386">
        <v>105.03898431707999</v>
      </c>
      <c r="BM33" s="386">
        <v>116.38355998828</v>
      </c>
      <c r="BN33" s="386">
        <v>113.82952472596</v>
      </c>
      <c r="BO33" s="386">
        <v>117.906726784</v>
      </c>
      <c r="BP33" s="386">
        <v>117.5826353276</v>
      </c>
      <c r="BQ33" s="386">
        <v>122.70627451</v>
      </c>
      <c r="BR33" s="386">
        <v>111.1922859</v>
      </c>
      <c r="BS33" s="386">
        <v>110.46503143</v>
      </c>
      <c r="BT33" s="386">
        <v>117.12959273</v>
      </c>
      <c r="BU33" s="386">
        <v>119.00588911</v>
      </c>
      <c r="BV33" s="386">
        <v>122.52139674</v>
      </c>
      <c r="BW33" s="386">
        <v>130.47367828421054</v>
      </c>
      <c r="BX33" s="386">
        <v>118.57303639947369</v>
      </c>
      <c r="BY33" s="386">
        <v>126.30304591526316</v>
      </c>
      <c r="BZ33" s="386">
        <v>123.599243132105</v>
      </c>
      <c r="CA33" s="386">
        <v>129.9602273294737</v>
      </c>
      <c r="CB33" s="386">
        <v>127.37965733947368</v>
      </c>
      <c r="CC33" s="386">
        <v>129.87877469842107</v>
      </c>
      <c r="CD33" s="386">
        <v>130.54352232789478</v>
      </c>
      <c r="CE33" s="386">
        <v>124.96694834947371</v>
      </c>
      <c r="CF33" s="386">
        <v>127.59094718947368</v>
      </c>
      <c r="CG33" s="386">
        <v>116.72382390157894</v>
      </c>
      <c r="CH33" s="386">
        <v>118.33427925631578</v>
      </c>
      <c r="CI33" s="386">
        <v>121.73562132684211</v>
      </c>
      <c r="CJ33" s="386">
        <v>111.9452326631579</v>
      </c>
      <c r="CK33" s="386">
        <v>120.61637567789475</v>
      </c>
      <c r="CL33" s="386">
        <v>115.53191331105263</v>
      </c>
      <c r="CM33" s="386">
        <v>121.52044930210526</v>
      </c>
      <c r="CN33" s="386">
        <v>118.06972571315789</v>
      </c>
      <c r="CO33" s="386">
        <v>121.01880383894738</v>
      </c>
      <c r="CP33" s="386">
        <v>118.59955916000001</v>
      </c>
      <c r="CQ33" s="386">
        <v>117.25420024368422</v>
      </c>
      <c r="CR33" s="386">
        <v>100.82850320473683</v>
      </c>
      <c r="CS33" s="386">
        <v>117.3823676731579</v>
      </c>
      <c r="CT33" s="386">
        <v>122.23351717052631</v>
      </c>
      <c r="CU33" s="386">
        <v>120.75626469842106</v>
      </c>
      <c r="CV33" s="386">
        <v>112.49721997368421</v>
      </c>
      <c r="CW33" s="386">
        <v>126.0267862657895</v>
      </c>
      <c r="CX33" s="386">
        <v>45.751452991052638</v>
      </c>
      <c r="CY33" s="386">
        <v>85.395705813684216</v>
      </c>
      <c r="CZ33" s="386">
        <v>100.90829073789475</v>
      </c>
      <c r="DA33" s="386">
        <v>109.2744707331579</v>
      </c>
      <c r="DB33" s="386">
        <v>107.58584867421052</v>
      </c>
      <c r="DC33" s="386">
        <v>104.60360012368422</v>
      </c>
      <c r="DD33" s="386">
        <v>106.62304313315788</v>
      </c>
      <c r="DE33" s="386">
        <v>105.50812073596491</v>
      </c>
      <c r="DF33" s="386">
        <v>107.51787831774854</v>
      </c>
      <c r="DG33" s="386">
        <v>106.52887825473684</v>
      </c>
      <c r="DH33" s="386">
        <v>98.426105784736848</v>
      </c>
      <c r="DI33" s="386">
        <v>110.74935517210527</v>
      </c>
      <c r="DJ33" s="386">
        <v>108.05043668315791</v>
      </c>
      <c r="DK33" s="386">
        <v>110.26721876526317</v>
      </c>
      <c r="DL33" s="386">
        <v>106.74690570421053</v>
      </c>
      <c r="DM33" s="386">
        <v>112.44268266789473</v>
      </c>
      <c r="DN33" s="386">
        <v>109.48574863307017</v>
      </c>
      <c r="DO33" s="386">
        <v>105.80197655947369</v>
      </c>
      <c r="DP33" s="386">
        <v>109.25926615842107</v>
      </c>
      <c r="DQ33" s="386">
        <v>106.85794987421053</v>
      </c>
      <c r="DR33" s="386">
        <v>50.91954848289474</v>
      </c>
      <c r="DS33" s="386">
        <v>120.39</v>
      </c>
      <c r="DT33" s="386">
        <v>117.406400241002</v>
      </c>
      <c r="DU33" s="386">
        <v>129.03816245853366</v>
      </c>
      <c r="DV33" s="386">
        <v>126.45972353732367</v>
      </c>
      <c r="DW33" s="386">
        <v>128.58174240223468</v>
      </c>
      <c r="DX33" s="386">
        <v>125.21529924713165</v>
      </c>
      <c r="DY33" s="386">
        <v>130.55007014975499</v>
      </c>
      <c r="DZ33" s="386">
        <v>136.03799269164821</v>
      </c>
      <c r="EA33" s="386">
        <v>130.42797470113135</v>
      </c>
      <c r="EB33" s="386">
        <v>123.65608754240493</v>
      </c>
      <c r="EC33" s="386">
        <v>123.43232189771786</v>
      </c>
      <c r="ED33" s="386">
        <v>112.0050097130714</v>
      </c>
      <c r="EE33" s="371"/>
      <c r="EF33" s="386">
        <f t="shared" si="40"/>
        <v>1406.7362692852632</v>
      </c>
      <c r="EG33" s="386">
        <f t="shared" si="40"/>
        <v>1232.4486821984506</v>
      </c>
      <c r="EH33" s="386">
        <f t="shared" si="40"/>
        <v>1235.5360727401755</v>
      </c>
      <c r="EI33" s="386">
        <f t="shared" si="40"/>
        <v>1503.2007845819544</v>
      </c>
      <c r="EJ33" s="386"/>
      <c r="EK33" s="398" t="s">
        <v>533</v>
      </c>
      <c r="EL33" s="386">
        <v>1406.736269285263</v>
      </c>
      <c r="EM33" s="386">
        <v>1232.4486821984503</v>
      </c>
      <c r="EN33" s="386">
        <v>1235.4716184718422</v>
      </c>
      <c r="EO33" s="386">
        <v>1503.2007298770184</v>
      </c>
      <c r="EP33" s="386">
        <v>1498.7666717499174</v>
      </c>
      <c r="EQ33" s="386">
        <v>1579.1693161068772</v>
      </c>
      <c r="ER33" s="386">
        <v>1434.0559215495839</v>
      </c>
      <c r="ES33" s="386">
        <v>1434.0559215495839</v>
      </c>
      <c r="ET33" s="386">
        <v>1434.0559215495839</v>
      </c>
      <c r="EV33" s="386">
        <f t="shared" si="27"/>
        <v>1.3012322419935261</v>
      </c>
      <c r="EW33" s="386">
        <f t="shared" si="27"/>
        <v>1.2412475884535765</v>
      </c>
      <c r="EX33" s="386">
        <f t="shared" si="27"/>
        <v>1.1637183070421544</v>
      </c>
      <c r="EY33" s="386">
        <f t="shared" si="27"/>
        <v>1.3018209392209801</v>
      </c>
      <c r="EZ33" s="386">
        <f t="shared" si="27"/>
        <v>1.2459445770296464</v>
      </c>
      <c r="FA33" s="386">
        <f t="shared" si="27"/>
        <v>1.267617710469219</v>
      </c>
      <c r="FB33" s="386">
        <f t="shared" si="27"/>
        <v>1.1134437309301406</v>
      </c>
      <c r="FC33" s="386">
        <f t="shared" si="27"/>
        <v>1.0769848199545053</v>
      </c>
      <c r="FD33" s="386">
        <f t="shared" si="27"/>
        <v>1.0417172207970338</v>
      </c>
      <c r="FF33" s="386"/>
      <c r="FG33" s="386">
        <f t="shared" si="28"/>
        <v>-5.9984653539949528E-2</v>
      </c>
      <c r="FH33" s="386">
        <f t="shared" si="28"/>
        <v>-7.7529281411422124E-2</v>
      </c>
      <c r="FI33" s="386">
        <f t="shared" si="28"/>
        <v>0.13810263217882568</v>
      </c>
      <c r="FJ33" s="386">
        <f t="shared" si="28"/>
        <v>-5.5876362191333628E-2</v>
      </c>
      <c r="FK33" s="386">
        <f t="shared" si="28"/>
        <v>2.1673133439572556E-2</v>
      </c>
      <c r="FL33" s="386">
        <f t="shared" si="28"/>
        <v>-0.15417397953907841</v>
      </c>
    </row>
    <row r="34" spans="1:168" s="370" customFormat="1" x14ac:dyDescent="0.25">
      <c r="A34" s="399" t="s">
        <v>532</v>
      </c>
      <c r="B34" s="397"/>
      <c r="C34" s="391"/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  <c r="AC34" s="386"/>
      <c r="AD34" s="386"/>
      <c r="AE34" s="386"/>
      <c r="AF34" s="386"/>
      <c r="AG34" s="386"/>
      <c r="AH34" s="386"/>
      <c r="AI34" s="386"/>
      <c r="AJ34" s="386"/>
      <c r="AK34" s="386"/>
      <c r="AL34" s="386"/>
      <c r="AM34" s="386">
        <v>53.347477500000004</v>
      </c>
      <c r="AN34" s="386">
        <v>50.365327500000006</v>
      </c>
      <c r="AO34" s="386">
        <v>52.888007500000001</v>
      </c>
      <c r="AP34" s="386">
        <v>52.427647499999999</v>
      </c>
      <c r="AQ34" s="386">
        <v>51.646000000000001</v>
      </c>
      <c r="AR34" s="386">
        <v>53.200845000000001</v>
      </c>
      <c r="AS34" s="386">
        <v>53.8052475</v>
      </c>
      <c r="AT34" s="386">
        <v>53.079370000000004</v>
      </c>
      <c r="AU34" s="386">
        <v>52.759517500000001</v>
      </c>
      <c r="AV34" s="386">
        <v>52.295000999999999</v>
      </c>
      <c r="AW34" s="386">
        <v>52.350369499999999</v>
      </c>
      <c r="AX34" s="386">
        <v>52.611443000000001</v>
      </c>
      <c r="AY34" s="386">
        <v>49.958804999999998</v>
      </c>
      <c r="AZ34" s="386">
        <v>49.596830529999998</v>
      </c>
      <c r="BA34" s="386">
        <v>53.604777780000006</v>
      </c>
      <c r="BB34" s="386">
        <v>51.354404649999999</v>
      </c>
      <c r="BC34" s="386">
        <v>49.795859460000003</v>
      </c>
      <c r="BD34" s="386">
        <v>53.384</v>
      </c>
      <c r="BE34" s="386">
        <v>48.842167000000003</v>
      </c>
      <c r="BF34" s="386">
        <v>49.869658540000003</v>
      </c>
      <c r="BG34" s="386">
        <v>47.907527680000001</v>
      </c>
      <c r="BH34" s="386">
        <v>51.558009300000002</v>
      </c>
      <c r="BI34" s="386">
        <v>49.252297740000003</v>
      </c>
      <c r="BJ34" s="386">
        <v>49.558999999999997</v>
      </c>
      <c r="BK34" s="386">
        <v>47.350363699999988</v>
      </c>
      <c r="BL34" s="386">
        <v>48.301423180000008</v>
      </c>
      <c r="BM34" s="386">
        <v>48.521007789999992</v>
      </c>
      <c r="BN34" s="386">
        <v>48.392806890000017</v>
      </c>
      <c r="BO34" s="386">
        <v>48.969324669999999</v>
      </c>
      <c r="BP34" s="386">
        <v>48.814340629999997</v>
      </c>
      <c r="BQ34" s="386">
        <v>49.001189339999996</v>
      </c>
      <c r="BR34" s="386">
        <v>48.579251999999997</v>
      </c>
      <c r="BS34" s="386">
        <v>47.750054000000006</v>
      </c>
      <c r="BT34" s="386">
        <v>48.607080250000003</v>
      </c>
      <c r="BU34" s="386">
        <v>48.834822959999997</v>
      </c>
      <c r="BV34" s="386">
        <v>48.836749599999997</v>
      </c>
      <c r="BW34" s="386">
        <v>49.091029020000001</v>
      </c>
      <c r="BX34" s="386">
        <v>47.570838100000003</v>
      </c>
      <c r="BY34" s="386">
        <v>47.32517150999999</v>
      </c>
      <c r="BZ34" s="386">
        <v>47.594318760000021</v>
      </c>
      <c r="CA34" s="386">
        <v>47.698712699999987</v>
      </c>
      <c r="CB34" s="386">
        <v>47.501440299999985</v>
      </c>
      <c r="CC34" s="386">
        <v>44.838335240000006</v>
      </c>
      <c r="CD34" s="386">
        <v>47.92734120000005</v>
      </c>
      <c r="CE34" s="386">
        <v>47.219348319999931</v>
      </c>
      <c r="CF34" s="386">
        <v>47.524428790000023</v>
      </c>
      <c r="CG34" s="386">
        <v>47.830016459999982</v>
      </c>
      <c r="CH34" s="386">
        <v>46.912204809999999</v>
      </c>
      <c r="CI34" s="386">
        <v>52.315230640000003</v>
      </c>
      <c r="CJ34" s="386">
        <v>56.640631540000008</v>
      </c>
      <c r="CK34" s="386">
        <v>66.363</v>
      </c>
      <c r="CL34" s="386">
        <v>66.833252470000005</v>
      </c>
      <c r="CM34" s="386">
        <v>54.679367760000019</v>
      </c>
      <c r="CN34" s="386">
        <v>52.881356300000007</v>
      </c>
      <c r="CO34" s="386">
        <v>70.446271149999987</v>
      </c>
      <c r="CP34" s="386">
        <v>75.979252410000001</v>
      </c>
      <c r="CQ34" s="386">
        <v>69.135843390000005</v>
      </c>
      <c r="CR34" s="386">
        <v>72.556321949999997</v>
      </c>
      <c r="CS34" s="386">
        <v>72.113248210000052</v>
      </c>
      <c r="CT34" s="386">
        <v>71.25</v>
      </c>
      <c r="CU34" s="386">
        <v>69.856848420000006</v>
      </c>
      <c r="CV34" s="386">
        <v>71.263743900000009</v>
      </c>
      <c r="CW34" s="386">
        <v>73.534064409999999</v>
      </c>
      <c r="CX34" s="386">
        <v>86.532529520000011</v>
      </c>
      <c r="CY34" s="386">
        <v>84.019684780000006</v>
      </c>
      <c r="CZ34" s="386">
        <v>84.385436609999999</v>
      </c>
      <c r="DA34" s="386">
        <v>81.872187789999984</v>
      </c>
      <c r="DB34" s="386">
        <v>76.763600920000002</v>
      </c>
      <c r="DC34" s="386">
        <v>66.653572759999989</v>
      </c>
      <c r="DD34" s="386">
        <v>64.8</v>
      </c>
      <c r="DE34" s="386">
        <v>65.050000000000011</v>
      </c>
      <c r="DF34" s="386">
        <v>0</v>
      </c>
      <c r="DG34" s="386">
        <v>88.184609599999973</v>
      </c>
      <c r="DH34" s="386">
        <v>92.434623699999975</v>
      </c>
      <c r="DI34" s="386">
        <v>103.90429035999999</v>
      </c>
      <c r="DJ34" s="386">
        <v>102.78647634000006</v>
      </c>
      <c r="DK34" s="386">
        <v>98.290700000000015</v>
      </c>
      <c r="DL34" s="386">
        <v>0.15020000000004075</v>
      </c>
      <c r="DM34" s="386">
        <v>0</v>
      </c>
      <c r="DN34" s="386">
        <v>0</v>
      </c>
      <c r="DO34" s="386">
        <v>0</v>
      </c>
      <c r="DP34" s="386">
        <v>0</v>
      </c>
      <c r="DQ34" s="386">
        <v>0</v>
      </c>
      <c r="DR34" s="386">
        <v>0</v>
      </c>
      <c r="DS34" s="386">
        <v>99.811720140000006</v>
      </c>
      <c r="DT34" s="386">
        <v>101.26051292999999</v>
      </c>
      <c r="DU34" s="386">
        <v>102.60112823</v>
      </c>
      <c r="DV34" s="386">
        <v>100.33726804</v>
      </c>
      <c r="DW34" s="386">
        <v>110.38119458639487</v>
      </c>
      <c r="DX34" s="386">
        <v>113.59401153766886</v>
      </c>
      <c r="DY34" s="386">
        <v>120.52890886351609</v>
      </c>
      <c r="DZ34" s="386">
        <v>118.83990853742651</v>
      </c>
      <c r="EA34" s="386">
        <v>122.9827603105723</v>
      </c>
      <c r="EB34" s="386">
        <v>122.51177485357903</v>
      </c>
      <c r="EC34" s="386">
        <v>122.11095594292595</v>
      </c>
      <c r="ED34" s="386">
        <v>122.03933164093687</v>
      </c>
      <c r="EE34" s="371"/>
      <c r="EF34" s="386">
        <f>SUMIF($CI$1:$ED$1,EF$2,$CI34:$ED34)</f>
        <v>781.19377582000004</v>
      </c>
      <c r="EG34" s="393">
        <f>SUMIF($CI$1:$ED$1,EG$2,$CI34:$ED34)+EG77</f>
        <v>1065.5716691099999</v>
      </c>
      <c r="EH34" s="393">
        <f>SUMIF($CI$1:$ED$1,EH$2,$CI34:$ED34)+EH77</f>
        <v>1241.9409000000001</v>
      </c>
      <c r="EI34" s="393">
        <f>SUMIF($CI$1:$ED$1,EI$2,$CI34:$ED34)+EI77</f>
        <v>1356.9994756130204</v>
      </c>
      <c r="EJ34" s="386"/>
      <c r="EK34" s="399" t="s">
        <v>532</v>
      </c>
      <c r="EL34" s="393">
        <v>781.19377582000004</v>
      </c>
      <c r="EM34" s="393">
        <v>1065.5716691099999</v>
      </c>
      <c r="EN34" s="393">
        <v>1241.9409000000001</v>
      </c>
      <c r="EO34" s="393">
        <v>1357.0839172598417</v>
      </c>
      <c r="EP34" s="393">
        <v>1443.7157752943933</v>
      </c>
      <c r="EQ34" s="393">
        <v>1504.9310595249694</v>
      </c>
      <c r="ER34" s="393">
        <v>1555.8725533662196</v>
      </c>
      <c r="ES34" s="393">
        <v>1608.5431368894017</v>
      </c>
      <c r="ET34" s="393">
        <v>1663.0007703495769</v>
      </c>
      <c r="EV34" s="393">
        <f t="shared" si="27"/>
        <v>0.72260490508154673</v>
      </c>
      <c r="EW34" s="393">
        <f t="shared" si="27"/>
        <v>1.0731791787451213</v>
      </c>
      <c r="EX34" s="393">
        <f t="shared" si="27"/>
        <v>1.169811867780554</v>
      </c>
      <c r="EY34" s="393">
        <f t="shared" si="27"/>
        <v>1.1752790060935052</v>
      </c>
      <c r="EZ34" s="393">
        <f t="shared" si="27"/>
        <v>1.2001800379641383</v>
      </c>
      <c r="FA34" s="393">
        <f t="shared" si="27"/>
        <v>1.2080257921880413</v>
      </c>
      <c r="FB34" s="393">
        <f t="shared" si="27"/>
        <v>1.2080257921880413</v>
      </c>
      <c r="FC34" s="393">
        <f t="shared" si="27"/>
        <v>1.2080257921880413</v>
      </c>
      <c r="FD34" s="393">
        <f t="shared" si="27"/>
        <v>1.2080257921880411</v>
      </c>
      <c r="FF34" s="393"/>
      <c r="FG34" s="393">
        <f t="shared" si="28"/>
        <v>0.35057427366357452</v>
      </c>
      <c r="FH34" s="393">
        <f t="shared" si="28"/>
        <v>9.6632689035432762E-2</v>
      </c>
      <c r="FI34" s="393">
        <f t="shared" si="28"/>
        <v>5.467138312951203E-3</v>
      </c>
      <c r="FJ34" s="393">
        <f t="shared" si="28"/>
        <v>2.4901031870633084E-2</v>
      </c>
      <c r="FK34" s="393">
        <f t="shared" si="28"/>
        <v>7.8457542239029898E-3</v>
      </c>
      <c r="FL34" s="393">
        <f t="shared" si="28"/>
        <v>0</v>
      </c>
    </row>
    <row r="35" spans="1:168" s="370" customFormat="1" x14ac:dyDescent="0.25">
      <c r="A35" s="398" t="s">
        <v>490</v>
      </c>
      <c r="B35" s="398"/>
      <c r="C35" s="391">
        <v>73.849359676666694</v>
      </c>
      <c r="D35" s="386">
        <v>80.383501096666663</v>
      </c>
      <c r="E35" s="386">
        <v>150.58117026666667</v>
      </c>
      <c r="F35" s="386">
        <v>92.290045826666642</v>
      </c>
      <c r="G35" s="386">
        <v>80.463445966666654</v>
      </c>
      <c r="H35" s="386">
        <v>75.686772396666626</v>
      </c>
      <c r="I35" s="386">
        <v>93.209010326666672</v>
      </c>
      <c r="J35" s="386">
        <v>89.662032656666668</v>
      </c>
      <c r="K35" s="386">
        <v>77.918414296666668</v>
      </c>
      <c r="L35" s="386">
        <v>105.17633017666664</v>
      </c>
      <c r="M35" s="386">
        <v>93.315106616666654</v>
      </c>
      <c r="N35" s="386">
        <v>94.152608366666669</v>
      </c>
      <c r="O35" s="386">
        <v>144.00526558666672</v>
      </c>
      <c r="P35" s="386">
        <v>158.24045263666667</v>
      </c>
      <c r="Q35" s="386">
        <v>145.31390316666665</v>
      </c>
      <c r="R35" s="386">
        <v>183.50946456666668</v>
      </c>
      <c r="S35" s="386">
        <v>151.24368503666662</v>
      </c>
      <c r="T35" s="386">
        <v>131.88605230666667</v>
      </c>
      <c r="U35" s="386">
        <v>156.07918841666671</v>
      </c>
      <c r="V35" s="386">
        <v>170.27342420666676</v>
      </c>
      <c r="W35" s="386">
        <v>153.73712530666666</v>
      </c>
      <c r="X35" s="386">
        <v>185.92856261666654</v>
      </c>
      <c r="Y35" s="386">
        <v>165.47391320666668</v>
      </c>
      <c r="Z35" s="386">
        <v>170.9352810266667</v>
      </c>
      <c r="AA35" s="386">
        <v>167.5422791</v>
      </c>
      <c r="AB35" s="386">
        <v>90.226570329999987</v>
      </c>
      <c r="AC35" s="386">
        <v>121.88690683000003</v>
      </c>
      <c r="AD35" s="386">
        <v>107.40507773999997</v>
      </c>
      <c r="AE35" s="386">
        <v>80.072329379999928</v>
      </c>
      <c r="AF35" s="386">
        <v>99.067853260000064</v>
      </c>
      <c r="AG35" s="386">
        <v>85.865844550000062</v>
      </c>
      <c r="AH35" s="386">
        <v>75.219689129999992</v>
      </c>
      <c r="AI35" s="386">
        <v>71.951229339999827</v>
      </c>
      <c r="AJ35" s="386">
        <v>105.30348982000012</v>
      </c>
      <c r="AK35" s="386">
        <v>84.575418700000029</v>
      </c>
      <c r="AL35" s="386">
        <v>89.495100870000016</v>
      </c>
      <c r="AM35" s="386">
        <v>27.927828783333322</v>
      </c>
      <c r="AN35" s="386">
        <v>55.030668743333337</v>
      </c>
      <c r="AO35" s="386">
        <v>85.757091973333331</v>
      </c>
      <c r="AP35" s="386">
        <v>60.98855892333335</v>
      </c>
      <c r="AQ35" s="386">
        <v>69.787284143333267</v>
      </c>
      <c r="AR35" s="386">
        <v>70.589373293333352</v>
      </c>
      <c r="AS35" s="386">
        <v>76.822205973333297</v>
      </c>
      <c r="AT35" s="386">
        <v>65.904352513333293</v>
      </c>
      <c r="AU35" s="386">
        <v>66.040625173333396</v>
      </c>
      <c r="AV35" s="386">
        <v>68.460525153333279</v>
      </c>
      <c r="AW35" s="386">
        <v>53.68670172333325</v>
      </c>
      <c r="AX35" s="386">
        <v>72.79209371333333</v>
      </c>
      <c r="AY35" s="386">
        <v>73.195388116666678</v>
      </c>
      <c r="AZ35" s="386">
        <v>115.59627107666668</v>
      </c>
      <c r="BA35" s="386">
        <v>102.29613730666662</v>
      </c>
      <c r="BB35" s="386">
        <v>103.19287706666668</v>
      </c>
      <c r="BC35" s="386">
        <v>87.476463326666632</v>
      </c>
      <c r="BD35" s="386">
        <v>82.557140546666702</v>
      </c>
      <c r="BE35" s="386">
        <v>80.840874996666557</v>
      </c>
      <c r="BF35" s="386">
        <v>109.1200309466669</v>
      </c>
      <c r="BG35" s="386">
        <v>91.364642366666587</v>
      </c>
      <c r="BH35" s="386">
        <v>95.653746696666758</v>
      </c>
      <c r="BI35" s="386">
        <v>91.736766216666538</v>
      </c>
      <c r="BJ35" s="386">
        <v>135.21698070666659</v>
      </c>
      <c r="BK35" s="386">
        <v>84.362366386666679</v>
      </c>
      <c r="BL35" s="386">
        <v>99.125120566666681</v>
      </c>
      <c r="BM35" s="386">
        <v>148.82488310666662</v>
      </c>
      <c r="BN35" s="386">
        <v>113.09153019666668</v>
      </c>
      <c r="BO35" s="386">
        <v>136.38044975666671</v>
      </c>
      <c r="BP35" s="386">
        <v>110.40026456666661</v>
      </c>
      <c r="BQ35" s="386">
        <v>106.83719631666671</v>
      </c>
      <c r="BR35" s="386">
        <v>108.78051961666661</v>
      </c>
      <c r="BS35" s="386">
        <v>105.66814528666691</v>
      </c>
      <c r="BT35" s="386">
        <v>117.04767042666654</v>
      </c>
      <c r="BU35" s="386">
        <v>128.82764996666668</v>
      </c>
      <c r="BV35" s="386">
        <v>175.35843716666682</v>
      </c>
      <c r="BW35" s="386">
        <v>92.24574503333335</v>
      </c>
      <c r="BX35" s="386">
        <v>107.45656791333334</v>
      </c>
      <c r="BY35" s="386">
        <v>144.8629695933333</v>
      </c>
      <c r="BZ35" s="386">
        <v>120.97146302333333</v>
      </c>
      <c r="CA35" s="386">
        <v>125.06644185333334</v>
      </c>
      <c r="CB35" s="386">
        <v>92.973299193333304</v>
      </c>
      <c r="CC35" s="386">
        <v>91.928002363333349</v>
      </c>
      <c r="CD35" s="386">
        <v>133.55182089333334</v>
      </c>
      <c r="CE35" s="386">
        <v>104.84368698333338</v>
      </c>
      <c r="CF35" s="386">
        <v>125.15726788333322</v>
      </c>
      <c r="CG35" s="386">
        <v>125.67884849333336</v>
      </c>
      <c r="CH35" s="386">
        <v>208.8762208233332</v>
      </c>
      <c r="CI35" s="386">
        <v>31.390404500310702</v>
      </c>
      <c r="CJ35" s="386">
        <v>117.07487170764378</v>
      </c>
      <c r="CK35" s="386">
        <v>128.3921023876438</v>
      </c>
      <c r="CL35" s="386">
        <v>273.6902889376438</v>
      </c>
      <c r="CM35" s="386">
        <v>229.40903894764367</v>
      </c>
      <c r="CN35" s="386">
        <v>121.94211163364376</v>
      </c>
      <c r="CO35" s="386">
        <v>148.61819767364398</v>
      </c>
      <c r="CP35" s="386">
        <v>105.42866539364361</v>
      </c>
      <c r="CQ35" s="386">
        <v>149.37198107186663</v>
      </c>
      <c r="CR35" s="386">
        <v>60.750797223643971</v>
      </c>
      <c r="CS35" s="386">
        <v>132.55375403061998</v>
      </c>
      <c r="CT35" s="386">
        <v>229.0909603265153</v>
      </c>
      <c r="CU35" s="386">
        <v>27.581063049999983</v>
      </c>
      <c r="CV35" s="386">
        <v>97.393704160000027</v>
      </c>
      <c r="CW35" s="386">
        <v>200.71459456000008</v>
      </c>
      <c r="CX35" s="386">
        <v>100.47684965999998</v>
      </c>
      <c r="CY35" s="386">
        <v>101.25065856000012</v>
      </c>
      <c r="CZ35" s="386">
        <v>117.96767735000026</v>
      </c>
      <c r="DA35" s="386">
        <v>75.626664270000006</v>
      </c>
      <c r="DB35" s="386">
        <v>88.546161397142825</v>
      </c>
      <c r="DC35" s="386">
        <v>36.914767700000084</v>
      </c>
      <c r="DD35" s="386">
        <v>145.85468185199989</v>
      </c>
      <c r="DE35" s="386">
        <v>103.77843641800013</v>
      </c>
      <c r="DF35" s="386">
        <v>336.45724961999997</v>
      </c>
      <c r="DG35" s="386">
        <v>119.72489862999997</v>
      </c>
      <c r="DH35" s="386">
        <v>64.849317630000058</v>
      </c>
      <c r="DI35" s="386">
        <v>106.09382209999997</v>
      </c>
      <c r="DJ35" s="386">
        <v>57.752698430000152</v>
      </c>
      <c r="DK35" s="386">
        <v>109.37219119999997</v>
      </c>
      <c r="DL35" s="386">
        <v>239.81179598000216</v>
      </c>
      <c r="DM35" s="386">
        <v>86.398437429997074</v>
      </c>
      <c r="DN35" s="386">
        <v>111.1751092899999</v>
      </c>
      <c r="DO35" s="386">
        <v>89.857231090000212</v>
      </c>
      <c r="DP35" s="386">
        <v>98.271525400000797</v>
      </c>
      <c r="DQ35" s="386">
        <v>162.41515021999982</v>
      </c>
      <c r="DR35" s="386">
        <v>164.97597672596805</v>
      </c>
      <c r="DS35" s="386">
        <v>101.32691758581575</v>
      </c>
      <c r="DT35" s="386">
        <v>79.522405205532095</v>
      </c>
      <c r="DU35" s="386">
        <v>115.67214162574419</v>
      </c>
      <c r="DV35" s="386">
        <v>134.47032969416682</v>
      </c>
      <c r="DW35" s="386">
        <v>165.8941633207661</v>
      </c>
      <c r="DX35" s="386">
        <v>118.68771792410359</v>
      </c>
      <c r="DY35" s="386">
        <v>125.54377123073505</v>
      </c>
      <c r="DZ35" s="386">
        <v>123.89503428651506</v>
      </c>
      <c r="EA35" s="386">
        <v>119.77030598102306</v>
      </c>
      <c r="EB35" s="386">
        <v>121.9784883428664</v>
      </c>
      <c r="EC35" s="386">
        <v>171.9233423188565</v>
      </c>
      <c r="ED35" s="386">
        <v>129.51548218231198</v>
      </c>
      <c r="EE35" s="371"/>
      <c r="EF35" s="386">
        <f>SUMIF($CI$1:$ED$1,EF$2,$CI35:$ED35)</f>
        <v>1727.7131738344629</v>
      </c>
      <c r="EG35" s="386">
        <f>SUMIF($CI$1:$ED$1,EG$2,$CI35:$ED35)</f>
        <v>1432.5625085971433</v>
      </c>
      <c r="EH35" s="386">
        <f>SUMIF($CI$1:$ED$1,EH$2,$CI35:$ED35)</f>
        <v>1410.6981541259679</v>
      </c>
      <c r="EI35" s="386">
        <f>SUMIF($CI$1:$ED$1,EI$2,$CI35:$ED35)</f>
        <v>1508.200099698437</v>
      </c>
      <c r="EJ35" s="386"/>
      <c r="EK35" s="398" t="s">
        <v>490</v>
      </c>
      <c r="EL35" s="386">
        <f>EF35</f>
        <v>1727.7131738344629</v>
      </c>
      <c r="EM35" s="386">
        <f>EG35</f>
        <v>1432.5625085971433</v>
      </c>
      <c r="EN35" s="386">
        <f>EH35</f>
        <v>1410.6981541259679</v>
      </c>
      <c r="EO35" s="386">
        <v>1508</v>
      </c>
      <c r="EP35" s="386">
        <v>1568</v>
      </c>
      <c r="EQ35" s="386">
        <v>1510</v>
      </c>
      <c r="ER35" s="386">
        <v>1626</v>
      </c>
      <c r="ES35" s="386">
        <v>1621.4597040231438</v>
      </c>
      <c r="ET35" s="386">
        <v>1676.3546311202763</v>
      </c>
      <c r="EV35" s="386">
        <f t="shared" si="27"/>
        <v>1.5981361508881944</v>
      </c>
      <c r="EW35" s="386">
        <f t="shared" si="27"/>
        <v>1.442790101356032</v>
      </c>
      <c r="EX35" s="386">
        <f t="shared" si="27"/>
        <v>1.3287680939992219</v>
      </c>
      <c r="EY35" s="386">
        <f t="shared" si="27"/>
        <v>1.3059772639319096</v>
      </c>
      <c r="EZ35" s="386">
        <f t="shared" si="27"/>
        <v>1.3034991594131657</v>
      </c>
      <c r="FA35" s="386">
        <f t="shared" si="27"/>
        <v>1.212094690091468</v>
      </c>
      <c r="FB35" s="386">
        <f t="shared" si="27"/>
        <v>1.2624748305045859</v>
      </c>
      <c r="FC35" s="386">
        <f t="shared" si="27"/>
        <v>1.2177262135732352</v>
      </c>
      <c r="FD35" s="386">
        <f t="shared" si="27"/>
        <v>1.217726213573235</v>
      </c>
      <c r="FF35" s="386"/>
      <c r="FG35" s="386">
        <f t="shared" si="28"/>
        <v>-0.15534604953216236</v>
      </c>
      <c r="FH35" s="386">
        <f t="shared" si="28"/>
        <v>-0.11402200735681012</v>
      </c>
      <c r="FI35" s="386">
        <f t="shared" si="28"/>
        <v>-2.2790830067312307E-2</v>
      </c>
      <c r="FJ35" s="386">
        <f t="shared" si="28"/>
        <v>-2.4781045187438622E-3</v>
      </c>
      <c r="FK35" s="386">
        <f t="shared" si="28"/>
        <v>-9.1404469321697768E-2</v>
      </c>
      <c r="FL35" s="386">
        <f t="shared" si="28"/>
        <v>5.0380140413117891E-2</v>
      </c>
    </row>
    <row r="36" spans="1:168" x14ac:dyDescent="0.25">
      <c r="A36" s="395"/>
      <c r="B36" s="396"/>
      <c r="C36" s="384"/>
      <c r="D36" s="381"/>
      <c r="E36" s="381"/>
      <c r="F36" s="381"/>
      <c r="G36" s="381"/>
      <c r="H36" s="381"/>
      <c r="I36" s="381"/>
      <c r="J36" s="381"/>
      <c r="K36" s="381"/>
      <c r="L36" s="381"/>
      <c r="M36" s="381"/>
      <c r="N36" s="381"/>
      <c r="O36" s="381"/>
      <c r="P36" s="381"/>
      <c r="Q36" s="381"/>
      <c r="R36" s="381"/>
      <c r="S36" s="381"/>
      <c r="T36" s="381"/>
      <c r="U36" s="381"/>
      <c r="V36" s="381"/>
      <c r="W36" s="381"/>
      <c r="X36" s="381"/>
      <c r="Y36" s="381"/>
      <c r="Z36" s="381"/>
      <c r="AA36" s="381"/>
      <c r="AB36" s="381"/>
      <c r="AC36" s="381"/>
      <c r="AD36" s="381"/>
      <c r="AE36" s="381"/>
      <c r="AF36" s="381"/>
      <c r="AG36" s="381"/>
      <c r="AH36" s="381"/>
      <c r="AI36" s="381"/>
      <c r="AJ36" s="381"/>
      <c r="AK36" s="381"/>
      <c r="AL36" s="381"/>
      <c r="AM36" s="381"/>
      <c r="AN36" s="381"/>
      <c r="AO36" s="381"/>
      <c r="AP36" s="381"/>
      <c r="AQ36" s="381"/>
      <c r="AR36" s="381"/>
      <c r="AS36" s="381"/>
      <c r="AT36" s="381"/>
      <c r="AU36" s="381"/>
      <c r="AV36" s="381"/>
      <c r="AW36" s="381"/>
      <c r="AX36" s="381"/>
      <c r="AY36" s="381"/>
      <c r="AZ36" s="381"/>
      <c r="BA36" s="381"/>
      <c r="BB36" s="381"/>
      <c r="BC36" s="381"/>
      <c r="BD36" s="381"/>
      <c r="BE36" s="381"/>
      <c r="BF36" s="381"/>
      <c r="BG36" s="381"/>
      <c r="BH36" s="381"/>
      <c r="BI36" s="381"/>
      <c r="BJ36" s="381"/>
      <c r="BK36" s="381"/>
      <c r="BL36" s="381"/>
      <c r="BM36" s="381"/>
      <c r="BN36" s="381"/>
      <c r="BO36" s="381"/>
      <c r="BP36" s="381"/>
      <c r="BQ36" s="381"/>
      <c r="BR36" s="381"/>
      <c r="BS36" s="381"/>
      <c r="BT36" s="381"/>
      <c r="BU36" s="381"/>
      <c r="BV36" s="381"/>
      <c r="BW36" s="381"/>
      <c r="BX36" s="381"/>
      <c r="BY36" s="381"/>
      <c r="BZ36" s="381"/>
      <c r="CA36" s="381"/>
      <c r="CB36" s="381"/>
      <c r="CC36" s="381"/>
      <c r="CD36" s="381"/>
      <c r="CE36" s="381"/>
      <c r="CF36" s="381"/>
      <c r="CG36" s="381"/>
      <c r="CH36" s="381"/>
      <c r="CI36" s="381"/>
      <c r="CJ36" s="381"/>
      <c r="CK36" s="381"/>
      <c r="CL36" s="381"/>
      <c r="CM36" s="381"/>
      <c r="CN36" s="381"/>
      <c r="CO36" s="381"/>
      <c r="CP36" s="381"/>
      <c r="CQ36" s="381"/>
      <c r="CR36" s="381"/>
      <c r="CS36" s="381"/>
      <c r="CT36" s="381"/>
      <c r="CU36" s="381"/>
      <c r="CV36" s="381"/>
      <c r="CW36" s="381"/>
      <c r="CX36" s="381"/>
      <c r="CY36" s="381"/>
      <c r="CZ36" s="381"/>
      <c r="DA36" s="381"/>
      <c r="DB36" s="381"/>
      <c r="DC36" s="381"/>
      <c r="DD36" s="381"/>
      <c r="DE36" s="381"/>
      <c r="DF36" s="381"/>
      <c r="DG36" s="381"/>
      <c r="DH36" s="381"/>
      <c r="DI36" s="381"/>
      <c r="DJ36" s="381"/>
      <c r="DK36" s="381"/>
      <c r="DL36" s="381"/>
      <c r="DM36" s="381"/>
      <c r="DN36" s="381"/>
      <c r="DO36" s="381"/>
      <c r="DP36" s="381"/>
      <c r="DQ36" s="381"/>
      <c r="DR36" s="381"/>
      <c r="DS36" s="381"/>
      <c r="DT36" s="381"/>
      <c r="DU36" s="381"/>
      <c r="DV36" s="381"/>
      <c r="DW36" s="381"/>
      <c r="DX36" s="381"/>
      <c r="DY36" s="381"/>
      <c r="DZ36" s="381"/>
      <c r="EA36" s="381"/>
      <c r="EB36" s="381"/>
      <c r="EC36" s="381"/>
      <c r="ED36" s="381"/>
      <c r="EE36" s="371"/>
      <c r="EF36" s="381"/>
      <c r="EG36" s="381"/>
      <c r="EH36" s="381"/>
      <c r="EI36" s="381"/>
      <c r="EJ36" s="381"/>
      <c r="EK36" s="395"/>
      <c r="EL36" s="381"/>
      <c r="EM36" s="381"/>
      <c r="EN36" s="381"/>
      <c r="EO36" s="381"/>
      <c r="EP36" s="381"/>
      <c r="EQ36" s="381"/>
      <c r="ER36" s="381"/>
      <c r="ES36" s="381"/>
      <c r="ET36" s="381"/>
      <c r="EV36" s="381"/>
      <c r="EW36" s="381"/>
      <c r="EX36" s="381"/>
      <c r="EY36" s="381"/>
      <c r="EZ36" s="381"/>
      <c r="FA36" s="381"/>
      <c r="FB36" s="381"/>
      <c r="FC36" s="381"/>
      <c r="FD36" s="381"/>
      <c r="FF36" s="381"/>
      <c r="FG36" s="381"/>
      <c r="FH36" s="381"/>
      <c r="FI36" s="381"/>
      <c r="FJ36" s="381"/>
      <c r="FK36" s="381"/>
      <c r="FL36" s="381"/>
    </row>
    <row r="37" spans="1:168" s="370" customFormat="1" x14ac:dyDescent="0.25">
      <c r="A37" s="369" t="s">
        <v>528</v>
      </c>
      <c r="B37" s="369"/>
      <c r="C37" s="365" t="e">
        <f>C38+#REF!+#REF!</f>
        <v>#REF!</v>
      </c>
      <c r="D37" s="365" t="e">
        <f>D38+#REF!+#REF!</f>
        <v>#REF!</v>
      </c>
      <c r="E37" s="365" t="e">
        <f>E38+#REF!+#REF!</f>
        <v>#REF!</v>
      </c>
      <c r="F37" s="365" t="e">
        <f>F38+#REF!+#REF!</f>
        <v>#REF!</v>
      </c>
      <c r="G37" s="365" t="e">
        <f>G38+#REF!+#REF!</f>
        <v>#REF!</v>
      </c>
      <c r="H37" s="365" t="e">
        <f>H38+#REF!+#REF!</f>
        <v>#REF!</v>
      </c>
      <c r="I37" s="365" t="e">
        <f>I38+#REF!+#REF!</f>
        <v>#REF!</v>
      </c>
      <c r="J37" s="365" t="e">
        <f>J38+#REF!+#REF!</f>
        <v>#REF!</v>
      </c>
      <c r="K37" s="365" t="e">
        <f>K38+#REF!+#REF!</f>
        <v>#REF!</v>
      </c>
      <c r="L37" s="365" t="e">
        <f>L38+#REF!+#REF!</f>
        <v>#REF!</v>
      </c>
      <c r="M37" s="365" t="e">
        <f>M38+#REF!+#REF!</f>
        <v>#REF!</v>
      </c>
      <c r="N37" s="365" t="e">
        <f>N38+#REF!+#REF!</f>
        <v>#REF!</v>
      </c>
      <c r="O37" s="365" t="e">
        <f>O38+#REF!+#REF!</f>
        <v>#REF!</v>
      </c>
      <c r="P37" s="365" t="e">
        <f>P38+#REF!+#REF!</f>
        <v>#REF!</v>
      </c>
      <c r="Q37" s="365" t="e">
        <f>Q38+#REF!+#REF!</f>
        <v>#REF!</v>
      </c>
      <c r="R37" s="365" t="e">
        <f>R38+#REF!+#REF!</f>
        <v>#REF!</v>
      </c>
      <c r="S37" s="365" t="e">
        <f>S38+#REF!+#REF!</f>
        <v>#REF!</v>
      </c>
      <c r="T37" s="365" t="e">
        <f>T38+#REF!+#REF!</f>
        <v>#REF!</v>
      </c>
      <c r="U37" s="365" t="e">
        <f>U38+#REF!+#REF!</f>
        <v>#REF!</v>
      </c>
      <c r="V37" s="365" t="e">
        <f>V38+#REF!+#REF!</f>
        <v>#REF!</v>
      </c>
      <c r="W37" s="365" t="e">
        <f>W38+#REF!+#REF!</f>
        <v>#REF!</v>
      </c>
      <c r="X37" s="365" t="e">
        <f>X38+#REF!+#REF!</f>
        <v>#REF!</v>
      </c>
      <c r="Y37" s="365" t="e">
        <f>Y38+#REF!+#REF!</f>
        <v>#REF!</v>
      </c>
      <c r="Z37" s="365" t="e">
        <f>Z38+#REF!+#REF!</f>
        <v>#REF!</v>
      </c>
      <c r="AA37" s="365" t="e">
        <f>AA38+#REF!+#REF!</f>
        <v>#REF!</v>
      </c>
      <c r="AB37" s="365" t="e">
        <f>AB38+#REF!+#REF!</f>
        <v>#REF!</v>
      </c>
      <c r="AC37" s="365" t="e">
        <f>AC38+#REF!+#REF!</f>
        <v>#REF!</v>
      </c>
      <c r="AD37" s="365" t="e">
        <f>AD38+#REF!+#REF!</f>
        <v>#REF!</v>
      </c>
      <c r="AE37" s="365" t="e">
        <f>AE38+#REF!+#REF!</f>
        <v>#REF!</v>
      </c>
      <c r="AF37" s="365" t="e">
        <f>AF38+#REF!+#REF!</f>
        <v>#REF!</v>
      </c>
      <c r="AG37" s="365" t="e">
        <f>AG38+#REF!+#REF!</f>
        <v>#REF!</v>
      </c>
      <c r="AH37" s="365" t="e">
        <f>AH38+#REF!+#REF!</f>
        <v>#REF!</v>
      </c>
      <c r="AI37" s="365" t="e">
        <f>AI38+#REF!+#REF!</f>
        <v>#REF!</v>
      </c>
      <c r="AJ37" s="365" t="e">
        <f>AJ38+#REF!+#REF!</f>
        <v>#REF!</v>
      </c>
      <c r="AK37" s="365" t="e">
        <f>AK38+#REF!+#REF!</f>
        <v>#REF!</v>
      </c>
      <c r="AL37" s="365" t="e">
        <f>AL38+#REF!+#REF!</f>
        <v>#REF!</v>
      </c>
      <c r="AM37" s="365" t="e">
        <f>AM38+#REF!+#REF!</f>
        <v>#REF!</v>
      </c>
      <c r="AN37" s="365" t="e">
        <f>AN38+#REF!+#REF!</f>
        <v>#REF!</v>
      </c>
      <c r="AO37" s="365" t="e">
        <f>AO38+#REF!+#REF!</f>
        <v>#REF!</v>
      </c>
      <c r="AP37" s="365" t="e">
        <f>AP38+#REF!+#REF!</f>
        <v>#REF!</v>
      </c>
      <c r="AQ37" s="365" t="e">
        <f>AQ38+#REF!+#REF!</f>
        <v>#REF!</v>
      </c>
      <c r="AR37" s="365" t="e">
        <f>AR38+#REF!+#REF!</f>
        <v>#REF!</v>
      </c>
      <c r="AS37" s="365" t="e">
        <f>AS38+#REF!+#REF!</f>
        <v>#REF!</v>
      </c>
      <c r="AT37" s="365" t="e">
        <f>AT38+#REF!+#REF!</f>
        <v>#REF!</v>
      </c>
      <c r="AU37" s="365" t="e">
        <f>AU38+#REF!+#REF!</f>
        <v>#REF!</v>
      </c>
      <c r="AV37" s="365" t="e">
        <f>AV38+#REF!+#REF!</f>
        <v>#REF!</v>
      </c>
      <c r="AW37" s="365" t="e">
        <f>AW38+#REF!+#REF!</f>
        <v>#REF!</v>
      </c>
      <c r="AX37" s="365" t="e">
        <f>AX38+#REF!+#REF!</f>
        <v>#REF!</v>
      </c>
      <c r="AY37" s="365" t="e">
        <f>AY38+#REF!+#REF!</f>
        <v>#REF!</v>
      </c>
      <c r="AZ37" s="365" t="e">
        <f>AZ38+#REF!+#REF!</f>
        <v>#REF!</v>
      </c>
      <c r="BA37" s="365" t="e">
        <f>BA38+#REF!+#REF!</f>
        <v>#REF!</v>
      </c>
      <c r="BB37" s="365" t="e">
        <f>BB38+#REF!+#REF!</f>
        <v>#REF!</v>
      </c>
      <c r="BC37" s="365" t="e">
        <f>BC38+#REF!+#REF!</f>
        <v>#REF!</v>
      </c>
      <c r="BD37" s="365" t="e">
        <f>BD38+#REF!+#REF!</f>
        <v>#REF!</v>
      </c>
      <c r="BE37" s="365" t="e">
        <f>BE38+#REF!+#REF!</f>
        <v>#REF!</v>
      </c>
      <c r="BF37" s="365" t="e">
        <f>BF38+#REF!+#REF!</f>
        <v>#REF!</v>
      </c>
      <c r="BG37" s="365" t="e">
        <f>BG38+#REF!+#REF!</f>
        <v>#REF!</v>
      </c>
      <c r="BH37" s="365" t="e">
        <f>BH38+#REF!+#REF!</f>
        <v>#REF!</v>
      </c>
      <c r="BI37" s="365" t="e">
        <f>BI38+#REF!+#REF!</f>
        <v>#REF!</v>
      </c>
      <c r="BJ37" s="365" t="e">
        <f>BJ38+#REF!+#REF!</f>
        <v>#REF!</v>
      </c>
      <c r="BK37" s="365" t="e">
        <f>BK38+#REF!+#REF!</f>
        <v>#REF!</v>
      </c>
      <c r="BL37" s="365" t="e">
        <f>BL38+#REF!+#REF!</f>
        <v>#REF!</v>
      </c>
      <c r="BM37" s="365" t="e">
        <f>BM38+#REF!+#REF!</f>
        <v>#REF!</v>
      </c>
      <c r="BN37" s="365" t="e">
        <f>BN38+#REF!+#REF!</f>
        <v>#REF!</v>
      </c>
      <c r="BO37" s="365" t="e">
        <f>BO38+#REF!+#REF!</f>
        <v>#REF!</v>
      </c>
      <c r="BP37" s="365" t="e">
        <f>BP38+#REF!+#REF!</f>
        <v>#REF!</v>
      </c>
      <c r="BQ37" s="365" t="e">
        <f>BQ38+#REF!+#REF!</f>
        <v>#REF!</v>
      </c>
      <c r="BR37" s="365" t="e">
        <f>BR38+#REF!+#REF!</f>
        <v>#REF!</v>
      </c>
      <c r="BS37" s="365" t="e">
        <f>BS38+#REF!+#REF!</f>
        <v>#REF!</v>
      </c>
      <c r="BT37" s="365" t="e">
        <f>BT38+#REF!+#REF!</f>
        <v>#REF!</v>
      </c>
      <c r="BU37" s="365" t="e">
        <f>BU38+#REF!+#REF!</f>
        <v>#REF!</v>
      </c>
      <c r="BV37" s="365" t="e">
        <f>BV38+#REF!+#REF!</f>
        <v>#REF!</v>
      </c>
      <c r="BW37" s="365" t="e">
        <f>BW38+#REF!+#REF!</f>
        <v>#REF!</v>
      </c>
      <c r="BX37" s="365" t="e">
        <f>BX38+#REF!+#REF!</f>
        <v>#REF!</v>
      </c>
      <c r="BY37" s="365" t="e">
        <f>BY38+#REF!+#REF!</f>
        <v>#REF!</v>
      </c>
      <c r="BZ37" s="365" t="e">
        <f>BZ38+#REF!+#REF!</f>
        <v>#REF!</v>
      </c>
      <c r="CA37" s="365" t="e">
        <f>CA38+#REF!+#REF!</f>
        <v>#REF!</v>
      </c>
      <c r="CB37" s="365" t="e">
        <f>CB38+#REF!+#REF!</f>
        <v>#REF!</v>
      </c>
      <c r="CC37" s="365" t="e">
        <f>CC38+#REF!+#REF!</f>
        <v>#REF!</v>
      </c>
      <c r="CD37" s="365" t="e">
        <f>CD38+#REF!+#REF!</f>
        <v>#REF!</v>
      </c>
      <c r="CE37" s="365" t="e">
        <f>CE38+#REF!+#REF!</f>
        <v>#REF!</v>
      </c>
      <c r="CF37" s="365" t="e">
        <f>CF38+#REF!+#REF!</f>
        <v>#REF!</v>
      </c>
      <c r="CG37" s="365" t="e">
        <f>CG38+#REF!+#REF!</f>
        <v>#REF!</v>
      </c>
      <c r="CH37" s="365" t="e">
        <f>CH38+#REF!+#REF!</f>
        <v>#REF!</v>
      </c>
      <c r="CI37" s="365">
        <f>CI38+CI39</f>
        <v>465.87541520999986</v>
      </c>
      <c r="CJ37" s="365">
        <f t="shared" ref="CJ37:ED37" si="41">CJ38+CJ39</f>
        <v>524.72617185000013</v>
      </c>
      <c r="CK37" s="365">
        <f t="shared" si="41"/>
        <v>546.66067641999973</v>
      </c>
      <c r="CL37" s="365">
        <f t="shared" si="41"/>
        <v>711.03689937999968</v>
      </c>
      <c r="CM37" s="365">
        <f t="shared" si="41"/>
        <v>743.46849337000003</v>
      </c>
      <c r="CN37" s="365">
        <f t="shared" si="41"/>
        <v>610.23183795000023</v>
      </c>
      <c r="CO37" s="365">
        <f t="shared" si="41"/>
        <v>667.1161302999999</v>
      </c>
      <c r="CP37" s="365">
        <f t="shared" si="41"/>
        <v>626.27353579999908</v>
      </c>
      <c r="CQ37" s="365">
        <f t="shared" si="41"/>
        <v>713.75400746799949</v>
      </c>
      <c r="CR37" s="365">
        <f t="shared" si="41"/>
        <v>651.14791728000114</v>
      </c>
      <c r="CS37" s="365">
        <f t="shared" si="41"/>
        <v>594.96990084999868</v>
      </c>
      <c r="CT37" s="365">
        <f t="shared" si="41"/>
        <v>1310.3184001853915</v>
      </c>
      <c r="CU37" s="365">
        <f t="shared" si="41"/>
        <v>399.20490957360516</v>
      </c>
      <c r="CV37" s="365">
        <f t="shared" si="41"/>
        <v>493.9924155172701</v>
      </c>
      <c r="CW37" s="365">
        <f t="shared" si="41"/>
        <v>447.35351448519054</v>
      </c>
      <c r="CX37" s="365">
        <f t="shared" si="41"/>
        <v>287.60467186654557</v>
      </c>
      <c r="CY37" s="365">
        <f t="shared" si="41"/>
        <v>432.09512442700503</v>
      </c>
      <c r="CZ37" s="365">
        <f t="shared" si="41"/>
        <v>434.03736518802134</v>
      </c>
      <c r="DA37" s="365">
        <f t="shared" si="41"/>
        <v>572.86388855858115</v>
      </c>
      <c r="DB37" s="365">
        <f t="shared" si="41"/>
        <v>488.33881968058682</v>
      </c>
      <c r="DC37" s="365">
        <f t="shared" si="41"/>
        <v>600.87151154072808</v>
      </c>
      <c r="DD37" s="365">
        <f t="shared" si="41"/>
        <v>686.05553696944548</v>
      </c>
      <c r="DE37" s="365">
        <f t="shared" si="41"/>
        <v>770.69754157499654</v>
      </c>
      <c r="DF37" s="365">
        <f t="shared" si="41"/>
        <v>1516.4599353474764</v>
      </c>
      <c r="DG37" s="365">
        <f t="shared" si="41"/>
        <v>230.61721512</v>
      </c>
      <c r="DH37" s="365">
        <f t="shared" si="41"/>
        <v>352.81069739000009</v>
      </c>
      <c r="DI37" s="365">
        <f t="shared" si="41"/>
        <v>891.06985116999977</v>
      </c>
      <c r="DJ37" s="365">
        <f t="shared" si="41"/>
        <v>558.15561797000043</v>
      </c>
      <c r="DK37" s="365">
        <f t="shared" si="41"/>
        <v>763.59159027999954</v>
      </c>
      <c r="DL37" s="365">
        <f t="shared" si="41"/>
        <v>721.77217397000049</v>
      </c>
      <c r="DM37" s="365">
        <f t="shared" si="41"/>
        <v>711.68012931865019</v>
      </c>
      <c r="DN37" s="365">
        <f t="shared" si="41"/>
        <v>743.03444650333358</v>
      </c>
      <c r="DO37" s="365">
        <f t="shared" si="41"/>
        <v>685.6755228762479</v>
      </c>
      <c r="DP37" s="365">
        <f t="shared" si="41"/>
        <v>726.30475384375086</v>
      </c>
      <c r="DQ37" s="365">
        <f t="shared" si="41"/>
        <v>810.6843155800002</v>
      </c>
      <c r="DR37" s="365">
        <f t="shared" si="41"/>
        <v>1454.8051346976422</v>
      </c>
      <c r="DS37" s="365">
        <f t="shared" si="41"/>
        <v>301.54844503633456</v>
      </c>
      <c r="DT37" s="365">
        <f t="shared" si="41"/>
        <v>459.38573629908137</v>
      </c>
      <c r="DU37" s="365">
        <f t="shared" si="41"/>
        <v>480.68665910504188</v>
      </c>
      <c r="DV37" s="365">
        <f t="shared" si="41"/>
        <v>521.53871740386296</v>
      </c>
      <c r="DW37" s="365">
        <f t="shared" si="41"/>
        <v>674.5322811298422</v>
      </c>
      <c r="DX37" s="365">
        <f t="shared" si="41"/>
        <v>629.95388263985706</v>
      </c>
      <c r="DY37" s="365">
        <f t="shared" si="41"/>
        <v>623.32825598040995</v>
      </c>
      <c r="DZ37" s="365">
        <f t="shared" si="41"/>
        <v>626.15136008468903</v>
      </c>
      <c r="EA37" s="365">
        <f t="shared" si="41"/>
        <v>618.55950317210227</v>
      </c>
      <c r="EB37" s="365">
        <f t="shared" si="41"/>
        <v>561.96643220013721</v>
      </c>
      <c r="EC37" s="365">
        <f t="shared" si="41"/>
        <v>593.17251473796409</v>
      </c>
      <c r="ED37" s="365">
        <f t="shared" si="41"/>
        <v>766.28820708044168</v>
      </c>
      <c r="EE37" s="371"/>
      <c r="EF37" s="365">
        <f>EF38+EF39</f>
        <v>8165.5793860633894</v>
      </c>
      <c r="EG37" s="365">
        <f>EG38+EG39</f>
        <v>6888.7352347294509</v>
      </c>
      <c r="EH37" s="365">
        <f>EH38+EH39</f>
        <v>7894.0114487196261</v>
      </c>
      <c r="EI37" s="365">
        <f>EI38+EI39</f>
        <v>6857.1119948697651</v>
      </c>
      <c r="EJ37" s="365"/>
      <c r="EK37" s="369" t="s">
        <v>528</v>
      </c>
      <c r="EL37" s="365">
        <f>EL38+EL39</f>
        <v>7452.2793860633892</v>
      </c>
      <c r="EM37" s="365">
        <f t="shared" ref="EM37:ET37" si="42">EM38+EM39</f>
        <v>5813.0852347294513</v>
      </c>
      <c r="EN37" s="365">
        <f t="shared" si="42"/>
        <v>6593.9114487196266</v>
      </c>
      <c r="EO37" s="365">
        <f t="shared" si="42"/>
        <v>6857</v>
      </c>
      <c r="EP37" s="365">
        <f t="shared" si="42"/>
        <v>7241.9341285567252</v>
      </c>
      <c r="EQ37" s="365">
        <f t="shared" si="42"/>
        <v>7369</v>
      </c>
      <c r="ER37" s="365">
        <f t="shared" si="42"/>
        <v>7468.6682765896967</v>
      </c>
      <c r="ES37" s="365">
        <f t="shared" si="42"/>
        <v>7639.8332464224268</v>
      </c>
      <c r="ET37" s="365">
        <f t="shared" si="42"/>
        <v>7899.4635578486896</v>
      </c>
      <c r="EV37" s="365">
        <f t="shared" ref="EV37:FD44" si="43">EL37/EL$73*100</f>
        <v>6.893364751600771</v>
      </c>
      <c r="EW37" s="365">
        <f t="shared" si="43"/>
        <v>5.8545869968492363</v>
      </c>
      <c r="EX37" s="365">
        <f t="shared" si="43"/>
        <v>6.2109524437163515</v>
      </c>
      <c r="EY37" s="365">
        <f t="shared" si="43"/>
        <v>5.9383860071492736</v>
      </c>
      <c r="EZ37" s="365">
        <f t="shared" si="43"/>
        <v>6.0203157200887816</v>
      </c>
      <c r="FA37" s="365">
        <f t="shared" si="43"/>
        <v>5.9151826299894221</v>
      </c>
      <c r="FB37" s="365">
        <f t="shared" si="43"/>
        <v>5.7988965046633174</v>
      </c>
      <c r="FC37" s="365">
        <f t="shared" si="43"/>
        <v>5.7375617712940157</v>
      </c>
      <c r="FD37" s="365">
        <f t="shared" si="43"/>
        <v>5.7382749860811888</v>
      </c>
      <c r="FF37" s="365"/>
      <c r="FG37" s="365">
        <f t="shared" si="28"/>
        <v>-1.0387777547515347</v>
      </c>
      <c r="FH37" s="365">
        <f t="shared" si="28"/>
        <v>0.35636544686711513</v>
      </c>
      <c r="FI37" s="365">
        <f t="shared" si="28"/>
        <v>-0.27256643656707791</v>
      </c>
      <c r="FJ37" s="365">
        <f t="shared" si="28"/>
        <v>8.1929712939508015E-2</v>
      </c>
      <c r="FK37" s="365">
        <f t="shared" si="28"/>
        <v>-0.10513309009935945</v>
      </c>
      <c r="FL37" s="365">
        <f t="shared" si="28"/>
        <v>-0.11628612532610472</v>
      </c>
    </row>
    <row r="38" spans="1:168" s="370" customFormat="1" x14ac:dyDescent="0.25">
      <c r="A38" s="385" t="s">
        <v>527</v>
      </c>
      <c r="B38" s="382"/>
      <c r="C38" s="391">
        <v>182.77268528999997</v>
      </c>
      <c r="D38" s="386">
        <v>247.83117297999996</v>
      </c>
      <c r="E38" s="386">
        <v>331.43306445000019</v>
      </c>
      <c r="F38" s="386">
        <v>345.53127388999985</v>
      </c>
      <c r="G38" s="386">
        <v>292.73929609000027</v>
      </c>
      <c r="H38" s="386">
        <v>430.91366934999985</v>
      </c>
      <c r="I38" s="386">
        <v>349.28567671109442</v>
      </c>
      <c r="J38" s="386">
        <v>406.10733228109473</v>
      </c>
      <c r="K38" s="386">
        <v>416.08037497738587</v>
      </c>
      <c r="L38" s="386">
        <v>494.40072949738521</v>
      </c>
      <c r="M38" s="386">
        <v>514.37821480647006</v>
      </c>
      <c r="N38" s="386">
        <v>731.98867335278294</v>
      </c>
      <c r="O38" s="386">
        <v>283.21130063000015</v>
      </c>
      <c r="P38" s="386">
        <v>371.77139395999995</v>
      </c>
      <c r="Q38" s="386">
        <v>432.08820623999998</v>
      </c>
      <c r="R38" s="386">
        <v>534.66808780999997</v>
      </c>
      <c r="S38" s="386">
        <v>465.48136938000016</v>
      </c>
      <c r="T38" s="386">
        <v>419.8542327200002</v>
      </c>
      <c r="U38" s="386">
        <v>506.01817369000037</v>
      </c>
      <c r="V38" s="386">
        <v>518.36076948000004</v>
      </c>
      <c r="W38" s="386">
        <v>533.36949560999994</v>
      </c>
      <c r="X38" s="386">
        <v>600.96812902999977</v>
      </c>
      <c r="Y38" s="386">
        <v>736.53688919000001</v>
      </c>
      <c r="Z38" s="386">
        <v>850.38825658999895</v>
      </c>
      <c r="AA38" s="386">
        <v>245.93256534000008</v>
      </c>
      <c r="AB38" s="386">
        <v>533.70576512000002</v>
      </c>
      <c r="AC38" s="386">
        <v>448.39706522</v>
      </c>
      <c r="AD38" s="386">
        <v>472.95172176000023</v>
      </c>
      <c r="AE38" s="386">
        <v>465.35545185999985</v>
      </c>
      <c r="AF38" s="386">
        <v>431.38790918999985</v>
      </c>
      <c r="AG38" s="386">
        <v>458.40612897000045</v>
      </c>
      <c r="AH38" s="386">
        <v>417.75723404000001</v>
      </c>
      <c r="AI38" s="386">
        <v>520.25627235000002</v>
      </c>
      <c r="AJ38" s="386">
        <v>582.5895157100008</v>
      </c>
      <c r="AK38" s="386">
        <v>596.75975798000036</v>
      </c>
      <c r="AL38" s="386">
        <v>837.43193301000019</v>
      </c>
      <c r="AM38" s="386">
        <v>145.34523439</v>
      </c>
      <c r="AN38" s="386">
        <v>276.29697156000009</v>
      </c>
      <c r="AO38" s="386">
        <v>428.30328056000013</v>
      </c>
      <c r="AP38" s="386">
        <v>255.2075095400003</v>
      </c>
      <c r="AQ38" s="386">
        <v>372.21973669999966</v>
      </c>
      <c r="AR38" s="386">
        <v>433.00423661000025</v>
      </c>
      <c r="AS38" s="386">
        <v>344.81948358000017</v>
      </c>
      <c r="AT38" s="386">
        <v>353.20382391999988</v>
      </c>
      <c r="AU38" s="386">
        <v>346.55467035000009</v>
      </c>
      <c r="AV38" s="386">
        <v>368.9686332199999</v>
      </c>
      <c r="AW38" s="386">
        <v>354.13027820000036</v>
      </c>
      <c r="AX38" s="386">
        <v>591.52462617999981</v>
      </c>
      <c r="AY38" s="386">
        <v>90.885093249999997</v>
      </c>
      <c r="AZ38" s="386">
        <v>181.79947937999995</v>
      </c>
      <c r="BA38" s="386">
        <v>291.5248958300001</v>
      </c>
      <c r="BB38" s="386">
        <v>241.18237645000002</v>
      </c>
      <c r="BC38" s="386">
        <v>268.19629277000013</v>
      </c>
      <c r="BD38" s="386">
        <v>210.11473164999981</v>
      </c>
      <c r="BE38" s="386">
        <v>330.77895304000009</v>
      </c>
      <c r="BF38" s="386">
        <v>543.05931349835578</v>
      </c>
      <c r="BG38" s="386">
        <v>457.50701846999982</v>
      </c>
      <c r="BH38" s="386">
        <v>440.36304084999995</v>
      </c>
      <c r="BI38" s="386">
        <v>670.71360153000035</v>
      </c>
      <c r="BJ38" s="386">
        <v>1221.2845428899991</v>
      </c>
      <c r="BK38" s="386">
        <v>157.3982757</v>
      </c>
      <c r="BL38" s="386">
        <v>389.20104115000004</v>
      </c>
      <c r="BM38" s="386">
        <v>530.55327299999999</v>
      </c>
      <c r="BN38" s="386">
        <v>489.33343070999996</v>
      </c>
      <c r="BO38" s="386">
        <v>410.8666626000001</v>
      </c>
      <c r="BP38" s="386">
        <v>316.95361964999967</v>
      </c>
      <c r="BQ38" s="386">
        <v>228.28637795000014</v>
      </c>
      <c r="BR38" s="386">
        <v>328.47841614999987</v>
      </c>
      <c r="BS38" s="386">
        <v>306.77585931000056</v>
      </c>
      <c r="BT38" s="386">
        <v>370.91719566999922</v>
      </c>
      <c r="BU38" s="386">
        <v>520.00592132000077</v>
      </c>
      <c r="BV38" s="386">
        <v>1143.6961337499993</v>
      </c>
      <c r="BW38" s="386">
        <v>123.77572550000002</v>
      </c>
      <c r="BX38" s="386">
        <v>245.56436514000018</v>
      </c>
      <c r="BY38" s="386">
        <v>213.27923336999982</v>
      </c>
      <c r="BZ38" s="386">
        <v>249.22739442000022</v>
      </c>
      <c r="CA38" s="386">
        <v>207.33143429999956</v>
      </c>
      <c r="CB38" s="386">
        <v>289.86011108000031</v>
      </c>
      <c r="CC38" s="386">
        <v>285.4587025999997</v>
      </c>
      <c r="CD38" s="386">
        <v>266.59712910000081</v>
      </c>
      <c r="CE38" s="386">
        <v>477.79115571999944</v>
      </c>
      <c r="CF38" s="386">
        <v>281.83163603000025</v>
      </c>
      <c r="CG38" s="386">
        <v>261.29243420999984</v>
      </c>
      <c r="CH38" s="386">
        <v>786.36546116999853</v>
      </c>
      <c r="CI38" s="386">
        <v>331.38076743999989</v>
      </c>
      <c r="CJ38" s="386">
        <v>402.03422547000014</v>
      </c>
      <c r="CK38" s="386">
        <v>398.09046767999973</v>
      </c>
      <c r="CL38" s="386">
        <v>568.41606584999965</v>
      </c>
      <c r="CM38" s="386">
        <v>599.87291574000005</v>
      </c>
      <c r="CN38" s="386">
        <v>462.72283316000028</v>
      </c>
      <c r="CO38" s="386">
        <v>513.50758649999989</v>
      </c>
      <c r="CP38" s="386">
        <v>496.72621772999906</v>
      </c>
      <c r="CQ38" s="386">
        <v>576.6799482379995</v>
      </c>
      <c r="CR38" s="386">
        <v>524.17709828000113</v>
      </c>
      <c r="CS38" s="386">
        <v>494.3107814799987</v>
      </c>
      <c r="CT38" s="386">
        <v>1172.2717175453915</v>
      </c>
      <c r="CU38" s="386">
        <v>272.56074830360512</v>
      </c>
      <c r="CV38" s="386">
        <v>371.62726140727011</v>
      </c>
      <c r="CW38" s="386">
        <v>318.71012500519055</v>
      </c>
      <c r="CX38" s="386">
        <v>247.18578682654558</v>
      </c>
      <c r="CY38" s="386">
        <v>367.09091804700506</v>
      </c>
      <c r="CZ38" s="386">
        <v>323.09456893802133</v>
      </c>
      <c r="DA38" s="386">
        <v>433.47252671858115</v>
      </c>
      <c r="DB38" s="386">
        <v>367.88565220058683</v>
      </c>
      <c r="DC38" s="386">
        <v>484.8618023307281</v>
      </c>
      <c r="DD38" s="386">
        <v>561.37133558944549</v>
      </c>
      <c r="DE38" s="386">
        <v>644.44222414499654</v>
      </c>
      <c r="DF38" s="386">
        <v>1356.3598388174764</v>
      </c>
      <c r="DG38" s="386">
        <v>223.95403070999998</v>
      </c>
      <c r="DH38" s="386">
        <v>330.76641046000009</v>
      </c>
      <c r="DI38" s="386">
        <v>552.05308925999975</v>
      </c>
      <c r="DJ38" s="386">
        <v>435.87411579000042</v>
      </c>
      <c r="DK38" s="386">
        <v>621.28755040999954</v>
      </c>
      <c r="DL38" s="386">
        <v>587.53618915000061</v>
      </c>
      <c r="DM38" s="386">
        <v>582.27311886865004</v>
      </c>
      <c r="DN38" s="386">
        <v>609.4703536133336</v>
      </c>
      <c r="DO38" s="386">
        <v>548.70280490624828</v>
      </c>
      <c r="DP38" s="386">
        <v>587.98266133375114</v>
      </c>
      <c r="DQ38" s="386">
        <v>665.46113188999993</v>
      </c>
      <c r="DR38" s="386">
        <v>1315.7782105476417</v>
      </c>
      <c r="DS38" s="386">
        <v>190.50713120745536</v>
      </c>
      <c r="DT38" s="386">
        <v>317.60840371745536</v>
      </c>
      <c r="DU38" s="386">
        <v>333.87594159745544</v>
      </c>
      <c r="DV38" s="386">
        <v>370.54539695745552</v>
      </c>
      <c r="DW38" s="386">
        <v>526.75264427200079</v>
      </c>
      <c r="DX38" s="386">
        <v>480.9530131323686</v>
      </c>
      <c r="DY38" s="386">
        <v>483.39250857676154</v>
      </c>
      <c r="DZ38" s="386">
        <v>483.46438052204462</v>
      </c>
      <c r="EA38" s="386">
        <v>470.92576074086685</v>
      </c>
      <c r="EB38" s="386">
        <v>412.87372702528774</v>
      </c>
      <c r="EC38" s="386">
        <v>444.75035758589468</v>
      </c>
      <c r="ED38" s="386">
        <v>618.35483627471831</v>
      </c>
      <c r="EE38" s="371"/>
      <c r="EF38" s="386">
        <f>SUMIF($CI$1:$ED$1,EF$2,$CI38:$ED38)</f>
        <v>6540.1906251133896</v>
      </c>
      <c r="EG38" s="393">
        <f>SUMIF($CI$1:$ED$1,EG$2,$CI38:$ED38)-EG77</f>
        <v>5507.8227883294512</v>
      </c>
      <c r="EH38" s="393">
        <f>SUMIF($CI$1:$ED$1,EH$2,$CI38:$ED38)-EH77</f>
        <v>6304.9496669396258</v>
      </c>
      <c r="EI38" s="393">
        <f>SUMIF($CI$1:$ED$1,EI$2,$CI38:$ED38)-EI77</f>
        <v>5134.0041016097657</v>
      </c>
      <c r="EJ38" s="386"/>
      <c r="EK38" s="382" t="s">
        <v>527</v>
      </c>
      <c r="EL38" s="393">
        <f>EF38-SUM(EF75:EF76)</f>
        <v>5826.8906251133894</v>
      </c>
      <c r="EM38" s="393">
        <f>EG38-SUM(EG75:EG76)</f>
        <v>4432.1727883294516</v>
      </c>
      <c r="EN38" s="393">
        <f>EH38-SUM(EH75:EH76)</f>
        <v>5004.8496669396263</v>
      </c>
      <c r="EO38" s="393">
        <v>5133.8921067400006</v>
      </c>
      <c r="EP38" s="393">
        <v>5288.5672917462543</v>
      </c>
      <c r="EQ38" s="393">
        <v>5421.1709991861526</v>
      </c>
      <c r="ER38" s="393">
        <v>5490.1</v>
      </c>
      <c r="ES38" s="393">
        <v>5660.2649698327268</v>
      </c>
      <c r="ET38" s="393">
        <v>5852.8764981479681</v>
      </c>
      <c r="EV38" s="393">
        <f t="shared" si="43"/>
        <v>5.3898787694012471</v>
      </c>
      <c r="EW38" s="393">
        <f t="shared" si="43"/>
        <v>4.463815706557468</v>
      </c>
      <c r="EX38" s="393">
        <f t="shared" si="43"/>
        <v>4.71417966575022</v>
      </c>
      <c r="EY38" s="393">
        <f t="shared" si="43"/>
        <v>4.4461182804256847</v>
      </c>
      <c r="EZ38" s="393">
        <f t="shared" si="43"/>
        <v>4.3964560072010235</v>
      </c>
      <c r="FA38" s="393">
        <f t="shared" si="43"/>
        <v>4.3516374716499291</v>
      </c>
      <c r="FB38" s="393">
        <f t="shared" si="43"/>
        <v>4.2626771629478641</v>
      </c>
      <c r="FC38" s="393">
        <f t="shared" si="43"/>
        <v>4.2508938164998318</v>
      </c>
      <c r="FD38" s="393">
        <f t="shared" si="43"/>
        <v>4.2516070312870049</v>
      </c>
      <c r="FF38" s="393"/>
      <c r="FG38" s="393">
        <f t="shared" si="28"/>
        <v>-0.92606306284377915</v>
      </c>
      <c r="FH38" s="393">
        <f t="shared" si="28"/>
        <v>0.25036395919275201</v>
      </c>
      <c r="FI38" s="393">
        <f t="shared" si="28"/>
        <v>-0.26806138532453527</v>
      </c>
      <c r="FJ38" s="393">
        <f t="shared" si="28"/>
        <v>-4.9662273224661213E-2</v>
      </c>
      <c r="FK38" s="393">
        <f t="shared" si="28"/>
        <v>-4.4818535551094385E-2</v>
      </c>
      <c r="FL38" s="393">
        <f t="shared" si="28"/>
        <v>-8.896030870206495E-2</v>
      </c>
    </row>
    <row r="39" spans="1:168" s="370" customFormat="1" x14ac:dyDescent="0.25">
      <c r="A39" s="385" t="s">
        <v>526</v>
      </c>
      <c r="B39" s="392"/>
      <c r="C39" s="391">
        <v>126.13</v>
      </c>
      <c r="D39" s="386">
        <v>240.01999999999998</v>
      </c>
      <c r="E39" s="386">
        <v>64.27000000000001</v>
      </c>
      <c r="F39" s="386">
        <v>158.88999999999999</v>
      </c>
      <c r="G39" s="386">
        <v>134.36000000000001</v>
      </c>
      <c r="H39" s="386">
        <v>120.08</v>
      </c>
      <c r="I39" s="386">
        <v>210.73999999999998</v>
      </c>
      <c r="J39" s="386">
        <v>256.27</v>
      </c>
      <c r="K39" s="386">
        <v>262.27999999999997</v>
      </c>
      <c r="L39" s="386">
        <v>257.2350532125036</v>
      </c>
      <c r="M39" s="386">
        <v>199.06641402445456</v>
      </c>
      <c r="N39" s="386">
        <v>366.64159625639627</v>
      </c>
      <c r="O39" s="386">
        <v>265.95759035415489</v>
      </c>
      <c r="P39" s="386">
        <v>201.70225944515903</v>
      </c>
      <c r="Q39" s="386">
        <v>278.90061816204809</v>
      </c>
      <c r="R39" s="386">
        <v>264.749413</v>
      </c>
      <c r="S39" s="386">
        <v>254.37801203863796</v>
      </c>
      <c r="T39" s="386">
        <v>214.08625720000001</v>
      </c>
      <c r="U39" s="386">
        <v>378.455848</v>
      </c>
      <c r="V39" s="386">
        <v>330.67415799999998</v>
      </c>
      <c r="W39" s="386">
        <v>289.20097200000004</v>
      </c>
      <c r="X39" s="386">
        <v>369.60444393408193</v>
      </c>
      <c r="Y39" s="386">
        <v>327.17429399999986</v>
      </c>
      <c r="Z39" s="386">
        <v>595.76554799999974</v>
      </c>
      <c r="AA39" s="386">
        <v>277.74730600000004</v>
      </c>
      <c r="AB39" s="386">
        <v>331.58760699999999</v>
      </c>
      <c r="AC39" s="386">
        <v>285.818174</v>
      </c>
      <c r="AD39" s="386">
        <v>337.44417300000003</v>
      </c>
      <c r="AE39" s="386">
        <v>290.48764599999998</v>
      </c>
      <c r="AF39" s="386">
        <v>301.58880440560671</v>
      </c>
      <c r="AG39" s="386">
        <v>385.0557306</v>
      </c>
      <c r="AH39" s="386">
        <v>301.92225852000001</v>
      </c>
      <c r="AI39" s="386">
        <v>337.05925866999968</v>
      </c>
      <c r="AJ39" s="386">
        <v>474.70621361400032</v>
      </c>
      <c r="AK39" s="386">
        <v>282.65193213099963</v>
      </c>
      <c r="AL39" s="386">
        <v>520.06930207495122</v>
      </c>
      <c r="AM39" s="386">
        <v>228.34605564735759</v>
      </c>
      <c r="AN39" s="386">
        <v>284.50892265121649</v>
      </c>
      <c r="AO39" s="386">
        <v>278.84310560048857</v>
      </c>
      <c r="AP39" s="386">
        <v>302.30650521137636</v>
      </c>
      <c r="AQ39" s="386">
        <v>224.72245680700641</v>
      </c>
      <c r="AR39" s="386">
        <v>253.03996088731395</v>
      </c>
      <c r="AS39" s="386">
        <v>199.21939337907637</v>
      </c>
      <c r="AT39" s="386">
        <v>226.56500226544892</v>
      </c>
      <c r="AU39" s="386">
        <v>241.03136771393358</v>
      </c>
      <c r="AV39" s="386">
        <v>221.53732767438788</v>
      </c>
      <c r="AW39" s="386">
        <v>206.81535706316453</v>
      </c>
      <c r="AX39" s="386">
        <v>280.17950064485836</v>
      </c>
      <c r="AY39" s="386">
        <v>191.66421053905759</v>
      </c>
      <c r="AZ39" s="386">
        <v>168.8968377158389</v>
      </c>
      <c r="BA39" s="386">
        <v>228.30133781574773</v>
      </c>
      <c r="BB39" s="386">
        <v>248.30623535622999</v>
      </c>
      <c r="BC39" s="386">
        <v>204.13854617644571</v>
      </c>
      <c r="BD39" s="386">
        <v>307.28636975723845</v>
      </c>
      <c r="BE39" s="386">
        <v>198.89103364076195</v>
      </c>
      <c r="BF39" s="386">
        <v>157.32748816849295</v>
      </c>
      <c r="BG39" s="386">
        <v>193.38042863714622</v>
      </c>
      <c r="BH39" s="386">
        <v>203.42106505827729</v>
      </c>
      <c r="BI39" s="386">
        <v>181.95731883026619</v>
      </c>
      <c r="BJ39" s="386">
        <v>247.8883200722257</v>
      </c>
      <c r="BK39" s="386">
        <v>146.70992632666463</v>
      </c>
      <c r="BL39" s="386">
        <v>150.38437232770062</v>
      </c>
      <c r="BM39" s="386">
        <v>165.25905013129022</v>
      </c>
      <c r="BN39" s="386">
        <v>133.33099620866508</v>
      </c>
      <c r="BO39" s="386">
        <v>160.41446329023373</v>
      </c>
      <c r="BP39" s="386">
        <v>140.89374947397394</v>
      </c>
      <c r="BQ39" s="386">
        <v>164.81869141517095</v>
      </c>
      <c r="BR39" s="386">
        <v>151.90076074686181</v>
      </c>
      <c r="BS39" s="386">
        <v>163.59832792</v>
      </c>
      <c r="BT39" s="386">
        <v>149.88345157000001</v>
      </c>
      <c r="BU39" s="386">
        <v>194.16839200000001</v>
      </c>
      <c r="BV39" s="386">
        <v>245.098018</v>
      </c>
      <c r="BW39" s="386">
        <v>144.54824144659051</v>
      </c>
      <c r="BX39" s="386">
        <v>123.74330030177997</v>
      </c>
      <c r="BY39" s="386">
        <v>129.37648369367187</v>
      </c>
      <c r="BZ39" s="386">
        <v>137.95671409517155</v>
      </c>
      <c r="CA39" s="386">
        <v>168.61411068972473</v>
      </c>
      <c r="CB39" s="386">
        <v>152.91099974000522</v>
      </c>
      <c r="CC39" s="386">
        <v>153.04167529399405</v>
      </c>
      <c r="CD39" s="386">
        <v>110.70739230162803</v>
      </c>
      <c r="CE39" s="386">
        <v>150.80113979381608</v>
      </c>
      <c r="CF39" s="386">
        <v>150.70764725234238</v>
      </c>
      <c r="CG39" s="386">
        <v>173.41387632343603</v>
      </c>
      <c r="CH39" s="386">
        <v>183.55339540230088</v>
      </c>
      <c r="CI39" s="386">
        <v>134.49464776999997</v>
      </c>
      <c r="CJ39" s="386">
        <v>122.69194638000002</v>
      </c>
      <c r="CK39" s="386">
        <v>148.57020874</v>
      </c>
      <c r="CL39" s="386">
        <v>142.62083353000003</v>
      </c>
      <c r="CM39" s="386">
        <v>143.59557763000001</v>
      </c>
      <c r="CN39" s="386">
        <v>147.50900478999998</v>
      </c>
      <c r="CO39" s="386">
        <v>153.60854380000001</v>
      </c>
      <c r="CP39" s="386">
        <v>129.54731807000002</v>
      </c>
      <c r="CQ39" s="386">
        <v>137.07405922999999</v>
      </c>
      <c r="CR39" s="386">
        <v>126.97081899999999</v>
      </c>
      <c r="CS39" s="386">
        <v>100.65911937000001</v>
      </c>
      <c r="CT39" s="386">
        <v>138.04668263999997</v>
      </c>
      <c r="CU39" s="386">
        <v>126.64416127000001</v>
      </c>
      <c r="CV39" s="386">
        <v>122.36515410999999</v>
      </c>
      <c r="CW39" s="386">
        <v>128.64338948</v>
      </c>
      <c r="CX39" s="386">
        <v>40.418885039999999</v>
      </c>
      <c r="CY39" s="386">
        <v>65.004206379999985</v>
      </c>
      <c r="CZ39" s="386">
        <v>110.94279625</v>
      </c>
      <c r="DA39" s="386">
        <v>139.39136184</v>
      </c>
      <c r="DB39" s="386">
        <v>120.45316747999999</v>
      </c>
      <c r="DC39" s="386">
        <v>116.00970920999998</v>
      </c>
      <c r="DD39" s="386">
        <v>124.68420138000002</v>
      </c>
      <c r="DE39" s="386">
        <v>126.25531743000001</v>
      </c>
      <c r="DF39" s="386">
        <v>160.10009652999997</v>
      </c>
      <c r="DG39" s="386">
        <v>6.6631844100000013</v>
      </c>
      <c r="DH39" s="386">
        <v>22.044286929999998</v>
      </c>
      <c r="DI39" s="386">
        <v>339.01676191000001</v>
      </c>
      <c r="DJ39" s="386">
        <v>122.28150218000006</v>
      </c>
      <c r="DK39" s="386">
        <v>142.30403987000003</v>
      </c>
      <c r="DL39" s="386">
        <v>134.23598481999994</v>
      </c>
      <c r="DM39" s="386">
        <v>129.40701045000014</v>
      </c>
      <c r="DN39" s="386">
        <v>133.56409289000001</v>
      </c>
      <c r="DO39" s="386">
        <v>136.97271796999965</v>
      </c>
      <c r="DP39" s="386">
        <v>138.32209250999978</v>
      </c>
      <c r="DQ39" s="386">
        <v>145.22318369000033</v>
      </c>
      <c r="DR39" s="386">
        <v>139.02692415000035</v>
      </c>
      <c r="DS39" s="386">
        <v>111.0413138288792</v>
      </c>
      <c r="DT39" s="386">
        <v>141.77733258162601</v>
      </c>
      <c r="DU39" s="386">
        <v>146.81071750758645</v>
      </c>
      <c r="DV39" s="386">
        <v>150.99332044640744</v>
      </c>
      <c r="DW39" s="386">
        <v>147.77963685784144</v>
      </c>
      <c r="DX39" s="386">
        <v>149.00086950748843</v>
      </c>
      <c r="DY39" s="386">
        <v>139.93574740364843</v>
      </c>
      <c r="DZ39" s="386">
        <v>142.68697956264444</v>
      </c>
      <c r="EA39" s="386">
        <v>147.63374243123545</v>
      </c>
      <c r="EB39" s="386">
        <v>149.09270517484944</v>
      </c>
      <c r="EC39" s="386">
        <v>148.42215715206945</v>
      </c>
      <c r="ED39" s="386">
        <v>147.93337080572343</v>
      </c>
      <c r="EE39" s="371"/>
      <c r="EF39" s="386">
        <f>SUMIF($CI$1:$ED$1,EF$2,$CI39:$ED39)</f>
        <v>1625.3887609499998</v>
      </c>
      <c r="EG39" s="386">
        <f>SUMIF($CI$1:$ED$1,EG$2,$CI39:$ED39)</f>
        <v>1380.9124464000001</v>
      </c>
      <c r="EH39" s="386">
        <f>SUMIF($CI$1:$ED$1,EH$2,$CI39:$ED39)</f>
        <v>1589.0617817800003</v>
      </c>
      <c r="EI39" s="386">
        <f>SUMIF($CI$1:$ED$1,EI$2,$CI39:$ED39)</f>
        <v>1723.1078932599996</v>
      </c>
      <c r="EJ39" s="386"/>
      <c r="EK39" s="382" t="s">
        <v>526</v>
      </c>
      <c r="EL39" s="386">
        <v>1625.38876095</v>
      </c>
      <c r="EM39" s="386">
        <v>1380.9124463999999</v>
      </c>
      <c r="EN39" s="386">
        <v>1589.0617817800003</v>
      </c>
      <c r="EO39" s="386">
        <v>1723.1078932599999</v>
      </c>
      <c r="EP39" s="386">
        <v>1953.3668368104709</v>
      </c>
      <c r="EQ39" s="386">
        <v>1947.8290008138474</v>
      </c>
      <c r="ER39" s="386">
        <v>1978.5682765896961</v>
      </c>
      <c r="ES39" s="386">
        <v>1979.5682765897</v>
      </c>
      <c r="ET39" s="386">
        <v>2046.5870597007213</v>
      </c>
      <c r="EV39" s="386">
        <f t="shared" si="43"/>
        <v>1.5034859821995241</v>
      </c>
      <c r="EW39" s="386">
        <f t="shared" si="43"/>
        <v>1.3907712902917686</v>
      </c>
      <c r="EX39" s="386">
        <f t="shared" si="43"/>
        <v>1.4967727779661311</v>
      </c>
      <c r="EY39" s="386">
        <f t="shared" si="43"/>
        <v>1.4922677267235887</v>
      </c>
      <c r="EZ39" s="386">
        <f t="shared" si="43"/>
        <v>1.6238597128877572</v>
      </c>
      <c r="FA39" s="386">
        <f t="shared" si="43"/>
        <v>1.5635451583394928</v>
      </c>
      <c r="FB39" s="386">
        <f t="shared" si="43"/>
        <v>1.5362193417154533</v>
      </c>
      <c r="FC39" s="386">
        <f t="shared" si="43"/>
        <v>1.4866679547941841</v>
      </c>
      <c r="FD39" s="386">
        <f t="shared" si="43"/>
        <v>1.4866679547941839</v>
      </c>
      <c r="FF39" s="386"/>
      <c r="FG39" s="386">
        <f t="shared" si="28"/>
        <v>-0.11271469190775552</v>
      </c>
      <c r="FH39" s="386">
        <f t="shared" si="28"/>
        <v>0.10600148767436246</v>
      </c>
      <c r="FI39" s="386">
        <f t="shared" si="28"/>
        <v>-4.5050512425424127E-3</v>
      </c>
      <c r="FJ39" s="386">
        <f t="shared" si="28"/>
        <v>0.13159198616416856</v>
      </c>
      <c r="FK39" s="386">
        <f t="shared" si="28"/>
        <v>-6.0314554548264399E-2</v>
      </c>
      <c r="FL39" s="386">
        <f t="shared" si="28"/>
        <v>-2.7325816624039545E-2</v>
      </c>
    </row>
    <row r="40" spans="1:168" x14ac:dyDescent="0.25">
      <c r="A40" s="369" t="s">
        <v>525</v>
      </c>
      <c r="B40" s="369"/>
      <c r="C40" s="390">
        <f t="shared" ref="C40:BN40" si="44">C41+C42</f>
        <v>17.252283800443692</v>
      </c>
      <c r="D40" s="390">
        <f t="shared" si="44"/>
        <v>37.371462883674006</v>
      </c>
      <c r="E40" s="390">
        <f t="shared" si="44"/>
        <v>71.970130468661822</v>
      </c>
      <c r="F40" s="390">
        <f t="shared" si="44"/>
        <v>36.043375534743717</v>
      </c>
      <c r="G40" s="390">
        <f t="shared" si="44"/>
        <v>41.756071073093459</v>
      </c>
      <c r="H40" s="390">
        <f t="shared" si="44"/>
        <v>116.70991533452379</v>
      </c>
      <c r="I40" s="390">
        <f t="shared" si="44"/>
        <v>27.649920740378509</v>
      </c>
      <c r="J40" s="390">
        <f t="shared" si="44"/>
        <v>50.81886531081652</v>
      </c>
      <c r="K40" s="390">
        <f t="shared" si="44"/>
        <v>67.058702237917259</v>
      </c>
      <c r="L40" s="390">
        <f t="shared" si="44"/>
        <v>24.112264539402421</v>
      </c>
      <c r="M40" s="390">
        <f t="shared" si="44"/>
        <v>31.359530691161915</v>
      </c>
      <c r="N40" s="390">
        <f t="shared" si="44"/>
        <v>116.07010454033446</v>
      </c>
      <c r="O40" s="390">
        <f t="shared" si="44"/>
        <v>25.372379196413235</v>
      </c>
      <c r="P40" s="390">
        <f t="shared" si="44"/>
        <v>31.550704954145544</v>
      </c>
      <c r="Q40" s="390">
        <f t="shared" si="44"/>
        <v>104.99273929734986</v>
      </c>
      <c r="R40" s="390">
        <f t="shared" si="44"/>
        <v>30.990114853453719</v>
      </c>
      <c r="S40" s="390">
        <f t="shared" si="44"/>
        <v>32.966964462170168</v>
      </c>
      <c r="T40" s="390">
        <f t="shared" si="44"/>
        <v>181.56551178110755</v>
      </c>
      <c r="U40" s="390">
        <f t="shared" si="44"/>
        <v>13.738216905128311</v>
      </c>
      <c r="V40" s="390">
        <f t="shared" si="44"/>
        <v>44.120659541223375</v>
      </c>
      <c r="W40" s="390">
        <f t="shared" si="44"/>
        <v>126.78983442872969</v>
      </c>
      <c r="X40" s="390">
        <f t="shared" si="44"/>
        <v>36.817469082607261</v>
      </c>
      <c r="Y40" s="390">
        <f t="shared" si="44"/>
        <v>65.205690491231067</v>
      </c>
      <c r="Z40" s="390">
        <f t="shared" si="44"/>
        <v>151.52460674325121</v>
      </c>
      <c r="AA40" s="390">
        <f t="shared" si="44"/>
        <v>39.845460505597963</v>
      </c>
      <c r="AB40" s="390">
        <f t="shared" si="44"/>
        <v>55.554884992404197</v>
      </c>
      <c r="AC40" s="390">
        <f t="shared" si="44"/>
        <v>154.01830658373663</v>
      </c>
      <c r="AD40" s="390">
        <f t="shared" si="44"/>
        <v>43.713967416531339</v>
      </c>
      <c r="AE40" s="390">
        <f t="shared" si="44"/>
        <v>34.357243813817163</v>
      </c>
      <c r="AF40" s="390">
        <f t="shared" si="44"/>
        <v>139.38854338614158</v>
      </c>
      <c r="AG40" s="390">
        <f t="shared" si="44"/>
        <v>27.906407494976811</v>
      </c>
      <c r="AH40" s="390">
        <f t="shared" si="44"/>
        <v>41.332941633837123</v>
      </c>
      <c r="AI40" s="390">
        <f t="shared" si="44"/>
        <v>146.02806757885975</v>
      </c>
      <c r="AJ40" s="390">
        <f t="shared" si="44"/>
        <v>40.513234024406799</v>
      </c>
      <c r="AK40" s="390">
        <f t="shared" si="44"/>
        <v>41.833132357049649</v>
      </c>
      <c r="AL40" s="390">
        <f t="shared" si="44"/>
        <v>234.68885970671505</v>
      </c>
      <c r="AM40" s="390">
        <f t="shared" si="44"/>
        <v>32.914942305854488</v>
      </c>
      <c r="AN40" s="390">
        <f t="shared" si="44"/>
        <v>44.509576399157361</v>
      </c>
      <c r="AO40" s="390">
        <f t="shared" si="44"/>
        <v>236.13006053489553</v>
      </c>
      <c r="AP40" s="390">
        <f t="shared" si="44"/>
        <v>35.610825890477507</v>
      </c>
      <c r="AQ40" s="390">
        <f t="shared" si="44"/>
        <v>43.96711682637244</v>
      </c>
      <c r="AR40" s="390">
        <f t="shared" si="44"/>
        <v>250.48379733265614</v>
      </c>
      <c r="AS40" s="390">
        <f t="shared" si="44"/>
        <v>32.164894230109226</v>
      </c>
      <c r="AT40" s="390">
        <f t="shared" si="44"/>
        <v>52.229410958692057</v>
      </c>
      <c r="AU40" s="390">
        <f t="shared" si="44"/>
        <v>262.80522707363701</v>
      </c>
      <c r="AV40" s="390">
        <f t="shared" si="44"/>
        <v>40.678023056778173</v>
      </c>
      <c r="AW40" s="390">
        <f t="shared" si="44"/>
        <v>44.579012697384826</v>
      </c>
      <c r="AX40" s="390">
        <f t="shared" si="44"/>
        <v>248.55672500107883</v>
      </c>
      <c r="AY40" s="390">
        <f t="shared" si="44"/>
        <v>49.952517677881048</v>
      </c>
      <c r="AZ40" s="390">
        <f t="shared" si="44"/>
        <v>47.817117134726402</v>
      </c>
      <c r="BA40" s="390">
        <f t="shared" si="44"/>
        <v>260.74028022591546</v>
      </c>
      <c r="BB40" s="390">
        <f t="shared" si="44"/>
        <v>40.789733611976196</v>
      </c>
      <c r="BC40" s="390">
        <f t="shared" si="44"/>
        <v>70.757656947071212</v>
      </c>
      <c r="BD40" s="390">
        <f t="shared" si="44"/>
        <v>245.9006930168172</v>
      </c>
      <c r="BE40" s="390">
        <f t="shared" si="44"/>
        <v>58.602382523644643</v>
      </c>
      <c r="BF40" s="390">
        <f t="shared" si="44"/>
        <v>62.29951589452191</v>
      </c>
      <c r="BG40" s="390">
        <f t="shared" si="44"/>
        <v>265.9558232580921</v>
      </c>
      <c r="BH40" s="390">
        <f t="shared" si="44"/>
        <v>68.347129082769442</v>
      </c>
      <c r="BI40" s="390">
        <f t="shared" si="44"/>
        <v>63.760286238430474</v>
      </c>
      <c r="BJ40" s="390">
        <f t="shared" si="44"/>
        <v>295.45721386310947</v>
      </c>
      <c r="BK40" s="390">
        <f t="shared" si="44"/>
        <v>83.502233438828398</v>
      </c>
      <c r="BL40" s="390">
        <f t="shared" si="44"/>
        <v>74.768475936216277</v>
      </c>
      <c r="BM40" s="390">
        <f t="shared" si="44"/>
        <v>416.18445259274728</v>
      </c>
      <c r="BN40" s="390">
        <f t="shared" si="44"/>
        <v>70.809073870098899</v>
      </c>
      <c r="BO40" s="390">
        <f t="shared" ref="BO40:CH40" si="45">BO41+BO42</f>
        <v>101.29017260901395</v>
      </c>
      <c r="BP40" s="390">
        <f t="shared" si="45"/>
        <v>293.38067155611344</v>
      </c>
      <c r="BQ40" s="390">
        <f t="shared" si="45"/>
        <v>85.4491696827738</v>
      </c>
      <c r="BR40" s="390">
        <f t="shared" si="45"/>
        <v>91.123110117545082</v>
      </c>
      <c r="BS40" s="390">
        <f t="shared" si="45"/>
        <v>398.86639796977215</v>
      </c>
      <c r="BT40" s="390">
        <f t="shared" si="45"/>
        <v>77.953538363748891</v>
      </c>
      <c r="BU40" s="390">
        <f t="shared" si="45"/>
        <v>80.646479882382465</v>
      </c>
      <c r="BV40" s="390">
        <f t="shared" si="45"/>
        <v>378.5156130991017</v>
      </c>
      <c r="BW40" s="390">
        <f t="shared" si="45"/>
        <v>107.59075110059058</v>
      </c>
      <c r="BX40" s="390">
        <f t="shared" si="45"/>
        <v>93.251559229896984</v>
      </c>
      <c r="BY40" s="390">
        <f t="shared" si="45"/>
        <v>380.27405964247197</v>
      </c>
      <c r="BZ40" s="390">
        <f t="shared" si="45"/>
        <v>197.29490081737157</v>
      </c>
      <c r="CA40" s="390">
        <f t="shared" si="45"/>
        <v>181.04336746588726</v>
      </c>
      <c r="CB40" s="390">
        <f t="shared" si="45"/>
        <v>286.57847936691883</v>
      </c>
      <c r="CC40" s="390">
        <f t="shared" si="45"/>
        <v>220.97047081539407</v>
      </c>
      <c r="CD40" s="390">
        <f t="shared" si="45"/>
        <v>109.868407773228</v>
      </c>
      <c r="CE40" s="390">
        <f t="shared" si="45"/>
        <v>371.49554271521595</v>
      </c>
      <c r="CF40" s="390">
        <f t="shared" si="45"/>
        <v>216.19189391414238</v>
      </c>
      <c r="CG40" s="390">
        <f t="shared" si="45"/>
        <v>198.59423557563596</v>
      </c>
      <c r="CH40" s="390">
        <f t="shared" si="45"/>
        <v>300.0402431936983</v>
      </c>
      <c r="CI40" s="365">
        <f>CI41+CI42</f>
        <v>246.71916874496537</v>
      </c>
      <c r="CJ40" s="365">
        <f t="shared" ref="CJ40:ED40" si="46">CJ41+CJ42</f>
        <v>102.92554368830844</v>
      </c>
      <c r="CK40" s="365">
        <f t="shared" si="46"/>
        <v>369.2060457884549</v>
      </c>
      <c r="CL40" s="365">
        <f t="shared" si="46"/>
        <v>212.33076992752322</v>
      </c>
      <c r="CM40" s="365">
        <f t="shared" si="46"/>
        <v>218.20970946775631</v>
      </c>
      <c r="CN40" s="365">
        <f t="shared" si="46"/>
        <v>303.1195121598974</v>
      </c>
      <c r="CO40" s="365">
        <f t="shared" si="46"/>
        <v>346.11202855489762</v>
      </c>
      <c r="CP40" s="365">
        <f t="shared" si="46"/>
        <v>98.228779556600102</v>
      </c>
      <c r="CQ40" s="365">
        <f t="shared" si="46"/>
        <v>297.08214757608459</v>
      </c>
      <c r="CR40" s="365">
        <f t="shared" si="46"/>
        <v>220.02179353360003</v>
      </c>
      <c r="CS40" s="365">
        <f t="shared" si="46"/>
        <v>204.2213715602943</v>
      </c>
      <c r="CT40" s="365">
        <f t="shared" si="46"/>
        <v>303.21880618148424</v>
      </c>
      <c r="CU40" s="365">
        <f t="shared" si="46"/>
        <v>341.24855964105029</v>
      </c>
      <c r="CV40" s="365">
        <f t="shared" si="46"/>
        <v>101.20998424847029</v>
      </c>
      <c r="CW40" s="365">
        <f t="shared" si="46"/>
        <v>368.41952284599756</v>
      </c>
      <c r="CX40" s="365">
        <f t="shared" si="46"/>
        <v>266.44882385368476</v>
      </c>
      <c r="CY40" s="365">
        <f t="shared" si="46"/>
        <v>101.69591859059247</v>
      </c>
      <c r="CZ40" s="365">
        <f t="shared" si="46"/>
        <v>353.26809864834911</v>
      </c>
      <c r="DA40" s="365">
        <f t="shared" si="46"/>
        <v>341.51073660894997</v>
      </c>
      <c r="DB40" s="365">
        <f t="shared" si="46"/>
        <v>487.53778721022957</v>
      </c>
      <c r="DC40" s="365">
        <f t="shared" si="46"/>
        <v>136.9672059323799</v>
      </c>
      <c r="DD40" s="365">
        <f t="shared" si="46"/>
        <v>90.917876807420029</v>
      </c>
      <c r="DE40" s="365">
        <f t="shared" si="46"/>
        <v>90.200204317326126</v>
      </c>
      <c r="DF40" s="365">
        <f t="shared" si="46"/>
        <v>110.34088325381958</v>
      </c>
      <c r="DG40" s="365">
        <f t="shared" si="46"/>
        <v>150.14746227860775</v>
      </c>
      <c r="DH40" s="365">
        <f t="shared" si="46"/>
        <v>98.761001298122878</v>
      </c>
      <c r="DI40" s="365">
        <f t="shared" si="46"/>
        <v>136.66721298611253</v>
      </c>
      <c r="DJ40" s="365">
        <f t="shared" si="46"/>
        <v>73.934460618430563</v>
      </c>
      <c r="DK40" s="365">
        <f t="shared" si="46"/>
        <v>123.59404463054649</v>
      </c>
      <c r="DL40" s="365">
        <f t="shared" si="46"/>
        <v>86.674526410256703</v>
      </c>
      <c r="DM40" s="365">
        <f t="shared" si="46"/>
        <v>136.56126106680347</v>
      </c>
      <c r="DN40" s="365">
        <f t="shared" si="46"/>
        <v>106.91521461980025</v>
      </c>
      <c r="DO40" s="365">
        <f t="shared" si="46"/>
        <v>131.68044292346684</v>
      </c>
      <c r="DP40" s="365">
        <f t="shared" si="46"/>
        <v>108.54604676624248</v>
      </c>
      <c r="DQ40" s="365">
        <f t="shared" si="46"/>
        <v>123.50453595659249</v>
      </c>
      <c r="DR40" s="365">
        <f t="shared" si="46"/>
        <v>87.281615071475088</v>
      </c>
      <c r="DS40" s="365">
        <f t="shared" si="46"/>
        <v>241.95366648327004</v>
      </c>
      <c r="DT40" s="365">
        <f t="shared" si="46"/>
        <v>121.18712136706297</v>
      </c>
      <c r="DU40" s="365">
        <f t="shared" si="46"/>
        <v>137.46804040945068</v>
      </c>
      <c r="DV40" s="365">
        <f t="shared" si="46"/>
        <v>143.64211978476391</v>
      </c>
      <c r="DW40" s="365">
        <f t="shared" si="46"/>
        <v>91.153815262879831</v>
      </c>
      <c r="DX40" s="365">
        <f t="shared" si="46"/>
        <v>126.2539615179202</v>
      </c>
      <c r="DY40" s="365">
        <f t="shared" si="46"/>
        <v>269.52331547628921</v>
      </c>
      <c r="DZ40" s="365">
        <f t="shared" si="46"/>
        <v>79.006034552327748</v>
      </c>
      <c r="EA40" s="365">
        <f t="shared" si="46"/>
        <v>129.70150234718744</v>
      </c>
      <c r="EB40" s="365">
        <f t="shared" si="46"/>
        <v>139.70844705354062</v>
      </c>
      <c r="EC40" s="365">
        <f t="shared" si="46"/>
        <v>99.975660716885486</v>
      </c>
      <c r="ED40" s="365">
        <f t="shared" si="46"/>
        <v>97.658230835216813</v>
      </c>
      <c r="EE40" s="371"/>
      <c r="EF40" s="365">
        <f>EF41+EF42</f>
        <v>2921.3956767398663</v>
      </c>
      <c r="EG40" s="365">
        <f>EG41+EG42</f>
        <v>2789.7656019582696</v>
      </c>
      <c r="EH40" s="365">
        <f>EH41+EH42</f>
        <v>1364.2678246264577</v>
      </c>
      <c r="EI40" s="365">
        <f>EI41+EI42</f>
        <v>1677.2319158067949</v>
      </c>
      <c r="EJ40" s="388"/>
      <c r="EK40" s="369" t="s">
        <v>525</v>
      </c>
      <c r="EL40" s="365">
        <f>EL41+EL42</f>
        <v>2921.3956767398663</v>
      </c>
      <c r="EM40" s="365">
        <f t="shared" ref="EM40:ET40" si="47">EM41+EM42</f>
        <v>2789.7656019582696</v>
      </c>
      <c r="EN40" s="365">
        <f t="shared" si="47"/>
        <v>1364.2678246264577</v>
      </c>
      <c r="EO40" s="365">
        <f t="shared" si="47"/>
        <v>1677.2764652721935</v>
      </c>
      <c r="EP40" s="365">
        <f t="shared" si="47"/>
        <v>1825.9999999999998</v>
      </c>
      <c r="EQ40" s="365">
        <f t="shared" si="47"/>
        <v>2093.0000000000014</v>
      </c>
      <c r="ER40" s="365">
        <f t="shared" si="47"/>
        <v>2513.725133851538</v>
      </c>
      <c r="ES40" s="365">
        <f t="shared" si="47"/>
        <v>2684.4166497927804</v>
      </c>
      <c r="ET40" s="365">
        <f t="shared" si="47"/>
        <v>2818.3296558541247</v>
      </c>
      <c r="EV40" s="365">
        <f t="shared" si="43"/>
        <v>2.7022934783119226</v>
      </c>
      <c r="EW40" s="365">
        <f t="shared" si="43"/>
        <v>2.8096827687823027</v>
      </c>
      <c r="EX40" s="365">
        <f t="shared" si="43"/>
        <v>1.2850343297971665</v>
      </c>
      <c r="EY40" s="365">
        <f t="shared" si="43"/>
        <v>1.4525762128471909</v>
      </c>
      <c r="EZ40" s="365">
        <f t="shared" si="43"/>
        <v>1.5179779751839544</v>
      </c>
      <c r="FA40" s="365">
        <f t="shared" si="43"/>
        <v>1.6800756201069169</v>
      </c>
      <c r="FB40" s="365">
        <f t="shared" si="43"/>
        <v>1.9517310653716713</v>
      </c>
      <c r="FC40" s="365">
        <f t="shared" si="43"/>
        <v>2.0160134195715131</v>
      </c>
      <c r="FD40" s="365">
        <f t="shared" si="43"/>
        <v>2.0472720012297705</v>
      </c>
      <c r="FF40" s="365"/>
      <c r="FG40" s="365">
        <f t="shared" si="28"/>
        <v>0.10738929047038015</v>
      </c>
      <c r="FH40" s="365">
        <f t="shared" si="28"/>
        <v>-1.5246484389851362</v>
      </c>
      <c r="FI40" s="365">
        <f t="shared" si="28"/>
        <v>0.16754188305002438</v>
      </c>
      <c r="FJ40" s="365">
        <f t="shared" si="28"/>
        <v>6.5401762336763536E-2</v>
      </c>
      <c r="FK40" s="365">
        <f t="shared" si="28"/>
        <v>0.16209764492296252</v>
      </c>
      <c r="FL40" s="365">
        <f t="shared" si="28"/>
        <v>0.27165544526475438</v>
      </c>
    </row>
    <row r="41" spans="1:168" x14ac:dyDescent="0.25">
      <c r="A41" s="385" t="s">
        <v>28</v>
      </c>
      <c r="B41" s="385"/>
      <c r="C41" s="384">
        <v>15.645973640443689</v>
      </c>
      <c r="D41" s="381">
        <v>35.707161124025916</v>
      </c>
      <c r="E41" s="381">
        <v>70.057774888661825</v>
      </c>
      <c r="F41" s="381">
        <v>30.89202043552946</v>
      </c>
      <c r="G41" s="381">
        <v>33.795391363093458</v>
      </c>
      <c r="H41" s="381">
        <v>112.12201736452378</v>
      </c>
      <c r="I41" s="381">
        <v>24.821129790378503</v>
      </c>
      <c r="J41" s="381">
        <v>48.101703170816521</v>
      </c>
      <c r="K41" s="381">
        <v>55.860429159383159</v>
      </c>
      <c r="L41" s="381">
        <v>20.36328133926833</v>
      </c>
      <c r="M41" s="381">
        <v>27.507145176712431</v>
      </c>
      <c r="N41" s="381">
        <v>105.9949088833953</v>
      </c>
      <c r="O41" s="381">
        <v>23.106799515487737</v>
      </c>
      <c r="P41" s="381">
        <v>28.696041045070146</v>
      </c>
      <c r="Q41" s="381">
        <v>93.218415361127882</v>
      </c>
      <c r="R41" s="381">
        <v>20.51693066724274</v>
      </c>
      <c r="S41" s="381">
        <v>24.37173836815278</v>
      </c>
      <c r="T41" s="381">
        <v>170.74725734172583</v>
      </c>
      <c r="U41" s="381">
        <v>10.764000247207488</v>
      </c>
      <c r="V41" s="381">
        <v>38.348091129399897</v>
      </c>
      <c r="W41" s="381">
        <v>114.43472258815783</v>
      </c>
      <c r="X41" s="381">
        <v>27.730636118289464</v>
      </c>
      <c r="Y41" s="381">
        <v>21.461203606071219</v>
      </c>
      <c r="Z41" s="381">
        <v>167.69838910614871</v>
      </c>
      <c r="AA41" s="381">
        <v>33.862677281332857</v>
      </c>
      <c r="AB41" s="381">
        <v>49.215099139911104</v>
      </c>
      <c r="AC41" s="381">
        <v>139.49751321907982</v>
      </c>
      <c r="AD41" s="381">
        <v>27.747052637242739</v>
      </c>
      <c r="AE41" s="381">
        <v>23.063235772314776</v>
      </c>
      <c r="AF41" s="381">
        <v>123.60964816959256</v>
      </c>
      <c r="AG41" s="381">
        <v>21.831928642147496</v>
      </c>
      <c r="AH41" s="381">
        <v>31.05138465236988</v>
      </c>
      <c r="AI41" s="381">
        <v>130.68060259956576</v>
      </c>
      <c r="AJ41" s="381">
        <v>25.455378218207755</v>
      </c>
      <c r="AK41" s="381">
        <v>28.346472637071201</v>
      </c>
      <c r="AL41" s="381">
        <v>213.47992048140028</v>
      </c>
      <c r="AM41" s="381">
        <v>25.742702559974827</v>
      </c>
      <c r="AN41" s="381">
        <v>32.875115945700379</v>
      </c>
      <c r="AO41" s="381">
        <v>218.57736631888639</v>
      </c>
      <c r="AP41" s="381">
        <v>19.854852838790592</v>
      </c>
      <c r="AQ41" s="381">
        <v>31.318491036257285</v>
      </c>
      <c r="AR41" s="381">
        <v>231.74654017252098</v>
      </c>
      <c r="AS41" s="381">
        <v>26.283624162825806</v>
      </c>
      <c r="AT41" s="381">
        <v>40.819480811369857</v>
      </c>
      <c r="AU41" s="381">
        <v>243.65362671980105</v>
      </c>
      <c r="AV41" s="381">
        <v>23.195838037485299</v>
      </c>
      <c r="AW41" s="381">
        <v>31.183649444261192</v>
      </c>
      <c r="AX41" s="381">
        <v>228.28790763085519</v>
      </c>
      <c r="AY41" s="381">
        <v>41.624023888988987</v>
      </c>
      <c r="AZ41" s="381">
        <v>35.734660223476396</v>
      </c>
      <c r="BA41" s="381">
        <v>242.6501185438633</v>
      </c>
      <c r="BB41" s="381">
        <v>23.624349486739163</v>
      </c>
      <c r="BC41" s="381">
        <v>60.899649817356959</v>
      </c>
      <c r="BD41" s="381">
        <v>225.57648841446129</v>
      </c>
      <c r="BE41" s="381">
        <v>46.927409579919726</v>
      </c>
      <c r="BF41" s="381">
        <v>49.076674750381841</v>
      </c>
      <c r="BG41" s="381">
        <v>246.47205065717145</v>
      </c>
      <c r="BH41" s="381">
        <v>52.392142792089984</v>
      </c>
      <c r="BI41" s="381">
        <v>50.659153838948754</v>
      </c>
      <c r="BJ41" s="381">
        <v>275.46665141433095</v>
      </c>
      <c r="BK41" s="381">
        <v>71.262196685592556</v>
      </c>
      <c r="BL41" s="381">
        <v>57.371758866719944</v>
      </c>
      <c r="BM41" s="381">
        <v>393.68132948376746</v>
      </c>
      <c r="BN41" s="381">
        <v>57.676591274964494</v>
      </c>
      <c r="BO41" s="381">
        <v>68.129259221628956</v>
      </c>
      <c r="BP41" s="381">
        <v>275.99315012467082</v>
      </c>
      <c r="BQ41" s="381">
        <v>71.631981033286579</v>
      </c>
      <c r="BR41" s="381">
        <v>51.730954720345089</v>
      </c>
      <c r="BS41" s="381">
        <v>355.75736476397213</v>
      </c>
      <c r="BT41" s="381">
        <v>55.700822598948903</v>
      </c>
      <c r="BU41" s="381">
        <v>55.023971330262285</v>
      </c>
      <c r="BV41" s="381">
        <v>358.45342663550167</v>
      </c>
      <c r="BW41" s="381">
        <v>89.980814086590556</v>
      </c>
      <c r="BX41" s="381">
        <v>55.399837671779977</v>
      </c>
      <c r="BY41" s="381">
        <v>341.07754814367195</v>
      </c>
      <c r="BZ41" s="381">
        <v>179.00555671517156</v>
      </c>
      <c r="CA41" s="381">
        <v>155.05953288972475</v>
      </c>
      <c r="CB41" s="381">
        <v>258.62651398000531</v>
      </c>
      <c r="CC41" s="381">
        <v>205.92199485399405</v>
      </c>
      <c r="CD41" s="381">
        <v>72.061739681627998</v>
      </c>
      <c r="CE41" s="381">
        <v>337.63139709381596</v>
      </c>
      <c r="CF41" s="381">
        <v>195.14609448234239</v>
      </c>
      <c r="CG41" s="381">
        <v>173.82455261343594</v>
      </c>
      <c r="CH41" s="381">
        <v>276.50464532589831</v>
      </c>
      <c r="CI41" s="386">
        <v>221.51145698196538</v>
      </c>
      <c r="CJ41" s="386">
        <v>63.898237597684698</v>
      </c>
      <c r="CK41" s="386">
        <v>329.3704893296549</v>
      </c>
      <c r="CL41" s="386">
        <v>194.51815911512324</v>
      </c>
      <c r="CM41" s="386">
        <v>184.47627709595628</v>
      </c>
      <c r="CN41" s="386">
        <v>283.4098301192974</v>
      </c>
      <c r="CO41" s="386">
        <v>330.19803434349762</v>
      </c>
      <c r="CP41" s="386">
        <v>64.223693710000092</v>
      </c>
      <c r="CQ41" s="386">
        <v>260.62750554168463</v>
      </c>
      <c r="CR41" s="386">
        <v>198.49112599699995</v>
      </c>
      <c r="CS41" s="386">
        <v>172.48291293417813</v>
      </c>
      <c r="CT41" s="386">
        <v>266.22981140427123</v>
      </c>
      <c r="CU41" s="386">
        <v>315.39404659299993</v>
      </c>
      <c r="CV41" s="386">
        <v>54.408112112000019</v>
      </c>
      <c r="CW41" s="386">
        <v>333.82922414599994</v>
      </c>
      <c r="CX41" s="386">
        <v>248.91290389799994</v>
      </c>
      <c r="CY41" s="386">
        <v>68.744012670208832</v>
      </c>
      <c r="CZ41" s="386">
        <v>332.16121415399988</v>
      </c>
      <c r="DA41" s="386">
        <v>308.89217634913882</v>
      </c>
      <c r="DB41" s="386">
        <v>445.97450993366664</v>
      </c>
      <c r="DC41" s="386">
        <v>106.90861933500004</v>
      </c>
      <c r="DD41" s="386">
        <v>73.91140657000004</v>
      </c>
      <c r="DE41" s="386">
        <v>61.410609158999982</v>
      </c>
      <c r="DF41" s="386">
        <v>71.246057895000007</v>
      </c>
      <c r="DG41" s="386">
        <v>115.80242053000001</v>
      </c>
      <c r="DH41" s="386">
        <v>59.328827271999998</v>
      </c>
      <c r="DI41" s="386">
        <v>94.424920403000016</v>
      </c>
      <c r="DJ41" s="386">
        <v>52.984534766999992</v>
      </c>
      <c r="DK41" s="386">
        <v>96.231347626000002</v>
      </c>
      <c r="DL41" s="386">
        <v>57.170303466</v>
      </c>
      <c r="DM41" s="386">
        <v>107.3163414</v>
      </c>
      <c r="DN41" s="386">
        <v>66.674816459999988</v>
      </c>
      <c r="DO41" s="386">
        <v>95.819247476999976</v>
      </c>
      <c r="DP41" s="386">
        <v>66.697214194000026</v>
      </c>
      <c r="DQ41" s="386">
        <v>91.46219401899998</v>
      </c>
      <c r="DR41" s="386">
        <v>53.753815150000008</v>
      </c>
      <c r="DS41" s="386">
        <v>213.84335828499997</v>
      </c>
      <c r="DT41" s="386">
        <v>82.658255289999985</v>
      </c>
      <c r="DU41" s="386">
        <v>96.672699473750001</v>
      </c>
      <c r="DV41" s="386">
        <v>93.163344604000017</v>
      </c>
      <c r="DW41" s="386">
        <v>61.393697000000003</v>
      </c>
      <c r="DX41" s="386">
        <v>59.858053633750004</v>
      </c>
      <c r="DY41" s="386">
        <v>245.08995121780006</v>
      </c>
      <c r="DZ41" s="386">
        <v>37.788477119040003</v>
      </c>
      <c r="EA41" s="386">
        <v>91.316971752789996</v>
      </c>
      <c r="EB41" s="386">
        <v>93.13372847780002</v>
      </c>
      <c r="EC41" s="386">
        <v>64.682939979039986</v>
      </c>
      <c r="ED41" s="386">
        <v>60.944557371829994</v>
      </c>
      <c r="EE41" s="371"/>
      <c r="EF41" s="386">
        <f>SUMIF($CI$1:$ED$1,EF$2,$CI41:$ED41)</f>
        <v>2569.4375341703135</v>
      </c>
      <c r="EG41" s="386">
        <f>SUMIF($CI$1:$ED$1,EG$2,$CI41:$ED41)</f>
        <v>2421.7928928150141</v>
      </c>
      <c r="EH41" s="386">
        <f>SUMIF($CI$1:$ED$1,EH$2,$CI41:$ED41)</f>
        <v>957.66598276400009</v>
      </c>
      <c r="EI41" s="386">
        <f>SUMIF($CI$1:$ED$1,EI$2,$CI41:$ED41)</f>
        <v>1200.5460342048</v>
      </c>
      <c r="EJ41" s="386"/>
      <c r="EK41" s="382" t="s">
        <v>28</v>
      </c>
      <c r="EL41" s="386">
        <f t="shared" ref="EL41:EN42" si="48">EF41</f>
        <v>2569.4375341703135</v>
      </c>
      <c r="EM41" s="386">
        <f t="shared" si="48"/>
        <v>2421.7928928150141</v>
      </c>
      <c r="EN41" s="386">
        <f t="shared" si="48"/>
        <v>957.66598276400009</v>
      </c>
      <c r="EO41" s="386">
        <v>1185.036392</v>
      </c>
      <c r="EP41" s="386">
        <v>1394.1400170978229</v>
      </c>
      <c r="EQ41" s="386">
        <v>1642.9404793565429</v>
      </c>
      <c r="ER41" s="386">
        <v>2070.1804775320788</v>
      </c>
      <c r="ES41" s="386">
        <v>2339.9288377496723</v>
      </c>
      <c r="ET41" s="386">
        <v>2532.9066422425703</v>
      </c>
      <c r="EV41" s="386">
        <f t="shared" si="43"/>
        <v>2.3767318979765073</v>
      </c>
      <c r="EW41" s="386">
        <f t="shared" si="43"/>
        <v>2.4390829665852247</v>
      </c>
      <c r="EX41" s="386">
        <f t="shared" si="43"/>
        <v>0.90204697502679443</v>
      </c>
      <c r="EY41" s="386">
        <f t="shared" si="43"/>
        <v>1.0262802287028527</v>
      </c>
      <c r="EZ41" s="386">
        <f t="shared" si="43"/>
        <v>1.1589670538209622</v>
      </c>
      <c r="FA41" s="386">
        <f t="shared" si="43"/>
        <v>1.3188075703075475</v>
      </c>
      <c r="FB41" s="386">
        <f t="shared" si="43"/>
        <v>1.6073497832018533</v>
      </c>
      <c r="FC41" s="386">
        <f t="shared" si="43"/>
        <v>1.7573009533038995</v>
      </c>
      <c r="FD41" s="386">
        <f t="shared" si="43"/>
        <v>1.8399369426571179</v>
      </c>
      <c r="FF41" s="386"/>
      <c r="FG41" s="386">
        <f t="shared" si="28"/>
        <v>6.2351068608717419E-2</v>
      </c>
      <c r="FH41" s="386">
        <f t="shared" si="28"/>
        <v>-1.5370359915584304</v>
      </c>
      <c r="FI41" s="386">
        <f t="shared" si="28"/>
        <v>0.12423325367605831</v>
      </c>
      <c r="FJ41" s="386">
        <f t="shared" si="28"/>
        <v>0.13268682511810947</v>
      </c>
      <c r="FK41" s="386">
        <f t="shared" si="28"/>
        <v>0.15984051648658526</v>
      </c>
      <c r="FL41" s="386">
        <f t="shared" si="28"/>
        <v>0.28854221289430582</v>
      </c>
    </row>
    <row r="42" spans="1:168" x14ac:dyDescent="0.25">
      <c r="A42" s="385" t="s">
        <v>524</v>
      </c>
      <c r="B42" s="385"/>
      <c r="C42" s="384">
        <v>1.6063101600000027</v>
      </c>
      <c r="D42" s="381">
        <v>1.6643017596480925</v>
      </c>
      <c r="E42" s="381">
        <v>1.9123555799999974</v>
      </c>
      <c r="F42" s="381">
        <v>5.1513550992142552</v>
      </c>
      <c r="G42" s="381">
        <v>7.9606797100000017</v>
      </c>
      <c r="H42" s="381">
        <v>4.5878979700000002</v>
      </c>
      <c r="I42" s="381">
        <v>2.828790950000005</v>
      </c>
      <c r="J42" s="381">
        <v>2.7171621399999974</v>
      </c>
      <c r="K42" s="381">
        <v>11.198273078534108</v>
      </c>
      <c r="L42" s="381">
        <v>3.7489832001340906</v>
      </c>
      <c r="M42" s="381">
        <v>3.8523855144494825</v>
      </c>
      <c r="N42" s="381">
        <v>10.075195656939158</v>
      </c>
      <c r="O42" s="381">
        <v>2.2655796809254962</v>
      </c>
      <c r="P42" s="381">
        <v>2.8546639090754002</v>
      </c>
      <c r="Q42" s="381">
        <v>11.774323936221982</v>
      </c>
      <c r="R42" s="381">
        <v>10.473184186210977</v>
      </c>
      <c r="S42" s="381">
        <v>8.5952260940173915</v>
      </c>
      <c r="T42" s="381">
        <v>10.818254439381707</v>
      </c>
      <c r="U42" s="381">
        <v>2.9742166579208242</v>
      </c>
      <c r="V42" s="381">
        <v>5.7725684118234772</v>
      </c>
      <c r="W42" s="381">
        <v>12.355111840571865</v>
      </c>
      <c r="X42" s="381">
        <v>9.0868329643178001</v>
      </c>
      <c r="Y42" s="381">
        <v>43.744486885159851</v>
      </c>
      <c r="Z42" s="381">
        <v>-16.173782362897491</v>
      </c>
      <c r="AA42" s="381">
        <v>5.9827832242651038</v>
      </c>
      <c r="AB42" s="381">
        <v>6.3397858524930948</v>
      </c>
      <c r="AC42" s="381">
        <v>14.5207933646568</v>
      </c>
      <c r="AD42" s="381">
        <v>15.966914779288599</v>
      </c>
      <c r="AE42" s="381">
        <v>11.294008041502387</v>
      </c>
      <c r="AF42" s="381">
        <v>15.778895216549021</v>
      </c>
      <c r="AG42" s="381">
        <v>6.0744788528293157</v>
      </c>
      <c r="AH42" s="381">
        <v>10.28155698146724</v>
      </c>
      <c r="AI42" s="381">
        <v>15.347464979293974</v>
      </c>
      <c r="AJ42" s="381">
        <v>15.05785580619904</v>
      </c>
      <c r="AK42" s="381">
        <v>13.486659719978448</v>
      </c>
      <c r="AL42" s="381">
        <v>21.208939225314776</v>
      </c>
      <c r="AM42" s="381">
        <v>7.1722397458796632</v>
      </c>
      <c r="AN42" s="381">
        <v>11.634460453456979</v>
      </c>
      <c r="AO42" s="381">
        <v>17.55269421600914</v>
      </c>
      <c r="AP42" s="381">
        <v>15.755973051686917</v>
      </c>
      <c r="AQ42" s="381">
        <v>12.648625790115153</v>
      </c>
      <c r="AR42" s="381">
        <v>18.737257160135162</v>
      </c>
      <c r="AS42" s="381">
        <v>5.8812700672834186</v>
      </c>
      <c r="AT42" s="381">
        <v>11.409930147322198</v>
      </c>
      <c r="AU42" s="381">
        <v>19.151600353835985</v>
      </c>
      <c r="AV42" s="381">
        <v>17.482185019292874</v>
      </c>
      <c r="AW42" s="381">
        <v>13.39536325312363</v>
      </c>
      <c r="AX42" s="381">
        <v>20.268817370223655</v>
      </c>
      <c r="AY42" s="381">
        <v>8.3284937888920592</v>
      </c>
      <c r="AZ42" s="381">
        <v>12.082456911250008</v>
      </c>
      <c r="BA42" s="381">
        <v>18.090161682052134</v>
      </c>
      <c r="BB42" s="381">
        <v>17.165384125237033</v>
      </c>
      <c r="BC42" s="381">
        <v>9.8580071297142542</v>
      </c>
      <c r="BD42" s="381">
        <v>20.324204602355913</v>
      </c>
      <c r="BE42" s="381">
        <v>11.674972943724917</v>
      </c>
      <c r="BF42" s="381">
        <v>13.222841144140068</v>
      </c>
      <c r="BG42" s="381">
        <v>19.483772600920616</v>
      </c>
      <c r="BH42" s="381">
        <v>15.954986290679457</v>
      </c>
      <c r="BI42" s="381">
        <v>13.101132399481719</v>
      </c>
      <c r="BJ42" s="381">
        <v>19.990562448778491</v>
      </c>
      <c r="BK42" s="381">
        <v>12.240036753235843</v>
      </c>
      <c r="BL42" s="381">
        <v>17.396717069496333</v>
      </c>
      <c r="BM42" s="381">
        <v>22.503123108979846</v>
      </c>
      <c r="BN42" s="381">
        <v>13.132482595134409</v>
      </c>
      <c r="BO42" s="381">
        <v>33.160913387384987</v>
      </c>
      <c r="BP42" s="381">
        <v>17.387521431442643</v>
      </c>
      <c r="BQ42" s="381">
        <v>13.817188649487216</v>
      </c>
      <c r="BR42" s="381">
        <v>39.392155397199993</v>
      </c>
      <c r="BS42" s="381">
        <v>43.109033205799996</v>
      </c>
      <c r="BT42" s="381">
        <v>22.252715764799994</v>
      </c>
      <c r="BU42" s="381">
        <v>25.622508552120184</v>
      </c>
      <c r="BV42" s="381">
        <v>20.062186463600014</v>
      </c>
      <c r="BW42" s="381">
        <v>17.609937014000028</v>
      </c>
      <c r="BX42" s="381">
        <v>37.851721558117006</v>
      </c>
      <c r="BY42" s="381">
        <v>39.196511498800007</v>
      </c>
      <c r="BZ42" s="381">
        <v>18.289344102200015</v>
      </c>
      <c r="CA42" s="381">
        <v>25.983834576162497</v>
      </c>
      <c r="CB42" s="381">
        <v>27.9519653869135</v>
      </c>
      <c r="CC42" s="381">
        <v>15.048475961400008</v>
      </c>
      <c r="CD42" s="381">
        <v>37.806668091599995</v>
      </c>
      <c r="CE42" s="381">
        <v>33.864145621400006</v>
      </c>
      <c r="CF42" s="381">
        <v>21.045799431799992</v>
      </c>
      <c r="CG42" s="381">
        <v>24.769682962200019</v>
      </c>
      <c r="CH42" s="381">
        <v>23.535597867800014</v>
      </c>
      <c r="CI42" s="386">
        <v>25.207711763000002</v>
      </c>
      <c r="CJ42" s="386">
        <v>39.027306090623732</v>
      </c>
      <c r="CK42" s="386">
        <v>39.835556458799999</v>
      </c>
      <c r="CL42" s="386">
        <v>17.812610812399988</v>
      </c>
      <c r="CM42" s="386">
        <v>33.733432371800028</v>
      </c>
      <c r="CN42" s="386">
        <v>19.709682040600025</v>
      </c>
      <c r="CO42" s="386">
        <v>15.913994211400002</v>
      </c>
      <c r="CP42" s="386">
        <v>34.005085846600004</v>
      </c>
      <c r="CQ42" s="386">
        <v>36.454642034399974</v>
      </c>
      <c r="CR42" s="386">
        <v>21.530667536600074</v>
      </c>
      <c r="CS42" s="386">
        <v>31.738458626116167</v>
      </c>
      <c r="CT42" s="386">
        <v>36.988994777213009</v>
      </c>
      <c r="CU42" s="386">
        <v>25.854513048050343</v>
      </c>
      <c r="CV42" s="386">
        <v>46.801872136470273</v>
      </c>
      <c r="CW42" s="386">
        <v>34.590298699997611</v>
      </c>
      <c r="CX42" s="386">
        <v>17.535919955684808</v>
      </c>
      <c r="CY42" s="386">
        <v>32.951905920383645</v>
      </c>
      <c r="CZ42" s="386">
        <v>21.106884494349252</v>
      </c>
      <c r="DA42" s="386">
        <v>32.61856025981114</v>
      </c>
      <c r="DB42" s="386">
        <v>41.563277276562921</v>
      </c>
      <c r="DC42" s="386">
        <v>30.058586597379851</v>
      </c>
      <c r="DD42" s="386">
        <v>17.006470237419993</v>
      </c>
      <c r="DE42" s="386">
        <v>28.789595158326151</v>
      </c>
      <c r="DF42" s="386">
        <v>39.094825358819584</v>
      </c>
      <c r="DG42" s="386">
        <v>34.345041748607741</v>
      </c>
      <c r="DH42" s="386">
        <v>39.43217402612288</v>
      </c>
      <c r="DI42" s="386">
        <v>42.24229258311253</v>
      </c>
      <c r="DJ42" s="386">
        <v>20.949925851430564</v>
      </c>
      <c r="DK42" s="386">
        <v>27.36269700454649</v>
      </c>
      <c r="DL42" s="386">
        <v>29.504222944256707</v>
      </c>
      <c r="DM42" s="386">
        <v>29.244919666803469</v>
      </c>
      <c r="DN42" s="386">
        <v>40.240398159800257</v>
      </c>
      <c r="DO42" s="386">
        <v>35.861195446466859</v>
      </c>
      <c r="DP42" s="386">
        <v>41.848832572242458</v>
      </c>
      <c r="DQ42" s="386">
        <v>32.042341937592518</v>
      </c>
      <c r="DR42" s="386">
        <v>33.527799921475079</v>
      </c>
      <c r="DS42" s="386">
        <v>28.110308198270069</v>
      </c>
      <c r="DT42" s="386">
        <v>38.528866077062986</v>
      </c>
      <c r="DU42" s="386">
        <v>40.795340935700665</v>
      </c>
      <c r="DV42" s="386">
        <v>50.478775180763883</v>
      </c>
      <c r="DW42" s="386">
        <v>29.760118262879828</v>
      </c>
      <c r="DX42" s="386">
        <v>66.3959078841702</v>
      </c>
      <c r="DY42" s="386">
        <v>24.433364258489163</v>
      </c>
      <c r="DZ42" s="386">
        <v>41.217557433287737</v>
      </c>
      <c r="EA42" s="386">
        <v>38.384530594397461</v>
      </c>
      <c r="EB42" s="386">
        <v>46.57471857574059</v>
      </c>
      <c r="EC42" s="386">
        <v>35.292720737845499</v>
      </c>
      <c r="ED42" s="386">
        <v>36.713673463386812</v>
      </c>
      <c r="EE42" s="371"/>
      <c r="EF42" s="381">
        <f>SUMIF($CI$1:$ED$1,EF$2,$CI42:$ED42)-EF36</f>
        <v>351.95814256955293</v>
      </c>
      <c r="EG42" s="381">
        <f>SUMIF($CI$1:$ED$1,EG$2,$CI42:$ED42)-EG36</f>
        <v>367.97270914325566</v>
      </c>
      <c r="EH42" s="381">
        <f>SUMIF($CI$1:$ED$1,EH$2,$CI42:$ED42)-EH36</f>
        <v>406.60184186245755</v>
      </c>
      <c r="EI42" s="381">
        <f>SUMIF($CI$1:$ED$1,EI$2,$CI42:$ED42)-EI36</f>
        <v>476.68588160199488</v>
      </c>
      <c r="EJ42" s="381"/>
      <c r="EK42" s="382" t="s">
        <v>524</v>
      </c>
      <c r="EL42" s="386">
        <f t="shared" si="48"/>
        <v>351.95814256955293</v>
      </c>
      <c r="EM42" s="386">
        <f t="shared" si="48"/>
        <v>367.97270914325566</v>
      </c>
      <c r="EN42" s="386">
        <f t="shared" si="48"/>
        <v>406.60184186245755</v>
      </c>
      <c r="EO42" s="386">
        <v>492.24007327219363</v>
      </c>
      <c r="EP42" s="386">
        <v>431.85998290217691</v>
      </c>
      <c r="EQ42" s="386">
        <v>450.05952064345831</v>
      </c>
      <c r="ER42" s="386">
        <v>443.54465631945936</v>
      </c>
      <c r="ES42" s="386">
        <v>344.48781204310819</v>
      </c>
      <c r="ET42" s="386">
        <v>285.42301361155432</v>
      </c>
      <c r="EV42" s="381">
        <f t="shared" si="43"/>
        <v>0.32556158033541521</v>
      </c>
      <c r="EW42" s="381">
        <f t="shared" si="43"/>
        <v>0.37059980219707822</v>
      </c>
      <c r="EX42" s="381">
        <f t="shared" si="43"/>
        <v>0.38298735477037182</v>
      </c>
      <c r="EY42" s="381">
        <f t="shared" si="43"/>
        <v>0.42629598414433828</v>
      </c>
      <c r="EZ42" s="381">
        <f t="shared" si="43"/>
        <v>0.35901092136299223</v>
      </c>
      <c r="FA42" s="381">
        <f t="shared" si="43"/>
        <v>0.36126804979936905</v>
      </c>
      <c r="FB42" s="381">
        <f t="shared" si="43"/>
        <v>0.34438128216981811</v>
      </c>
      <c r="FC42" s="381">
        <f t="shared" si="43"/>
        <v>0.25871246626761368</v>
      </c>
      <c r="FD42" s="381">
        <f t="shared" si="43"/>
        <v>0.20733505857265261</v>
      </c>
      <c r="FF42" s="381"/>
      <c r="FG42" s="381">
        <f t="shared" si="28"/>
        <v>4.5038221861663008E-2</v>
      </c>
      <c r="FH42" s="381">
        <f t="shared" si="28"/>
        <v>1.2387552573293603E-2</v>
      </c>
      <c r="FI42" s="381">
        <f t="shared" si="28"/>
        <v>4.3308629373966456E-2</v>
      </c>
      <c r="FJ42" s="381">
        <f t="shared" si="28"/>
        <v>-6.728506278134605E-2</v>
      </c>
      <c r="FK42" s="381">
        <f t="shared" si="28"/>
        <v>2.2571284363768207E-3</v>
      </c>
      <c r="FL42" s="381">
        <f t="shared" si="28"/>
        <v>-1.6886767629550936E-2</v>
      </c>
    </row>
    <row r="43" spans="1:168" x14ac:dyDescent="0.25">
      <c r="A43" s="369" t="s">
        <v>523</v>
      </c>
      <c r="B43" s="369"/>
      <c r="C43" s="384">
        <v>1.04911815</v>
      </c>
      <c r="D43" s="381">
        <v>2.3055472100000007</v>
      </c>
      <c r="E43" s="381">
        <v>2.3675898499999994</v>
      </c>
      <c r="F43" s="381">
        <v>7.2239366599999979</v>
      </c>
      <c r="G43" s="381">
        <v>1.8880034699999975</v>
      </c>
      <c r="H43" s="381">
        <v>0.88630273999999998</v>
      </c>
      <c r="I43" s="381">
        <v>0.28527401000000008</v>
      </c>
      <c r="J43" s="381">
        <v>0.36515685000000031</v>
      </c>
      <c r="K43" s="381">
        <v>0.24385029000000014</v>
      </c>
      <c r="L43" s="381">
        <v>1.5907056000000002</v>
      </c>
      <c r="M43" s="381">
        <v>2.0768715100000037</v>
      </c>
      <c r="N43" s="381">
        <v>2.4733947300000008</v>
      </c>
      <c r="O43" s="381">
        <v>2.9408135999999994</v>
      </c>
      <c r="P43" s="381">
        <v>6.8727134200000002</v>
      </c>
      <c r="Q43" s="381">
        <v>3.0166306000000018</v>
      </c>
      <c r="R43" s="381">
        <v>1.7547581400000005</v>
      </c>
      <c r="S43" s="381">
        <v>2.535528170000001</v>
      </c>
      <c r="T43" s="381">
        <v>0.84960851000000037</v>
      </c>
      <c r="U43" s="381">
        <v>2.9641953999999999</v>
      </c>
      <c r="V43" s="381">
        <v>1.4750510900000002</v>
      </c>
      <c r="W43" s="381">
        <v>1.5466202500000001</v>
      </c>
      <c r="X43" s="381">
        <v>1.1347921799999998</v>
      </c>
      <c r="Y43" s="381">
        <v>2.79772928</v>
      </c>
      <c r="Z43" s="381">
        <v>3.1348485199999998</v>
      </c>
      <c r="AA43" s="381">
        <v>1.3718588799999998</v>
      </c>
      <c r="AB43" s="381">
        <v>4.6976528000000002</v>
      </c>
      <c r="AC43" s="381">
        <v>4.6964580000000007</v>
      </c>
      <c r="AD43" s="381">
        <v>4.2441040999999995</v>
      </c>
      <c r="AE43" s="381">
        <v>17.132167770000002</v>
      </c>
      <c r="AF43" s="381">
        <v>3.5581780300000001</v>
      </c>
      <c r="AG43" s="381">
        <v>1.59569334</v>
      </c>
      <c r="AH43" s="381">
        <v>0.64485498999999957</v>
      </c>
      <c r="AI43" s="381">
        <v>0.55805360000000015</v>
      </c>
      <c r="AJ43" s="381">
        <v>2.5765423200000002</v>
      </c>
      <c r="AK43" s="381">
        <v>10.58125179</v>
      </c>
      <c r="AL43" s="381">
        <v>2.6303010800000002</v>
      </c>
      <c r="AM43" s="381">
        <v>2.6114569099999994</v>
      </c>
      <c r="AN43" s="381">
        <v>6.61500881</v>
      </c>
      <c r="AO43" s="381">
        <v>3.4096452200000003</v>
      </c>
      <c r="AP43" s="381">
        <v>7.4219703599999987</v>
      </c>
      <c r="AQ43" s="381">
        <v>2.8561645800000002</v>
      </c>
      <c r="AR43" s="381">
        <v>0.98270197999999964</v>
      </c>
      <c r="AS43" s="381">
        <v>1.27090959</v>
      </c>
      <c r="AT43" s="381">
        <v>0.64183600000000007</v>
      </c>
      <c r="AU43" s="381">
        <v>1.4546608799999998</v>
      </c>
      <c r="AV43" s="381">
        <v>4.6878362099999995</v>
      </c>
      <c r="AW43" s="381">
        <v>2.8052275099999999</v>
      </c>
      <c r="AX43" s="381">
        <v>1.1589626199999998</v>
      </c>
      <c r="AY43" s="381">
        <v>1.2613009800000001</v>
      </c>
      <c r="AZ43" s="381">
        <v>204.01269471999998</v>
      </c>
      <c r="BA43" s="381">
        <v>353.35627539000001</v>
      </c>
      <c r="BB43" s="381">
        <v>103.56161972999999</v>
      </c>
      <c r="BC43" s="381">
        <v>1.2998174800000002</v>
      </c>
      <c r="BD43" s="381">
        <v>234.17190969999999</v>
      </c>
      <c r="BE43" s="381">
        <v>114.93787592999999</v>
      </c>
      <c r="BF43" s="381">
        <v>0.69637759000000121</v>
      </c>
      <c r="BG43" s="381">
        <v>1.1538937100000002</v>
      </c>
      <c r="BH43" s="381">
        <v>0.56220103999999993</v>
      </c>
      <c r="BI43" s="381">
        <v>0.93984991999999989</v>
      </c>
      <c r="BJ43" s="381">
        <v>2.1915358500000006</v>
      </c>
      <c r="BK43" s="381">
        <v>1.1892688699999994</v>
      </c>
      <c r="BL43" s="381">
        <v>3.9456829099999986</v>
      </c>
      <c r="BM43" s="381">
        <v>8.8908489399999979</v>
      </c>
      <c r="BN43" s="381">
        <v>2.8325245199999998</v>
      </c>
      <c r="BO43" s="381">
        <v>8.1958306800000003</v>
      </c>
      <c r="BP43" s="381">
        <v>1.2614079700000005</v>
      </c>
      <c r="BQ43" s="381">
        <v>0.59873402000000198</v>
      </c>
      <c r="BR43" s="381">
        <v>0.80440510000000387</v>
      </c>
      <c r="BS43" s="381">
        <v>0.13881225000000086</v>
      </c>
      <c r="BT43" s="381">
        <v>0.86824245000000122</v>
      </c>
      <c r="BU43" s="381">
        <v>10.289278029999998</v>
      </c>
      <c r="BV43" s="381">
        <v>77.292113690000008</v>
      </c>
      <c r="BW43" s="381">
        <v>0.57169775999999994</v>
      </c>
      <c r="BX43" s="381">
        <v>9.6783694699999998</v>
      </c>
      <c r="BY43" s="381">
        <v>191.78131931999999</v>
      </c>
      <c r="BZ43" s="381">
        <v>266.08831482999994</v>
      </c>
      <c r="CA43" s="381">
        <v>112.67882662999997</v>
      </c>
      <c r="CB43" s="381">
        <v>5.927915119999998</v>
      </c>
      <c r="CC43" s="381">
        <v>3.3959054000000011</v>
      </c>
      <c r="CD43" s="381">
        <v>9.8896642100000012</v>
      </c>
      <c r="CE43" s="381">
        <v>16.965254889999994</v>
      </c>
      <c r="CF43" s="381">
        <v>16.615415680000002</v>
      </c>
      <c r="CG43" s="381">
        <v>8.7111842200000016</v>
      </c>
      <c r="CH43" s="381">
        <v>161.16618090999998</v>
      </c>
      <c r="CI43" s="386">
        <v>0.70988100999999992</v>
      </c>
      <c r="CJ43" s="386">
        <v>6.49722285</v>
      </c>
      <c r="CK43" s="386">
        <v>1.8138099399999994</v>
      </c>
      <c r="CL43" s="386">
        <v>15.100100489999996</v>
      </c>
      <c r="CM43" s="386">
        <v>4.9418661200000003</v>
      </c>
      <c r="CN43" s="386">
        <v>6.9811415400000003</v>
      </c>
      <c r="CO43" s="386">
        <v>0.80185061000000002</v>
      </c>
      <c r="CP43" s="386">
        <v>0.55767304000000006</v>
      </c>
      <c r="CQ43" s="386">
        <v>0.40404565000000009</v>
      </c>
      <c r="CR43" s="386">
        <v>1.1528942500000001</v>
      </c>
      <c r="CS43" s="386">
        <v>3.3111957200000002</v>
      </c>
      <c r="CT43" s="386">
        <v>4.2393657099999995</v>
      </c>
      <c r="CU43" s="386">
        <v>14.57521043</v>
      </c>
      <c r="CV43" s="386">
        <v>7.3320812700000033</v>
      </c>
      <c r="CW43" s="386">
        <v>5.0988739000000001</v>
      </c>
      <c r="CX43" s="386">
        <v>1.34511257</v>
      </c>
      <c r="CY43" s="386">
        <v>0.48210783999999995</v>
      </c>
      <c r="CZ43" s="386">
        <v>1.7836978299999999</v>
      </c>
      <c r="DA43" s="386">
        <v>0.28158956999999996</v>
      </c>
      <c r="DB43" s="386">
        <v>2.6031000900000008</v>
      </c>
      <c r="DC43" s="386">
        <v>0.17306715000000006</v>
      </c>
      <c r="DD43" s="386">
        <v>15.799666080000002</v>
      </c>
      <c r="DE43" s="386">
        <v>29.888028670000001</v>
      </c>
      <c r="DF43" s="386">
        <v>-2.78552088</v>
      </c>
      <c r="DG43" s="386">
        <v>0</v>
      </c>
      <c r="DH43" s="386">
        <v>0.50062017999999986</v>
      </c>
      <c r="DI43" s="386">
        <v>7.4135451399999983</v>
      </c>
      <c r="DJ43" s="386">
        <v>6.0918863400000003</v>
      </c>
      <c r="DK43" s="386">
        <v>10.18289292</v>
      </c>
      <c r="DL43" s="386">
        <v>3.7611416200000001</v>
      </c>
      <c r="DM43" s="386">
        <v>2.2999999999999998</v>
      </c>
      <c r="DN43" s="386">
        <v>6.624646460000001</v>
      </c>
      <c r="DO43" s="386">
        <v>1.1898058400000002</v>
      </c>
      <c r="DP43" s="386">
        <v>0.83</v>
      </c>
      <c r="DQ43" s="386">
        <v>1.0694999999999999</v>
      </c>
      <c r="DR43" s="386">
        <v>465.82</v>
      </c>
      <c r="DS43" s="386">
        <v>0.54299792000000013</v>
      </c>
      <c r="DT43" s="386">
        <v>6.2635697700000001</v>
      </c>
      <c r="DU43" s="386">
        <v>3.8053850300000041</v>
      </c>
      <c r="DV43" s="386">
        <v>6.0876977299999968</v>
      </c>
      <c r="DW43" s="386">
        <v>0</v>
      </c>
      <c r="DX43" s="386">
        <v>0</v>
      </c>
      <c r="DY43" s="386">
        <v>0</v>
      </c>
      <c r="DZ43" s="386">
        <v>0</v>
      </c>
      <c r="EA43" s="386">
        <v>0</v>
      </c>
      <c r="EB43" s="386">
        <v>0</v>
      </c>
      <c r="EC43" s="386">
        <v>0</v>
      </c>
      <c r="ED43" s="386">
        <v>0</v>
      </c>
      <c r="EE43" s="371"/>
      <c r="EF43" s="381">
        <f t="shared" ref="EF43:EI44" si="49">SUMIF($CI$1:$ED$1,EF$2,$CI43:$ED43)</f>
        <v>46.511046929999999</v>
      </c>
      <c r="EG43" s="381">
        <f t="shared" si="49"/>
        <v>76.577014520000006</v>
      </c>
      <c r="EH43" s="381">
        <f t="shared" si="49"/>
        <v>505.78403850000001</v>
      </c>
      <c r="EI43" s="381">
        <f t="shared" si="49"/>
        <v>16.69965045</v>
      </c>
      <c r="EJ43" s="381"/>
      <c r="EK43" s="369" t="s">
        <v>523</v>
      </c>
      <c r="EL43" s="381">
        <v>46.511046929999999</v>
      </c>
      <c r="EM43" s="381">
        <v>75.784861049999989</v>
      </c>
      <c r="EN43" s="381">
        <v>505.78403850000001</v>
      </c>
      <c r="EO43" s="381">
        <f>EI43</f>
        <v>16.69965045</v>
      </c>
      <c r="EP43" s="381">
        <v>0</v>
      </c>
      <c r="EQ43" s="381">
        <v>0</v>
      </c>
      <c r="ER43" s="381">
        <v>0</v>
      </c>
      <c r="ES43" s="386">
        <v>0</v>
      </c>
      <c r="ET43" s="386">
        <v>0</v>
      </c>
      <c r="EV43" s="381">
        <f t="shared" si="43"/>
        <v>4.3022757851363252E-2</v>
      </c>
      <c r="EW43" s="381">
        <f t="shared" si="43"/>
        <v>7.6325917158516596E-2</v>
      </c>
      <c r="EX43" s="381">
        <f t="shared" si="43"/>
        <v>0.47640928064393129</v>
      </c>
      <c r="EY43" s="381">
        <f t="shared" si="43"/>
        <v>1.4462442840391436E-2</v>
      </c>
      <c r="EZ43" s="381">
        <f t="shared" si="43"/>
        <v>0</v>
      </c>
      <c r="FA43" s="381">
        <f t="shared" si="43"/>
        <v>0</v>
      </c>
      <c r="FB43" s="381">
        <f t="shared" si="43"/>
        <v>0</v>
      </c>
      <c r="FC43" s="381">
        <f t="shared" si="43"/>
        <v>0</v>
      </c>
      <c r="FD43" s="381">
        <f t="shared" si="43"/>
        <v>0</v>
      </c>
      <c r="FF43" s="381"/>
      <c r="FG43" s="381">
        <f t="shared" si="28"/>
        <v>3.3303159307153343E-2</v>
      </c>
      <c r="FH43" s="381">
        <f t="shared" si="28"/>
        <v>0.40008336348541468</v>
      </c>
      <c r="FI43" s="381">
        <f t="shared" si="28"/>
        <v>-0.46194683780353984</v>
      </c>
      <c r="FJ43" s="381">
        <f t="shared" si="28"/>
        <v>-1.4462442840391436E-2</v>
      </c>
      <c r="FK43" s="381">
        <f t="shared" si="28"/>
        <v>0</v>
      </c>
      <c r="FL43" s="381">
        <f t="shared" si="28"/>
        <v>0</v>
      </c>
    </row>
    <row r="44" spans="1:168" x14ac:dyDescent="0.25">
      <c r="A44" s="382" t="s">
        <v>522</v>
      </c>
      <c r="B44" s="385"/>
      <c r="C44" s="384">
        <v>1.04911815</v>
      </c>
      <c r="D44" s="381">
        <v>2.3055472100000007</v>
      </c>
      <c r="E44" s="381">
        <v>2.3675898499999994</v>
      </c>
      <c r="F44" s="381">
        <v>7.2239366599999979</v>
      </c>
      <c r="G44" s="381">
        <v>1.8880034699999975</v>
      </c>
      <c r="H44" s="381">
        <v>0.88630273999999998</v>
      </c>
      <c r="I44" s="381">
        <v>0.28527401000000008</v>
      </c>
      <c r="J44" s="381">
        <v>0.36515685000000031</v>
      </c>
      <c r="K44" s="381">
        <v>0.24385029000000014</v>
      </c>
      <c r="L44" s="381">
        <v>1.5907056000000002</v>
      </c>
      <c r="M44" s="381">
        <v>2.0768715100000037</v>
      </c>
      <c r="N44" s="381">
        <v>2.4733947300000008</v>
      </c>
      <c r="O44" s="381">
        <v>2.9408135999999994</v>
      </c>
      <c r="P44" s="381">
        <v>6.8727134200000002</v>
      </c>
      <c r="Q44" s="381">
        <v>3.0166306000000018</v>
      </c>
      <c r="R44" s="381">
        <v>1.7547581400000005</v>
      </c>
      <c r="S44" s="381">
        <v>2.535528170000001</v>
      </c>
      <c r="T44" s="381">
        <v>0.84960851000000037</v>
      </c>
      <c r="U44" s="381">
        <v>2.9641953999999999</v>
      </c>
      <c r="V44" s="381">
        <v>1.4750510900000002</v>
      </c>
      <c r="W44" s="381">
        <v>1.5466202500000001</v>
      </c>
      <c r="X44" s="381">
        <v>1.1347921799999998</v>
      </c>
      <c r="Y44" s="381">
        <v>2.79772928</v>
      </c>
      <c r="Z44" s="381">
        <v>3.1348485199999998</v>
      </c>
      <c r="AA44" s="381">
        <v>1.3718588799999998</v>
      </c>
      <c r="AB44" s="381">
        <v>4.6976528000000002</v>
      </c>
      <c r="AC44" s="381">
        <v>4.6964580000000007</v>
      </c>
      <c r="AD44" s="381">
        <v>4.2441040999999995</v>
      </c>
      <c r="AE44" s="381">
        <v>17.132167770000002</v>
      </c>
      <c r="AF44" s="381">
        <v>3.5581780300000001</v>
      </c>
      <c r="AG44" s="381">
        <v>1.59569334</v>
      </c>
      <c r="AH44" s="381">
        <v>0.64485498999999957</v>
      </c>
      <c r="AI44" s="381">
        <v>0.55805360000000015</v>
      </c>
      <c r="AJ44" s="381">
        <v>2.5765423200000002</v>
      </c>
      <c r="AK44" s="381">
        <v>10.58125179</v>
      </c>
      <c r="AL44" s="381">
        <v>2.6303010800000002</v>
      </c>
      <c r="AM44" s="381">
        <v>2.6114569099999994</v>
      </c>
      <c r="AN44" s="381">
        <v>6.61500881</v>
      </c>
      <c r="AO44" s="381">
        <v>3.4096452200000003</v>
      </c>
      <c r="AP44" s="381">
        <v>7.4219703599999987</v>
      </c>
      <c r="AQ44" s="381">
        <v>2.8561645800000002</v>
      </c>
      <c r="AR44" s="381">
        <v>0.98270197999999964</v>
      </c>
      <c r="AS44" s="381">
        <v>1.27090959</v>
      </c>
      <c r="AT44" s="381">
        <v>0.64183600000000007</v>
      </c>
      <c r="AU44" s="381">
        <v>1.4546608799999998</v>
      </c>
      <c r="AV44" s="381">
        <v>4.6878362099999995</v>
      </c>
      <c r="AW44" s="381">
        <v>2.8052275099999999</v>
      </c>
      <c r="AX44" s="381">
        <v>1.1589626199999998</v>
      </c>
      <c r="AY44" s="381">
        <v>1.2613009800000001</v>
      </c>
      <c r="AZ44" s="381">
        <v>204.01269471999998</v>
      </c>
      <c r="BA44" s="381">
        <v>353.35627539000001</v>
      </c>
      <c r="BB44" s="381">
        <v>103.56161972999999</v>
      </c>
      <c r="BC44" s="381">
        <v>1.2998174800000002</v>
      </c>
      <c r="BD44" s="381">
        <v>234.17190969999999</v>
      </c>
      <c r="BE44" s="381">
        <v>114.93787592999999</v>
      </c>
      <c r="BF44" s="381">
        <v>0.69637759000000121</v>
      </c>
      <c r="BG44" s="381">
        <v>1.1538937100000002</v>
      </c>
      <c r="BH44" s="381">
        <v>0.56220103999999993</v>
      </c>
      <c r="BI44" s="381">
        <v>0.93984991999999989</v>
      </c>
      <c r="BJ44" s="381">
        <v>2.1915358500000006</v>
      </c>
      <c r="BK44" s="381">
        <v>1.1892688699999994</v>
      </c>
      <c r="BL44" s="381">
        <v>3.9456829099999986</v>
      </c>
      <c r="BM44" s="381">
        <v>8.8908489399999979</v>
      </c>
      <c r="BN44" s="381">
        <v>2.8325245199999998</v>
      </c>
      <c r="BO44" s="381">
        <v>8.1958306800000003</v>
      </c>
      <c r="BP44" s="381">
        <v>1.2614079700000005</v>
      </c>
      <c r="BQ44" s="381">
        <v>0.59873402000000198</v>
      </c>
      <c r="BR44" s="381">
        <v>0.80440510000000387</v>
      </c>
      <c r="BS44" s="381">
        <v>0.13881225000000086</v>
      </c>
      <c r="BT44" s="381">
        <v>0.86824245000000122</v>
      </c>
      <c r="BU44" s="381">
        <v>10.289278029999998</v>
      </c>
      <c r="BV44" s="381">
        <v>77.292113690000008</v>
      </c>
      <c r="BW44" s="381">
        <v>0.57169775999999994</v>
      </c>
      <c r="BX44" s="381">
        <v>9.6783694699999998</v>
      </c>
      <c r="BY44" s="381">
        <v>191.78131931999999</v>
      </c>
      <c r="BZ44" s="381">
        <v>266.08831482999994</v>
      </c>
      <c r="CA44" s="381">
        <v>112.67882662999997</v>
      </c>
      <c r="CB44" s="381">
        <v>5.927915119999998</v>
      </c>
      <c r="CC44" s="381">
        <v>3.3959054000000011</v>
      </c>
      <c r="CD44" s="381">
        <v>9.8896642100000012</v>
      </c>
      <c r="CE44" s="381">
        <v>16.965254889999994</v>
      </c>
      <c r="CF44" s="381">
        <v>16.615415680000002</v>
      </c>
      <c r="CG44" s="381">
        <v>8.7111842200000016</v>
      </c>
      <c r="CH44" s="381">
        <v>161.16618090999998</v>
      </c>
      <c r="CI44" s="381">
        <v>0</v>
      </c>
      <c r="CJ44" s="381"/>
      <c r="CK44" s="381"/>
      <c r="CL44" s="381"/>
      <c r="CM44" s="381"/>
      <c r="CN44" s="381"/>
      <c r="CO44" s="381"/>
      <c r="CP44" s="381"/>
      <c r="CQ44" s="381"/>
      <c r="CR44" s="381"/>
      <c r="CS44" s="381"/>
      <c r="CT44" s="381"/>
      <c r="CU44" s="381"/>
      <c r="CV44" s="381"/>
      <c r="CW44" s="381"/>
      <c r="CX44" s="381"/>
      <c r="CY44" s="381"/>
      <c r="CZ44" s="381"/>
      <c r="DA44" s="381"/>
      <c r="DB44" s="381"/>
      <c r="DC44" s="381"/>
      <c r="DD44" s="381"/>
      <c r="DE44" s="381"/>
      <c r="DF44" s="381"/>
      <c r="DG44" s="381"/>
      <c r="DH44" s="381"/>
      <c r="DI44" s="381"/>
      <c r="DJ44" s="381"/>
      <c r="DK44" s="381"/>
      <c r="DL44" s="381"/>
      <c r="DM44" s="381"/>
      <c r="DN44" s="381"/>
      <c r="DO44" s="381"/>
      <c r="DP44" s="381"/>
      <c r="DQ44" s="381"/>
      <c r="DR44" s="381">
        <v>375</v>
      </c>
      <c r="DS44" s="381"/>
      <c r="DT44" s="381"/>
      <c r="DU44" s="381"/>
      <c r="DV44" s="381"/>
      <c r="DW44" s="381"/>
      <c r="DX44" s="381"/>
      <c r="DY44" s="381"/>
      <c r="DZ44" s="381"/>
      <c r="EA44" s="381"/>
      <c r="EB44" s="381"/>
      <c r="EC44" s="381"/>
      <c r="ED44" s="381"/>
      <c r="EE44" s="371"/>
      <c r="EF44" s="381">
        <f t="shared" si="49"/>
        <v>0</v>
      </c>
      <c r="EG44" s="381">
        <f t="shared" si="49"/>
        <v>0</v>
      </c>
      <c r="EH44" s="381">
        <f t="shared" si="49"/>
        <v>375</v>
      </c>
      <c r="EI44" s="381">
        <f t="shared" si="49"/>
        <v>0</v>
      </c>
      <c r="EJ44" s="381"/>
      <c r="EK44" s="382" t="s">
        <v>521</v>
      </c>
      <c r="EL44" s="381">
        <v>0</v>
      </c>
      <c r="EM44" s="381">
        <v>0</v>
      </c>
      <c r="EN44" s="381">
        <v>375</v>
      </c>
      <c r="EO44" s="381">
        <v>0</v>
      </c>
      <c r="EP44" s="381">
        <v>0</v>
      </c>
      <c r="EQ44" s="381">
        <v>0</v>
      </c>
      <c r="ER44" s="381">
        <v>0</v>
      </c>
      <c r="ES44" s="386">
        <v>0</v>
      </c>
      <c r="ET44" s="386">
        <v>0</v>
      </c>
      <c r="EV44" s="381">
        <f t="shared" si="43"/>
        <v>0</v>
      </c>
      <c r="EW44" s="381">
        <f t="shared" si="43"/>
        <v>0</v>
      </c>
      <c r="EX44" s="381">
        <f t="shared" si="43"/>
        <v>0.35322087421205611</v>
      </c>
      <c r="EY44" s="381">
        <f t="shared" si="43"/>
        <v>0</v>
      </c>
      <c r="EZ44" s="381">
        <f t="shared" si="43"/>
        <v>0</v>
      </c>
      <c r="FA44" s="381">
        <f t="shared" si="43"/>
        <v>0</v>
      </c>
      <c r="FB44" s="381">
        <f t="shared" si="43"/>
        <v>0</v>
      </c>
      <c r="FC44" s="381">
        <f t="shared" si="43"/>
        <v>0</v>
      </c>
      <c r="FD44" s="381">
        <f t="shared" si="43"/>
        <v>0</v>
      </c>
      <c r="FF44" s="381"/>
      <c r="FG44" s="381">
        <f t="shared" si="28"/>
        <v>0</v>
      </c>
      <c r="FH44" s="381">
        <f t="shared" si="28"/>
        <v>0.35322087421205611</v>
      </c>
      <c r="FI44" s="381">
        <f t="shared" si="28"/>
        <v>-0.35322087421205611</v>
      </c>
      <c r="FJ44" s="381">
        <f t="shared" si="28"/>
        <v>0</v>
      </c>
      <c r="FK44" s="381">
        <f t="shared" si="28"/>
        <v>0</v>
      </c>
      <c r="FL44" s="381">
        <f t="shared" si="28"/>
        <v>0</v>
      </c>
    </row>
    <row r="45" spans="1:168" x14ac:dyDescent="0.25">
      <c r="A45" s="382"/>
      <c r="B45" s="385"/>
      <c r="C45" s="384"/>
      <c r="D45" s="381"/>
      <c r="E45" s="381"/>
      <c r="F45" s="381"/>
      <c r="G45" s="381"/>
      <c r="H45" s="381"/>
      <c r="I45" s="381"/>
      <c r="J45" s="381"/>
      <c r="K45" s="381"/>
      <c r="L45" s="381"/>
      <c r="M45" s="381"/>
      <c r="N45" s="381"/>
      <c r="O45" s="381"/>
      <c r="P45" s="381"/>
      <c r="Q45" s="381"/>
      <c r="R45" s="381"/>
      <c r="S45" s="381"/>
      <c r="T45" s="381"/>
      <c r="U45" s="381"/>
      <c r="V45" s="381"/>
      <c r="W45" s="381"/>
      <c r="X45" s="381"/>
      <c r="Y45" s="381"/>
      <c r="Z45" s="381"/>
      <c r="AA45" s="381"/>
      <c r="AB45" s="381"/>
      <c r="AC45" s="381"/>
      <c r="AD45" s="381"/>
      <c r="AE45" s="381"/>
      <c r="AF45" s="381"/>
      <c r="AG45" s="381"/>
      <c r="AH45" s="381"/>
      <c r="AI45" s="381"/>
      <c r="AJ45" s="381"/>
      <c r="AK45" s="381"/>
      <c r="AL45" s="381"/>
      <c r="AM45" s="381"/>
      <c r="AN45" s="381"/>
      <c r="AO45" s="381"/>
      <c r="AP45" s="381"/>
      <c r="AQ45" s="381"/>
      <c r="AR45" s="381"/>
      <c r="AS45" s="381"/>
      <c r="AT45" s="381"/>
      <c r="AU45" s="381"/>
      <c r="AV45" s="381"/>
      <c r="AW45" s="381"/>
      <c r="AX45" s="381"/>
      <c r="AY45" s="381"/>
      <c r="AZ45" s="381"/>
      <c r="BA45" s="381"/>
      <c r="BB45" s="381"/>
      <c r="BC45" s="381"/>
      <c r="BD45" s="381"/>
      <c r="BE45" s="381"/>
      <c r="BF45" s="381"/>
      <c r="BG45" s="381"/>
      <c r="BH45" s="381"/>
      <c r="BI45" s="381"/>
      <c r="BJ45" s="381"/>
      <c r="BK45" s="381"/>
      <c r="BL45" s="381"/>
      <c r="BM45" s="381"/>
      <c r="BN45" s="381"/>
      <c r="BO45" s="381"/>
      <c r="BP45" s="381"/>
      <c r="BQ45" s="381"/>
      <c r="BR45" s="381"/>
      <c r="BS45" s="381"/>
      <c r="BT45" s="381"/>
      <c r="BU45" s="381"/>
      <c r="BV45" s="381"/>
      <c r="BW45" s="381"/>
      <c r="BX45" s="381"/>
      <c r="BY45" s="381"/>
      <c r="BZ45" s="381"/>
      <c r="CA45" s="381"/>
      <c r="CB45" s="381"/>
      <c r="CC45" s="381"/>
      <c r="CD45" s="381"/>
      <c r="CE45" s="381"/>
      <c r="CF45" s="381"/>
      <c r="CG45" s="381"/>
      <c r="CH45" s="381"/>
      <c r="CI45" s="381"/>
      <c r="CJ45" s="381"/>
      <c r="CK45" s="381"/>
      <c r="CL45" s="381"/>
      <c r="CM45" s="381"/>
      <c r="CN45" s="381"/>
      <c r="CO45" s="381"/>
      <c r="CP45" s="381"/>
      <c r="CQ45" s="381"/>
      <c r="CR45" s="381"/>
      <c r="CS45" s="381"/>
      <c r="CT45" s="381"/>
      <c r="CU45" s="381"/>
      <c r="CV45" s="381"/>
      <c r="CW45" s="381"/>
      <c r="CX45" s="381"/>
      <c r="CY45" s="381"/>
      <c r="CZ45" s="381"/>
      <c r="DA45" s="381"/>
      <c r="DB45" s="381"/>
      <c r="DC45" s="381"/>
      <c r="DD45" s="381"/>
      <c r="DE45" s="381"/>
      <c r="DF45" s="381"/>
      <c r="DG45" s="381"/>
      <c r="DH45" s="381"/>
      <c r="DI45" s="381"/>
      <c r="DJ45" s="381"/>
      <c r="DK45" s="381"/>
      <c r="DL45" s="381"/>
      <c r="DM45" s="381"/>
      <c r="DN45" s="381"/>
      <c r="DO45" s="381"/>
      <c r="DP45" s="381"/>
      <c r="DQ45" s="381"/>
      <c r="DR45" s="381"/>
      <c r="DS45" s="381"/>
      <c r="DT45" s="381"/>
      <c r="DU45" s="381"/>
      <c r="DV45" s="381"/>
      <c r="DW45" s="381"/>
      <c r="DX45" s="381"/>
      <c r="DY45" s="381"/>
      <c r="DZ45" s="381"/>
      <c r="EA45" s="381"/>
      <c r="EB45" s="381"/>
      <c r="EC45" s="381"/>
      <c r="ED45" s="381"/>
      <c r="EE45" s="371"/>
      <c r="EF45" s="381"/>
      <c r="EG45" s="381"/>
      <c r="EH45" s="381"/>
      <c r="EI45" s="381"/>
      <c r="EJ45" s="381"/>
      <c r="EK45" s="382"/>
      <c r="EL45" s="381"/>
      <c r="EM45" s="381"/>
      <c r="EN45" s="381"/>
      <c r="EO45" s="381"/>
      <c r="EP45" s="381"/>
      <c r="EQ45" s="381"/>
      <c r="ER45" s="381"/>
      <c r="ES45" s="381"/>
      <c r="ET45" s="381"/>
      <c r="EV45" s="381"/>
      <c r="EW45" s="381"/>
      <c r="EX45" s="381"/>
      <c r="EY45" s="381"/>
      <c r="EZ45" s="381"/>
      <c r="FA45" s="381"/>
      <c r="FB45" s="381"/>
      <c r="FC45" s="381"/>
      <c r="FD45" s="381"/>
      <c r="FF45" s="381"/>
      <c r="FG45" s="381"/>
      <c r="FH45" s="381"/>
      <c r="FI45" s="381"/>
      <c r="FJ45" s="381"/>
      <c r="FK45" s="381"/>
      <c r="FL45" s="381"/>
    </row>
    <row r="46" spans="1:168" s="370" customFormat="1" x14ac:dyDescent="0.25">
      <c r="A46" s="378" t="s">
        <v>520</v>
      </c>
      <c r="B46" s="380"/>
      <c r="C46" s="365">
        <f t="shared" ref="C46:BN46" si="50">(C4-C5-C21)</f>
        <v>1616.3059674102194</v>
      </c>
      <c r="D46" s="365">
        <f t="shared" si="50"/>
        <v>1381.9435791604374</v>
      </c>
      <c r="E46" s="365">
        <f t="shared" si="50"/>
        <v>1613.6633896588987</v>
      </c>
      <c r="F46" s="365">
        <f t="shared" si="50"/>
        <v>2128.0818874994397</v>
      </c>
      <c r="G46" s="365">
        <f t="shared" si="50"/>
        <v>1633.4007128829974</v>
      </c>
      <c r="H46" s="365">
        <f t="shared" si="50"/>
        <v>1471.9548855656001</v>
      </c>
      <c r="I46" s="365">
        <f t="shared" si="50"/>
        <v>1730.8965652430561</v>
      </c>
      <c r="J46" s="365">
        <f t="shared" si="50"/>
        <v>1581.1970578207777</v>
      </c>
      <c r="K46" s="365">
        <f t="shared" si="50"/>
        <v>1616.6390766924185</v>
      </c>
      <c r="L46" s="365">
        <f t="shared" si="50"/>
        <v>1504.5734536356936</v>
      </c>
      <c r="M46" s="365">
        <f t="shared" si="50"/>
        <v>1560.1092312122937</v>
      </c>
      <c r="N46" s="365">
        <f t="shared" si="50"/>
        <v>1716.5376363453415</v>
      </c>
      <c r="O46" s="365">
        <f t="shared" si="50"/>
        <v>1920.782982281059</v>
      </c>
      <c r="P46" s="365">
        <f t="shared" si="50"/>
        <v>1413.0452298395871</v>
      </c>
      <c r="Q46" s="365">
        <f t="shared" si="50"/>
        <v>1783.6506528900986</v>
      </c>
      <c r="R46" s="365">
        <f t="shared" si="50"/>
        <v>2445.5641311209288</v>
      </c>
      <c r="S46" s="365">
        <f t="shared" si="50"/>
        <v>1910.6191587648732</v>
      </c>
      <c r="T46" s="365">
        <f t="shared" si="50"/>
        <v>1698.2960228779702</v>
      </c>
      <c r="U46" s="365">
        <f t="shared" si="50"/>
        <v>1991.9957371441835</v>
      </c>
      <c r="V46" s="365">
        <f t="shared" si="50"/>
        <v>1744.7412640791576</v>
      </c>
      <c r="W46" s="365">
        <f t="shared" si="50"/>
        <v>1814.1341812426735</v>
      </c>
      <c r="X46" s="365">
        <f t="shared" si="50"/>
        <v>1876.7628763329394</v>
      </c>
      <c r="Y46" s="365">
        <f t="shared" si="50"/>
        <v>1815.1486339884209</v>
      </c>
      <c r="Z46" s="365">
        <f t="shared" si="50"/>
        <v>1946.088152415814</v>
      </c>
      <c r="AA46" s="365">
        <f t="shared" si="50"/>
        <v>2040.003385202589</v>
      </c>
      <c r="AB46" s="365">
        <f t="shared" si="50"/>
        <v>1694.8132774171665</v>
      </c>
      <c r="AC46" s="365">
        <f t="shared" si="50"/>
        <v>1858.5470294997594</v>
      </c>
      <c r="AD46" s="365">
        <f t="shared" si="50"/>
        <v>2503.076840650599</v>
      </c>
      <c r="AE46" s="365">
        <f t="shared" si="50"/>
        <v>2002.73895476399</v>
      </c>
      <c r="AF46" s="365">
        <f t="shared" si="50"/>
        <v>1849.8814732579108</v>
      </c>
      <c r="AG46" s="365">
        <f t="shared" si="50"/>
        <v>2086.9156975856358</v>
      </c>
      <c r="AH46" s="365">
        <f t="shared" si="50"/>
        <v>1880.9511030038627</v>
      </c>
      <c r="AI46" s="365">
        <f t="shared" si="50"/>
        <v>1830.984529180037</v>
      </c>
      <c r="AJ46" s="365">
        <f t="shared" si="50"/>
        <v>2048.6178385137705</v>
      </c>
      <c r="AK46" s="365">
        <f t="shared" si="50"/>
        <v>2028.8691770227947</v>
      </c>
      <c r="AL46" s="365">
        <f t="shared" si="50"/>
        <v>2144.3336987822099</v>
      </c>
      <c r="AM46" s="365">
        <f t="shared" si="50"/>
        <v>2230.0446515630078</v>
      </c>
      <c r="AN46" s="365">
        <f t="shared" si="50"/>
        <v>2333.4793863595169</v>
      </c>
      <c r="AO46" s="365">
        <f t="shared" si="50"/>
        <v>2052.6481629270584</v>
      </c>
      <c r="AP46" s="365">
        <f t="shared" si="50"/>
        <v>2799.2081207693991</v>
      </c>
      <c r="AQ46" s="365">
        <f t="shared" si="50"/>
        <v>2203.2535070387967</v>
      </c>
      <c r="AR46" s="365">
        <f t="shared" si="50"/>
        <v>2254.0705725280577</v>
      </c>
      <c r="AS46" s="365">
        <f t="shared" si="50"/>
        <v>2903.2876968784099</v>
      </c>
      <c r="AT46" s="365">
        <f t="shared" si="50"/>
        <v>1870.2707043616476</v>
      </c>
      <c r="AU46" s="365">
        <f t="shared" si="50"/>
        <v>1980.5606770237075</v>
      </c>
      <c r="AV46" s="365">
        <f t="shared" si="50"/>
        <v>1938.87598499466</v>
      </c>
      <c r="AW46" s="365">
        <f t="shared" si="50"/>
        <v>1915.9379554296181</v>
      </c>
      <c r="AX46" s="365">
        <f t="shared" si="50"/>
        <v>1880.9767956559808</v>
      </c>
      <c r="AY46" s="365">
        <f t="shared" si="50"/>
        <v>2110.1981825961175</v>
      </c>
      <c r="AZ46" s="365">
        <f t="shared" si="50"/>
        <v>1759.2055903247478</v>
      </c>
      <c r="BA46" s="365">
        <f t="shared" si="50"/>
        <v>2018.6366600002727</v>
      </c>
      <c r="BB46" s="365">
        <f t="shared" si="50"/>
        <v>2432.5157371680889</v>
      </c>
      <c r="BC46" s="365">
        <f t="shared" si="50"/>
        <v>1816.4134414502901</v>
      </c>
      <c r="BD46" s="365">
        <f t="shared" si="50"/>
        <v>2043.6498573934416</v>
      </c>
      <c r="BE46" s="365">
        <f t="shared" si="50"/>
        <v>2028.2422862566957</v>
      </c>
      <c r="BF46" s="365">
        <f t="shared" si="50"/>
        <v>2071.788294662359</v>
      </c>
      <c r="BG46" s="365">
        <f t="shared" si="50"/>
        <v>1901.0687731470164</v>
      </c>
      <c r="BH46" s="365">
        <f t="shared" si="50"/>
        <v>2017.193035418233</v>
      </c>
      <c r="BI46" s="365">
        <f t="shared" si="50"/>
        <v>1693.8048960994731</v>
      </c>
      <c r="BJ46" s="365">
        <f t="shared" si="50"/>
        <v>2774.2684949839795</v>
      </c>
      <c r="BK46" s="365">
        <f t="shared" si="50"/>
        <v>2405.908000266752</v>
      </c>
      <c r="BL46" s="365">
        <f t="shared" si="50"/>
        <v>1891.3098246253294</v>
      </c>
      <c r="BM46" s="365">
        <f t="shared" si="50"/>
        <v>2162.0000096106796</v>
      </c>
      <c r="BN46" s="365">
        <f t="shared" si="50"/>
        <v>2661.1002223769024</v>
      </c>
      <c r="BO46" s="365">
        <f t="shared" ref="BO46:CH46" si="51">(BO4-BO5-BO21)</f>
        <v>2154.6680694245724</v>
      </c>
      <c r="BP46" s="365">
        <f t="shared" si="51"/>
        <v>2008.2779881333372</v>
      </c>
      <c r="BQ46" s="365">
        <f t="shared" si="51"/>
        <v>2205.2490475747218</v>
      </c>
      <c r="BR46" s="365">
        <f t="shared" si="51"/>
        <v>2001.5721769005411</v>
      </c>
      <c r="BS46" s="365">
        <f t="shared" si="51"/>
        <v>2014.0991184971726</v>
      </c>
      <c r="BT46" s="365">
        <f t="shared" si="51"/>
        <v>2053.5890047879811</v>
      </c>
      <c r="BU46" s="365">
        <f t="shared" si="51"/>
        <v>2123.0506084551257</v>
      </c>
      <c r="BV46" s="365">
        <f t="shared" si="51"/>
        <v>2097.4820278225457</v>
      </c>
      <c r="BW46" s="365">
        <f t="shared" si="51"/>
        <v>2238.1620998190492</v>
      </c>
      <c r="BX46" s="365">
        <f t="shared" si="51"/>
        <v>1741.0330375878852</v>
      </c>
      <c r="BY46" s="365">
        <f t="shared" si="51"/>
        <v>1854.1701009551853</v>
      </c>
      <c r="BZ46" s="365">
        <f t="shared" si="51"/>
        <v>2653.4602240159984</v>
      </c>
      <c r="CA46" s="365">
        <f t="shared" si="51"/>
        <v>2525.1014588276566</v>
      </c>
      <c r="CB46" s="365">
        <f t="shared" si="51"/>
        <v>1883.3479873655383</v>
      </c>
      <c r="CC46" s="365">
        <f t="shared" si="51"/>
        <v>2121.6989887003683</v>
      </c>
      <c r="CD46" s="365">
        <f t="shared" si="51"/>
        <v>2035.1416467706499</v>
      </c>
      <c r="CE46" s="365">
        <f t="shared" si="51"/>
        <v>2050.9328762988007</v>
      </c>
      <c r="CF46" s="365">
        <f t="shared" si="51"/>
        <v>1999.1110176281325</v>
      </c>
      <c r="CG46" s="365">
        <f t="shared" si="51"/>
        <v>1977.3586409200834</v>
      </c>
      <c r="CH46" s="365">
        <f t="shared" si="51"/>
        <v>2789.490527759106</v>
      </c>
      <c r="CI46" s="365">
        <f t="shared" ref="CI46:ED46" si="52">CI10+CI22-CI19</f>
        <v>2406.3234542652212</v>
      </c>
      <c r="CJ46" s="365">
        <f t="shared" si="52"/>
        <v>1843.6025867812332</v>
      </c>
      <c r="CK46" s="365">
        <f t="shared" si="52"/>
        <v>1877.6135736412307</v>
      </c>
      <c r="CL46" s="365">
        <f t="shared" si="52"/>
        <v>2896.3065876252458</v>
      </c>
      <c r="CM46" s="365">
        <f t="shared" si="52"/>
        <v>2157.6655092932301</v>
      </c>
      <c r="CN46" s="365">
        <f t="shared" si="52"/>
        <v>1892.5086315612321</v>
      </c>
      <c r="CO46" s="365">
        <f t="shared" si="52"/>
        <v>1964.7912888872359</v>
      </c>
      <c r="CP46" s="365">
        <f t="shared" si="52"/>
        <v>1911.9346320552359</v>
      </c>
      <c r="CQ46" s="365">
        <f t="shared" si="52"/>
        <v>2134.98689245473</v>
      </c>
      <c r="CR46" s="365">
        <f t="shared" si="52"/>
        <v>2148.0571142192307</v>
      </c>
      <c r="CS46" s="365">
        <f t="shared" si="52"/>
        <v>1391.262791147228</v>
      </c>
      <c r="CT46" s="365">
        <f t="shared" si="52"/>
        <v>2120.1342457689634</v>
      </c>
      <c r="CU46" s="365">
        <f t="shared" si="52"/>
        <v>2287.6876910632955</v>
      </c>
      <c r="CV46" s="365">
        <f t="shared" si="52"/>
        <v>1751.3007550061916</v>
      </c>
      <c r="CW46" s="365">
        <f t="shared" si="52"/>
        <v>2432.1167529408272</v>
      </c>
      <c r="CX46" s="365">
        <f t="shared" si="52"/>
        <v>1909.687057496682</v>
      </c>
      <c r="CY46" s="365">
        <f t="shared" si="52"/>
        <v>1387.0757804553234</v>
      </c>
      <c r="CZ46" s="365">
        <f t="shared" si="52"/>
        <v>1428.3341144765257</v>
      </c>
      <c r="DA46" s="365">
        <f t="shared" si="52"/>
        <v>1597.1241699444076</v>
      </c>
      <c r="DB46" s="365">
        <f t="shared" si="52"/>
        <v>1845.1503866720718</v>
      </c>
      <c r="DC46" s="365">
        <f t="shared" si="52"/>
        <v>1930.7419112344619</v>
      </c>
      <c r="DD46" s="365">
        <f t="shared" si="52"/>
        <v>1534.8617181423206</v>
      </c>
      <c r="DE46" s="365">
        <f t="shared" si="52"/>
        <v>1732.4681201522169</v>
      </c>
      <c r="DF46" s="365">
        <f t="shared" si="52"/>
        <v>1812.703753159092</v>
      </c>
      <c r="DG46" s="365">
        <f t="shared" si="52"/>
        <v>2004.5504728499907</v>
      </c>
      <c r="DH46" s="365">
        <f t="shared" si="52"/>
        <v>1679.7512873799956</v>
      </c>
      <c r="DI46" s="365">
        <f t="shared" si="52"/>
        <v>2060.5518803454038</v>
      </c>
      <c r="DJ46" s="365">
        <f t="shared" si="52"/>
        <v>2280.3596258765333</v>
      </c>
      <c r="DK46" s="365">
        <f t="shared" si="52"/>
        <v>1646.5113019799942</v>
      </c>
      <c r="DL46" s="365">
        <f t="shared" si="52"/>
        <v>1972.4100275599928</v>
      </c>
      <c r="DM46" s="365">
        <f t="shared" si="52"/>
        <v>1920.5997266699919</v>
      </c>
      <c r="DN46" s="365">
        <f t="shared" si="52"/>
        <v>1778.6686119352319</v>
      </c>
      <c r="DO46" s="365">
        <f t="shared" si="52"/>
        <v>1964.205543289999</v>
      </c>
      <c r="DP46" s="365">
        <f t="shared" si="52"/>
        <v>2050.7486553300014</v>
      </c>
      <c r="DQ46" s="365">
        <f t="shared" si="52"/>
        <v>1967.2226811049927</v>
      </c>
      <c r="DR46" s="365">
        <f t="shared" si="52"/>
        <v>2080.3656237279779</v>
      </c>
      <c r="DS46" s="365">
        <f t="shared" si="52"/>
        <v>2299.2070620592767</v>
      </c>
      <c r="DT46" s="365">
        <f t="shared" si="52"/>
        <v>1687.9992340425549</v>
      </c>
      <c r="DU46" s="365">
        <f t="shared" si="52"/>
        <v>2366.8544181806424</v>
      </c>
      <c r="DV46" s="365">
        <f t="shared" si="52"/>
        <v>2739.7384978289533</v>
      </c>
      <c r="DW46" s="365">
        <f t="shared" si="52"/>
        <v>1909.3614476404443</v>
      </c>
      <c r="DX46" s="365">
        <f t="shared" si="52"/>
        <v>1774.3042885738951</v>
      </c>
      <c r="DY46" s="365">
        <f t="shared" si="52"/>
        <v>1924.8942551369194</v>
      </c>
      <c r="DZ46" s="365">
        <f t="shared" si="52"/>
        <v>2013.4160886851803</v>
      </c>
      <c r="EA46" s="365">
        <f t="shared" si="52"/>
        <v>2194.3528814370811</v>
      </c>
      <c r="EB46" s="365">
        <f t="shared" si="52"/>
        <v>2265.5379571872286</v>
      </c>
      <c r="EC46" s="365">
        <f t="shared" si="52"/>
        <v>2244.0505160740399</v>
      </c>
      <c r="ED46" s="365">
        <f t="shared" si="52"/>
        <v>2419.6454940617127</v>
      </c>
      <c r="EE46" s="371"/>
      <c r="EF46" s="365">
        <f>(EF4-EF5-EF21-EF19)</f>
        <v>24745.187307700013</v>
      </c>
      <c r="EG46" s="365">
        <f>(EG4-EG5-EG21-EG19)</f>
        <v>21649.252210743416</v>
      </c>
      <c r="EH46" s="365">
        <f>(EH4-EH5-EH21-EH19)</f>
        <v>23405.945438050105</v>
      </c>
      <c r="EI46" s="365">
        <f>(EI4-EI5-EI21-EI19)</f>
        <v>25839.362140907924</v>
      </c>
      <c r="EJ46" s="365"/>
      <c r="EK46" s="378" t="s">
        <v>520</v>
      </c>
      <c r="EL46" s="365">
        <f>(EL4-EL5-EL21-EL19)</f>
        <v>24745.18730770002</v>
      </c>
      <c r="EM46" s="365">
        <f t="shared" ref="EM46:ET46" si="53">(EM4-EM5-EM21-EM19)</f>
        <v>21649.25221074342</v>
      </c>
      <c r="EN46" s="365">
        <f t="shared" si="53"/>
        <v>23405.945438050105</v>
      </c>
      <c r="EO46" s="365">
        <f t="shared" si="53"/>
        <v>25839.423484028026</v>
      </c>
      <c r="EP46" s="365">
        <f t="shared" si="53"/>
        <v>27678.327630154461</v>
      </c>
      <c r="EQ46" s="365">
        <f t="shared" si="53"/>
        <v>28495.375781386898</v>
      </c>
      <c r="ER46" s="365">
        <f t="shared" si="53"/>
        <v>29693.903606689106</v>
      </c>
      <c r="ES46" s="365">
        <f t="shared" si="53"/>
        <v>31153.995553536628</v>
      </c>
      <c r="ET46" s="365">
        <f t="shared" si="53"/>
        <v>32280.747534416958</v>
      </c>
      <c r="EU46" s="377"/>
      <c r="EV46" s="365">
        <f>EV10+EV22-EV19</f>
        <v>22.889319243405932</v>
      </c>
      <c r="EW46" s="365">
        <f>EW10+EW22-EW19</f>
        <v>21.803814216810981</v>
      </c>
      <c r="EX46" s="365">
        <f>EX10+EX22-EX19</f>
        <v>22.046582691700653</v>
      </c>
      <c r="EY46" s="365">
        <f t="shared" ref="EY46:FD46" si="54">EY10+EY22-EY19</f>
        <v>22.377784869528412</v>
      </c>
      <c r="EZ46" s="365">
        <f t="shared" si="54"/>
        <v>23.009360203997801</v>
      </c>
      <c r="FA46" s="365">
        <f t="shared" si="54"/>
        <v>22.873571971377537</v>
      </c>
      <c r="FB46" s="365">
        <f t="shared" si="54"/>
        <v>23.055231194879656</v>
      </c>
      <c r="FC46" s="365">
        <f t="shared" si="54"/>
        <v>23.396842332224903</v>
      </c>
      <c r="FD46" s="365">
        <f t="shared" si="54"/>
        <v>23.449162687091796</v>
      </c>
      <c r="FE46" s="377"/>
      <c r="FF46" s="365"/>
      <c r="FG46" s="365">
        <f>EW46-EV46</f>
        <v>-1.0855050265949515</v>
      </c>
      <c r="FH46" s="365">
        <f t="shared" si="28"/>
        <v>0.24276847488967235</v>
      </c>
      <c r="FI46" s="365">
        <f t="shared" si="28"/>
        <v>0.33120217782775896</v>
      </c>
      <c r="FJ46" s="365">
        <f t="shared" si="28"/>
        <v>0.63157533446938885</v>
      </c>
      <c r="FK46" s="365">
        <f t="shared" si="28"/>
        <v>-0.13578823262026418</v>
      </c>
      <c r="FL46" s="365">
        <f t="shared" si="28"/>
        <v>0.18165922350211972</v>
      </c>
    </row>
    <row r="47" spans="1:168" s="370" customFormat="1" x14ac:dyDescent="0.25">
      <c r="A47" s="378" t="s">
        <v>519</v>
      </c>
      <c r="B47" s="380"/>
      <c r="C47" s="365" t="e">
        <f>(C25-C32-C33-#REF!)</f>
        <v>#REF!</v>
      </c>
      <c r="D47" s="365" t="e">
        <f>(D25-D32-D33-#REF!)</f>
        <v>#REF!</v>
      </c>
      <c r="E47" s="365" t="e">
        <f>(E25-E32-E33-#REF!)</f>
        <v>#REF!</v>
      </c>
      <c r="F47" s="365" t="e">
        <f>(F25-F32-F33-#REF!)</f>
        <v>#REF!</v>
      </c>
      <c r="G47" s="365" t="e">
        <f>(G25-G32-G33-#REF!)</f>
        <v>#REF!</v>
      </c>
      <c r="H47" s="365" t="e">
        <f>(H25-H32-H33-#REF!)</f>
        <v>#REF!</v>
      </c>
      <c r="I47" s="365" t="e">
        <f>(I25-I32-I33-#REF!)</f>
        <v>#REF!</v>
      </c>
      <c r="J47" s="365" t="e">
        <f>(J25-J32-J33-#REF!)</f>
        <v>#REF!</v>
      </c>
      <c r="K47" s="365" t="e">
        <f>(K25-K32-K33-#REF!)</f>
        <v>#REF!</v>
      </c>
      <c r="L47" s="365" t="e">
        <f>(L25-L32-L33-#REF!)</f>
        <v>#REF!</v>
      </c>
      <c r="M47" s="365" t="e">
        <f>(M25-M32-M33-#REF!)</f>
        <v>#REF!</v>
      </c>
      <c r="N47" s="365" t="e">
        <f>(N25-N32-N33-#REF!)</f>
        <v>#REF!</v>
      </c>
      <c r="O47" s="365" t="e">
        <f>(O25-O32-O33-#REF!)</f>
        <v>#REF!</v>
      </c>
      <c r="P47" s="365" t="e">
        <f>(P25-P32-P33-#REF!)</f>
        <v>#REF!</v>
      </c>
      <c r="Q47" s="365" t="e">
        <f>(Q25-Q32-Q33-#REF!)</f>
        <v>#REF!</v>
      </c>
      <c r="R47" s="365" t="e">
        <f>(R25-R32-R33-#REF!)</f>
        <v>#REF!</v>
      </c>
      <c r="S47" s="365" t="e">
        <f>(S25-S32-S33-#REF!)</f>
        <v>#REF!</v>
      </c>
      <c r="T47" s="365" t="e">
        <f>(T25-T32-T33-#REF!)</f>
        <v>#REF!</v>
      </c>
      <c r="U47" s="365" t="e">
        <f>(U25-U32-U33-#REF!)</f>
        <v>#REF!</v>
      </c>
      <c r="V47" s="365" t="e">
        <f>(V25-V32-V33-#REF!)</f>
        <v>#REF!</v>
      </c>
      <c r="W47" s="365" t="e">
        <f>(W25-W32-W33-#REF!)</f>
        <v>#REF!</v>
      </c>
      <c r="X47" s="365" t="e">
        <f>(X25-X32-X33-#REF!)</f>
        <v>#REF!</v>
      </c>
      <c r="Y47" s="365" t="e">
        <f>(Y25-Y32-Y33-#REF!)</f>
        <v>#REF!</v>
      </c>
      <c r="Z47" s="365" t="e">
        <f>(Z25-Z32-Z33-#REF!)</f>
        <v>#REF!</v>
      </c>
      <c r="AA47" s="365" t="e">
        <f>(AA25-AA32-AA33-#REF!)</f>
        <v>#REF!</v>
      </c>
      <c r="AB47" s="365" t="e">
        <f>(AB25-AB32-AB33-#REF!)</f>
        <v>#REF!</v>
      </c>
      <c r="AC47" s="365" t="e">
        <f>(AC25-AC32-AC33-#REF!)</f>
        <v>#REF!</v>
      </c>
      <c r="AD47" s="365" t="e">
        <f>(AD25-AD32-AD33-#REF!)</f>
        <v>#REF!</v>
      </c>
      <c r="AE47" s="365" t="e">
        <f>(AE25-AE32-AE33-#REF!)</f>
        <v>#REF!</v>
      </c>
      <c r="AF47" s="365" t="e">
        <f>(AF25-AF32-AF33-#REF!)</f>
        <v>#REF!</v>
      </c>
      <c r="AG47" s="365" t="e">
        <f>(AG25-AG32-AG33-#REF!)</f>
        <v>#REF!</v>
      </c>
      <c r="AH47" s="365" t="e">
        <f>(AH25-AH32-AH33-#REF!)</f>
        <v>#REF!</v>
      </c>
      <c r="AI47" s="365" t="e">
        <f>(AI25-AI32-AI33-#REF!)</f>
        <v>#REF!</v>
      </c>
      <c r="AJ47" s="365" t="e">
        <f>(AJ25-AJ32-AJ33-#REF!)</f>
        <v>#REF!</v>
      </c>
      <c r="AK47" s="365" t="e">
        <f>(AK25-AK32-AK33-#REF!)</f>
        <v>#REF!</v>
      </c>
      <c r="AL47" s="365" t="e">
        <f>(AL25-AL32-AL33-#REF!)</f>
        <v>#REF!</v>
      </c>
      <c r="AM47" s="365" t="e">
        <f>(AM25-AM32-AM33-#REF!)</f>
        <v>#REF!</v>
      </c>
      <c r="AN47" s="365" t="e">
        <f>(AN25-AN32-AN33-#REF!)</f>
        <v>#REF!</v>
      </c>
      <c r="AO47" s="365" t="e">
        <f>(AO25-AO32-AO33-#REF!)</f>
        <v>#REF!</v>
      </c>
      <c r="AP47" s="365" t="e">
        <f>(AP25-AP32-AP33-#REF!)</f>
        <v>#REF!</v>
      </c>
      <c r="AQ47" s="365" t="e">
        <f>(AQ25-AQ32-AQ33-#REF!)</f>
        <v>#REF!</v>
      </c>
      <c r="AR47" s="365" t="e">
        <f>(AR25-AR32-AR33-#REF!)</f>
        <v>#REF!</v>
      </c>
      <c r="AS47" s="365" t="e">
        <f>(AS25-AS32-AS33-#REF!)</f>
        <v>#REF!</v>
      </c>
      <c r="AT47" s="365" t="e">
        <f>(AT25-AT32-AT33-#REF!)</f>
        <v>#REF!</v>
      </c>
      <c r="AU47" s="365" t="e">
        <f>(AU25-AU32-AU33-#REF!)</f>
        <v>#REF!</v>
      </c>
      <c r="AV47" s="365" t="e">
        <f>(AV25-AV32-AV33-#REF!)</f>
        <v>#REF!</v>
      </c>
      <c r="AW47" s="365" t="e">
        <f>(AW25-AW32-AW33-#REF!)</f>
        <v>#REF!</v>
      </c>
      <c r="AX47" s="365" t="e">
        <f>(AX25-AX32-AX33-#REF!)</f>
        <v>#REF!</v>
      </c>
      <c r="AY47" s="365" t="e">
        <f>(AY25-AY32-AY33-#REF!)</f>
        <v>#REF!</v>
      </c>
      <c r="AZ47" s="365" t="e">
        <f>(AZ25-AZ32-AZ33-#REF!)</f>
        <v>#REF!</v>
      </c>
      <c r="BA47" s="365" t="e">
        <f>(BA25-BA32-BA33-#REF!)</f>
        <v>#REF!</v>
      </c>
      <c r="BB47" s="365" t="e">
        <f>(BB25-BB32-BB33-#REF!)</f>
        <v>#REF!</v>
      </c>
      <c r="BC47" s="365" t="e">
        <f>(BC25-BC32-BC33-#REF!)</f>
        <v>#REF!</v>
      </c>
      <c r="BD47" s="365" t="e">
        <f>(BD25-BD32-BD33-#REF!)</f>
        <v>#REF!</v>
      </c>
      <c r="BE47" s="365" t="e">
        <f>(BE25-BE32-BE33-#REF!)</f>
        <v>#REF!</v>
      </c>
      <c r="BF47" s="365" t="e">
        <f>(BF25-BF32-BF33-#REF!)</f>
        <v>#REF!</v>
      </c>
      <c r="BG47" s="365" t="e">
        <f>(BG25-BG32-BG33-#REF!)</f>
        <v>#REF!</v>
      </c>
      <c r="BH47" s="365" t="e">
        <f>(BH25-BH32-BH33-#REF!)</f>
        <v>#REF!</v>
      </c>
      <c r="BI47" s="365" t="e">
        <f>(BI25-BI32-BI33-#REF!)</f>
        <v>#REF!</v>
      </c>
      <c r="BJ47" s="365" t="e">
        <f>(BJ25-BJ32-BJ33-#REF!)</f>
        <v>#REF!</v>
      </c>
      <c r="BK47" s="365" t="e">
        <f>(BK25-BK32-BK33-#REF!)</f>
        <v>#REF!</v>
      </c>
      <c r="BL47" s="365" t="e">
        <f>(BL25-BL32-BL33-#REF!)</f>
        <v>#REF!</v>
      </c>
      <c r="BM47" s="365" t="e">
        <f>(BM25-BM32-BM33-#REF!)</f>
        <v>#REF!</v>
      </c>
      <c r="BN47" s="365" t="e">
        <f>(BN25-BN32-BN33-#REF!)</f>
        <v>#REF!</v>
      </c>
      <c r="BO47" s="365" t="e">
        <f>(BO25-BO32-BO33-#REF!)</f>
        <v>#REF!</v>
      </c>
      <c r="BP47" s="365" t="e">
        <f>(BP25-BP32-BP33-#REF!)</f>
        <v>#REF!</v>
      </c>
      <c r="BQ47" s="365" t="e">
        <f>(BQ25-BQ32-BQ33-#REF!)</f>
        <v>#REF!</v>
      </c>
      <c r="BR47" s="365" t="e">
        <f>(BR25-BR32-BR33-#REF!)</f>
        <v>#REF!</v>
      </c>
      <c r="BS47" s="365" t="e">
        <f>(BS25-BS32-BS33-#REF!)</f>
        <v>#REF!</v>
      </c>
      <c r="BT47" s="365" t="e">
        <f>(BT25-BT32-BT33-#REF!)</f>
        <v>#REF!</v>
      </c>
      <c r="BU47" s="365" t="e">
        <f>(BU25-BU32-BU33-#REF!)</f>
        <v>#REF!</v>
      </c>
      <c r="BV47" s="365" t="e">
        <f>(BV25-BV32-BV33-#REF!)</f>
        <v>#REF!</v>
      </c>
      <c r="BW47" s="365" t="e">
        <f>(BW25-BW32-BW33-#REF!)</f>
        <v>#REF!</v>
      </c>
      <c r="BX47" s="365" t="e">
        <f>(BX25-BX32-BX33-#REF!)</f>
        <v>#REF!</v>
      </c>
      <c r="BY47" s="365" t="e">
        <f>(BY25-BY32-BY33-#REF!)</f>
        <v>#REF!</v>
      </c>
      <c r="BZ47" s="365" t="e">
        <f>(BZ25-BZ32-BZ33-#REF!)</f>
        <v>#REF!</v>
      </c>
      <c r="CA47" s="365" t="e">
        <f>(CA25-CA32-CA33-#REF!)</f>
        <v>#REF!</v>
      </c>
      <c r="CB47" s="365" t="e">
        <f>(CB25-CB32-CB33-#REF!)</f>
        <v>#REF!</v>
      </c>
      <c r="CC47" s="365" t="e">
        <f>(CC25-CC32-CC33-#REF!)</f>
        <v>#REF!</v>
      </c>
      <c r="CD47" s="365" t="e">
        <f>(CD25-CD32-CD33-#REF!)</f>
        <v>#REF!</v>
      </c>
      <c r="CE47" s="365" t="e">
        <f>(CE25-CE32-CE33-#REF!)</f>
        <v>#REF!</v>
      </c>
      <c r="CF47" s="365" t="e">
        <f>(CF25-CF32-CF33-#REF!)</f>
        <v>#REF!</v>
      </c>
      <c r="CG47" s="365" t="e">
        <f>(CG25-CG32-CG33-#REF!)</f>
        <v>#REF!</v>
      </c>
      <c r="CH47" s="365" t="e">
        <f>(CH25-CH32-CH33-#REF!)</f>
        <v>#REF!</v>
      </c>
      <c r="CI47" s="365">
        <f t="shared" ref="CI47:ED47" si="55">(CI25-CI32-CI33-CI39)</f>
        <v>1687.3385877003088</v>
      </c>
      <c r="CJ47" s="365">
        <f t="shared" si="55"/>
        <v>2175.7487259076474</v>
      </c>
      <c r="CK47" s="365">
        <f t="shared" si="55"/>
        <v>2359.2729369486419</v>
      </c>
      <c r="CL47" s="365">
        <f t="shared" si="55"/>
        <v>2627.2423109976562</v>
      </c>
      <c r="CM47" s="365">
        <f t="shared" si="55"/>
        <v>2501.9578120177425</v>
      </c>
      <c r="CN47" s="365">
        <f t="shared" si="55"/>
        <v>2237.8577650357424</v>
      </c>
      <c r="CO47" s="365">
        <f t="shared" si="55"/>
        <v>2339.623583431674</v>
      </c>
      <c r="CP47" s="365">
        <f t="shared" si="55"/>
        <v>2467.3450974437287</v>
      </c>
      <c r="CQ47" s="365">
        <f t="shared" si="55"/>
        <v>2403.2678806176459</v>
      </c>
      <c r="CR47" s="365">
        <f t="shared" si="55"/>
        <v>2285.0728102537255</v>
      </c>
      <c r="CS47" s="365">
        <f t="shared" si="55"/>
        <v>2360.6907047406148</v>
      </c>
      <c r="CT47" s="365">
        <f t="shared" si="55"/>
        <v>4246.3838483300478</v>
      </c>
      <c r="CU47" s="365">
        <f t="shared" si="55"/>
        <v>1772.3527922236049</v>
      </c>
      <c r="CV47" s="365">
        <f t="shared" si="55"/>
        <v>2176.2474943472703</v>
      </c>
      <c r="CW47" s="365">
        <f t="shared" si="55"/>
        <v>2312.9819052151906</v>
      </c>
      <c r="CX47" s="365">
        <f t="shared" si="55"/>
        <v>1990.5441565965452</v>
      </c>
      <c r="CY47" s="365">
        <f t="shared" si="55"/>
        <v>1981.7483702870059</v>
      </c>
      <c r="CZ47" s="365">
        <f t="shared" si="55"/>
        <v>1949.5044371280219</v>
      </c>
      <c r="DA47" s="365">
        <f t="shared" si="55"/>
        <v>2087.9041114285806</v>
      </c>
      <c r="DB47" s="365">
        <f t="shared" si="55"/>
        <v>2279.3489050077301</v>
      </c>
      <c r="DC47" s="365">
        <f t="shared" si="55"/>
        <v>2059.8202577407278</v>
      </c>
      <c r="DD47" s="365">
        <f t="shared" si="55"/>
        <v>2386.375069591445</v>
      </c>
      <c r="DE47" s="365">
        <f t="shared" si="55"/>
        <v>2389.7719525029966</v>
      </c>
      <c r="DF47" s="365">
        <f t="shared" si="55"/>
        <v>4303.9584494874753</v>
      </c>
      <c r="DG47" s="365">
        <f t="shared" si="55"/>
        <v>1660.8746504379887</v>
      </c>
      <c r="DH47" s="365">
        <f t="shared" si="55"/>
        <v>1835.9430511320113</v>
      </c>
      <c r="DI47" s="365">
        <f t="shared" si="55"/>
        <v>2485.8977192400116</v>
      </c>
      <c r="DJ47" s="365">
        <f t="shared" si="55"/>
        <v>2100.0976456499884</v>
      </c>
      <c r="DK47" s="365">
        <f t="shared" si="55"/>
        <v>2522.5271767200052</v>
      </c>
      <c r="DL47" s="365">
        <f t="shared" si="55"/>
        <v>2393.8107448059873</v>
      </c>
      <c r="DM47" s="365">
        <f t="shared" si="55"/>
        <v>2217.6801737486076</v>
      </c>
      <c r="DN47" s="365">
        <f t="shared" si="55"/>
        <v>2404.8449014933331</v>
      </c>
      <c r="DO47" s="365">
        <f t="shared" si="55"/>
        <v>2152.6921657262892</v>
      </c>
      <c r="DP47" s="365">
        <f t="shared" si="55"/>
        <v>2227.6116916337701</v>
      </c>
      <c r="DQ47" s="365">
        <f t="shared" si="55"/>
        <v>2378.0656701499997</v>
      </c>
      <c r="DR47" s="365">
        <f t="shared" si="55"/>
        <v>4618.5345340724771</v>
      </c>
      <c r="DS47" s="365">
        <f t="shared" si="55"/>
        <v>1736.0803239643119</v>
      </c>
      <c r="DT47" s="365">
        <f t="shared" si="55"/>
        <v>2218.0307058340204</v>
      </c>
      <c r="DU47" s="365">
        <f t="shared" si="55"/>
        <v>2346.053616614236</v>
      </c>
      <c r="DV47" s="365">
        <f t="shared" si="55"/>
        <v>2223.7413151526716</v>
      </c>
      <c r="DW47" s="365">
        <f t="shared" si="55"/>
        <v>2608.7975830005221</v>
      </c>
      <c r="DX47" s="365">
        <f t="shared" si="55"/>
        <v>2516.2724078286151</v>
      </c>
      <c r="DY47" s="365">
        <f t="shared" si="55"/>
        <v>2452.9711546024732</v>
      </c>
      <c r="DZ47" s="365">
        <f t="shared" si="55"/>
        <v>2663.2080233016527</v>
      </c>
      <c r="EA47" s="365">
        <f t="shared" si="55"/>
        <v>2405.4539591528569</v>
      </c>
      <c r="EB47" s="365">
        <f t="shared" si="55"/>
        <v>2343.576247607888</v>
      </c>
      <c r="EC47" s="365">
        <f t="shared" si="55"/>
        <v>2462.105872603006</v>
      </c>
      <c r="ED47" s="365">
        <f t="shared" si="55"/>
        <v>3192.4613545926386</v>
      </c>
      <c r="EE47" s="232"/>
      <c r="EF47" s="365">
        <f>(EF25-EF32-EF33-EF39)</f>
        <v>29691.802063425173</v>
      </c>
      <c r="EG47" s="365">
        <f>(EG25-EG32-EG33-EG39)</f>
        <v>27690.557901556593</v>
      </c>
      <c r="EH47" s="365">
        <f>(EH25-EH32-EH33-EH39)</f>
        <v>28998.580124810469</v>
      </c>
      <c r="EI47" s="365">
        <f>(EI25-EI32-EI33-EI39)</f>
        <v>29168.752564254894</v>
      </c>
      <c r="EJ47" s="365"/>
      <c r="EK47" s="378" t="s">
        <v>519</v>
      </c>
      <c r="EL47" s="365">
        <f>(EL25-EL32-EL33-EL39)</f>
        <v>29691.802063425173</v>
      </c>
      <c r="EM47" s="365">
        <f t="shared" ref="EM47:ET47" si="56">(EM25-EM32-EM33-EM39)</f>
        <v>27689.765748086593</v>
      </c>
      <c r="EN47" s="365">
        <f t="shared" si="56"/>
        <v>28998.571209500467</v>
      </c>
      <c r="EO47" s="365">
        <f t="shared" si="56"/>
        <v>29168.485357185746</v>
      </c>
      <c r="EP47" s="365">
        <f t="shared" si="56"/>
        <v>29882.294238016628</v>
      </c>
      <c r="EQ47" s="365">
        <f t="shared" si="56"/>
        <v>30372.092956886143</v>
      </c>
      <c r="ER47" s="365">
        <f t="shared" si="56"/>
        <v>31158.325188302788</v>
      </c>
      <c r="ES47" s="365">
        <f t="shared" si="56"/>
        <v>31695.948050483799</v>
      </c>
      <c r="ET47" s="365">
        <f t="shared" si="56"/>
        <v>32804.811808085367</v>
      </c>
      <c r="EU47" s="377"/>
      <c r="EV47" s="365">
        <f t="shared" ref="EV47:FD53" si="57">EL47/EL$73*100</f>
        <v>27.464942087153943</v>
      </c>
      <c r="EW47" s="365">
        <f t="shared" si="57"/>
        <v>27.887453210909964</v>
      </c>
      <c r="EX47" s="365">
        <f t="shared" si="57"/>
        <v>27.314401796054177</v>
      </c>
      <c r="EY47" s="365">
        <f t="shared" si="57"/>
        <v>25.260861206774145</v>
      </c>
      <c r="EZ47" s="365">
        <f t="shared" si="57"/>
        <v>24.841546824356868</v>
      </c>
      <c r="FA47" s="365">
        <f t="shared" si="57"/>
        <v>24.380034834441172</v>
      </c>
      <c r="FB47" s="365">
        <f t="shared" si="57"/>
        <v>24.192251728726525</v>
      </c>
      <c r="FC47" s="365">
        <f t="shared" si="57"/>
        <v>23.803851991735154</v>
      </c>
      <c r="FD47" s="365">
        <f t="shared" si="57"/>
        <v>23.829849918657324</v>
      </c>
      <c r="FE47" s="377"/>
      <c r="FF47" s="365"/>
      <c r="FG47" s="365">
        <f t="shared" si="28"/>
        <v>0.42251112375602062</v>
      </c>
      <c r="FH47" s="365">
        <f t="shared" si="28"/>
        <v>-0.57305141485578659</v>
      </c>
      <c r="FI47" s="365">
        <f t="shared" si="28"/>
        <v>-2.0535405892800327</v>
      </c>
      <c r="FJ47" s="365">
        <f t="shared" si="28"/>
        <v>-0.41931438241727648</v>
      </c>
      <c r="FK47" s="365">
        <f t="shared" si="28"/>
        <v>-0.46151198991569586</v>
      </c>
      <c r="FL47" s="365">
        <f t="shared" si="28"/>
        <v>-0.18778310571464729</v>
      </c>
    </row>
    <row r="48" spans="1:168" s="370" customFormat="1" x14ac:dyDescent="0.25">
      <c r="A48" s="369" t="s">
        <v>518</v>
      </c>
      <c r="B48" s="369"/>
      <c r="C48" s="375" t="e">
        <f>C4-C25-#REF!</f>
        <v>#REF!</v>
      </c>
      <c r="D48" s="375" t="e">
        <f>D4-D25-#REF!</f>
        <v>#REF!</v>
      </c>
      <c r="E48" s="375" t="e">
        <f>E4-E25-#REF!</f>
        <v>#REF!</v>
      </c>
      <c r="F48" s="375" t="e">
        <f>F4-F25-#REF!</f>
        <v>#REF!</v>
      </c>
      <c r="G48" s="375" t="e">
        <f>G4-G25-#REF!</f>
        <v>#REF!</v>
      </c>
      <c r="H48" s="375" t="e">
        <f>H4-H25-#REF!</f>
        <v>#REF!</v>
      </c>
      <c r="I48" s="375" t="e">
        <f>I4-I25-#REF!</f>
        <v>#REF!</v>
      </c>
      <c r="J48" s="375" t="e">
        <f>J4-J25-#REF!</f>
        <v>#REF!</v>
      </c>
      <c r="K48" s="375" t="e">
        <f>K4-K25-#REF!</f>
        <v>#REF!</v>
      </c>
      <c r="L48" s="375" t="e">
        <f>L4-L25-#REF!</f>
        <v>#REF!</v>
      </c>
      <c r="M48" s="375" t="e">
        <f>M4-M25-#REF!</f>
        <v>#REF!</v>
      </c>
      <c r="N48" s="375" t="e">
        <f>N4-N25-#REF!</f>
        <v>#REF!</v>
      </c>
      <c r="O48" s="375" t="e">
        <f>O4-O25-#REF!</f>
        <v>#REF!</v>
      </c>
      <c r="P48" s="375" t="e">
        <f>P4-P25-#REF!</f>
        <v>#REF!</v>
      </c>
      <c r="Q48" s="375" t="e">
        <f>Q4-Q25-#REF!</f>
        <v>#REF!</v>
      </c>
      <c r="R48" s="375" t="e">
        <f>R4-R25-#REF!</f>
        <v>#REF!</v>
      </c>
      <c r="S48" s="375" t="e">
        <f>S4-S25-#REF!</f>
        <v>#REF!</v>
      </c>
      <c r="T48" s="375" t="e">
        <f>T4-T25-#REF!</f>
        <v>#REF!</v>
      </c>
      <c r="U48" s="375" t="e">
        <f>U4-U25-#REF!</f>
        <v>#REF!</v>
      </c>
      <c r="V48" s="375" t="e">
        <f>V4-V25-#REF!</f>
        <v>#REF!</v>
      </c>
      <c r="W48" s="375" t="e">
        <f>W4-W25-#REF!</f>
        <v>#REF!</v>
      </c>
      <c r="X48" s="375" t="e">
        <f>X4-X25-#REF!</f>
        <v>#REF!</v>
      </c>
      <c r="Y48" s="375" t="e">
        <f>Y4-Y25-#REF!</f>
        <v>#REF!</v>
      </c>
      <c r="Z48" s="375" t="e">
        <f>Z4-Z25-#REF!</f>
        <v>#REF!</v>
      </c>
      <c r="AA48" s="375" t="e">
        <f>AA4-AA25-#REF!</f>
        <v>#REF!</v>
      </c>
      <c r="AB48" s="375" t="e">
        <f>AB4-AB25-#REF!</f>
        <v>#REF!</v>
      </c>
      <c r="AC48" s="375" t="e">
        <f>AC4-AC25-#REF!</f>
        <v>#REF!</v>
      </c>
      <c r="AD48" s="375" t="e">
        <f>AD4-AD25-#REF!</f>
        <v>#REF!</v>
      </c>
      <c r="AE48" s="375" t="e">
        <f>AE4-AE25-#REF!</f>
        <v>#REF!</v>
      </c>
      <c r="AF48" s="375" t="e">
        <f>AF4-AF25-#REF!</f>
        <v>#REF!</v>
      </c>
      <c r="AG48" s="375" t="e">
        <f>AG4-AG25-#REF!</f>
        <v>#REF!</v>
      </c>
      <c r="AH48" s="375" t="e">
        <f>AH4-AH25-#REF!</f>
        <v>#REF!</v>
      </c>
      <c r="AI48" s="375" t="e">
        <f>AI4-AI25-#REF!</f>
        <v>#REF!</v>
      </c>
      <c r="AJ48" s="375" t="e">
        <f>AJ4-AJ25-#REF!</f>
        <v>#REF!</v>
      </c>
      <c r="AK48" s="375" t="e">
        <f>AK4-AK25-#REF!</f>
        <v>#REF!</v>
      </c>
      <c r="AL48" s="375" t="e">
        <f>AL4-AL25-#REF!</f>
        <v>#REF!</v>
      </c>
      <c r="AM48" s="375" t="e">
        <f>AM4-AM25-#REF!</f>
        <v>#REF!</v>
      </c>
      <c r="AN48" s="375" t="e">
        <f>AN4-AN25-#REF!</f>
        <v>#REF!</v>
      </c>
      <c r="AO48" s="375" t="e">
        <f>AO4-AO25-#REF!</f>
        <v>#REF!</v>
      </c>
      <c r="AP48" s="375" t="e">
        <f>AP4-AP25-#REF!</f>
        <v>#REF!</v>
      </c>
      <c r="AQ48" s="375" t="e">
        <f>AQ4-AQ25-#REF!</f>
        <v>#REF!</v>
      </c>
      <c r="AR48" s="375" t="e">
        <f>AR4-AR25-#REF!</f>
        <v>#REF!</v>
      </c>
      <c r="AS48" s="375" t="e">
        <f>AS4-AS25-#REF!</f>
        <v>#REF!</v>
      </c>
      <c r="AT48" s="375" t="e">
        <f>AT4-AT25-#REF!</f>
        <v>#REF!</v>
      </c>
      <c r="AU48" s="375" t="e">
        <f>AU4-AU25-#REF!</f>
        <v>#REF!</v>
      </c>
      <c r="AV48" s="375" t="e">
        <f>AV4-AV25-#REF!</f>
        <v>#REF!</v>
      </c>
      <c r="AW48" s="375" t="e">
        <f>AW4-AW25-#REF!</f>
        <v>#REF!</v>
      </c>
      <c r="AX48" s="375" t="e">
        <f>AX4-AX25-#REF!</f>
        <v>#REF!</v>
      </c>
      <c r="AY48" s="375" t="e">
        <f>AY4-AY25-#REF!</f>
        <v>#REF!</v>
      </c>
      <c r="AZ48" s="375" t="e">
        <f>AZ4-AZ25-#REF!</f>
        <v>#REF!</v>
      </c>
      <c r="BA48" s="375" t="e">
        <f>BA4-BA25-#REF!</f>
        <v>#REF!</v>
      </c>
      <c r="BB48" s="375" t="e">
        <f>BB4-BB25-#REF!</f>
        <v>#REF!</v>
      </c>
      <c r="BC48" s="375" t="e">
        <f>BC4-BC25-#REF!</f>
        <v>#REF!</v>
      </c>
      <c r="BD48" s="375" t="e">
        <f>BD4-BD25-#REF!</f>
        <v>#REF!</v>
      </c>
      <c r="BE48" s="375" t="e">
        <f>BE4-BE25-#REF!</f>
        <v>#REF!</v>
      </c>
      <c r="BF48" s="375" t="e">
        <f>BF4-BF25-#REF!</f>
        <v>#REF!</v>
      </c>
      <c r="BG48" s="375" t="e">
        <f>BG4-BG25-#REF!</f>
        <v>#REF!</v>
      </c>
      <c r="BH48" s="375" t="e">
        <f>BH4-BH25-#REF!</f>
        <v>#REF!</v>
      </c>
      <c r="BI48" s="375" t="e">
        <f>BI4-BI25-#REF!</f>
        <v>#REF!</v>
      </c>
      <c r="BJ48" s="375" t="e">
        <f>BJ4-BJ25-#REF!</f>
        <v>#REF!</v>
      </c>
      <c r="BK48" s="375" t="e">
        <f>BK4-BK25-#REF!</f>
        <v>#REF!</v>
      </c>
      <c r="BL48" s="375" t="e">
        <f>BL4-BL25-#REF!</f>
        <v>#REF!</v>
      </c>
      <c r="BM48" s="375" t="e">
        <f>BM4-BM25-#REF!</f>
        <v>#REF!</v>
      </c>
      <c r="BN48" s="375" t="e">
        <f>BN4-BN25-#REF!</f>
        <v>#REF!</v>
      </c>
      <c r="BO48" s="375" t="e">
        <f>BO4-BO25-#REF!</f>
        <v>#REF!</v>
      </c>
      <c r="BP48" s="375" t="e">
        <f>BP4-BP25-#REF!</f>
        <v>#REF!</v>
      </c>
      <c r="BQ48" s="375" t="e">
        <f>BQ4-BQ25-#REF!</f>
        <v>#REF!</v>
      </c>
      <c r="BR48" s="375" t="e">
        <f>BR4-BR25-#REF!</f>
        <v>#REF!</v>
      </c>
      <c r="BS48" s="375" t="e">
        <f>BS4-BS25-#REF!</f>
        <v>#REF!</v>
      </c>
      <c r="BT48" s="375" t="e">
        <f>BT4-BT25-#REF!</f>
        <v>#REF!</v>
      </c>
      <c r="BU48" s="375" t="e">
        <f>BU4-BU25-#REF!</f>
        <v>#REF!</v>
      </c>
      <c r="BV48" s="375" t="e">
        <f>BV4-BV25-#REF!</f>
        <v>#REF!</v>
      </c>
      <c r="BW48" s="375" t="e">
        <f>BW4-BW25-#REF!</f>
        <v>#REF!</v>
      </c>
      <c r="BX48" s="375" t="e">
        <f>BX4-BX25-#REF!</f>
        <v>#REF!</v>
      </c>
      <c r="BY48" s="375" t="e">
        <f>BY4-BY25-#REF!</f>
        <v>#REF!</v>
      </c>
      <c r="BZ48" s="375" t="e">
        <f>BZ4-BZ25-#REF!</f>
        <v>#REF!</v>
      </c>
      <c r="CA48" s="375" t="e">
        <f>CA4-CA25-#REF!</f>
        <v>#REF!</v>
      </c>
      <c r="CB48" s="375" t="e">
        <f>CB4-CB25-#REF!</f>
        <v>#REF!</v>
      </c>
      <c r="CC48" s="375" t="e">
        <f>CC4-CC25-#REF!</f>
        <v>#REF!</v>
      </c>
      <c r="CD48" s="375" t="e">
        <f>CD4-CD25-#REF!</f>
        <v>#REF!</v>
      </c>
      <c r="CE48" s="375" t="e">
        <f>CE4-CE25-#REF!</f>
        <v>#REF!</v>
      </c>
      <c r="CF48" s="375" t="e">
        <f>CF4-CF25-#REF!</f>
        <v>#REF!</v>
      </c>
      <c r="CG48" s="375" t="e">
        <f>CG4-CG25-#REF!</f>
        <v>#REF!</v>
      </c>
      <c r="CH48" s="375" t="e">
        <f>CH4-CH25-#REF!</f>
        <v>#REF!</v>
      </c>
      <c r="CI48" s="375">
        <f t="shared" ref="CI48:ED48" si="58">CI49+CI40-CI19</f>
        <v>624.81616616491181</v>
      </c>
      <c r="CJ48" s="375">
        <f t="shared" si="58"/>
        <v>-135.05432339641521</v>
      </c>
      <c r="CK48" s="375">
        <f t="shared" si="58"/>
        <v>-98.0749996974113</v>
      </c>
      <c r="CL48" s="375">
        <f t="shared" si="58"/>
        <v>449.6810720175896</v>
      </c>
      <c r="CM48" s="375">
        <f t="shared" si="58"/>
        <v>143.18635496548745</v>
      </c>
      <c r="CN48" s="375">
        <f t="shared" si="58"/>
        <v>-155.44329388485698</v>
      </c>
      <c r="CO48" s="375">
        <f t="shared" si="58"/>
        <v>-276.16431303443863</v>
      </c>
      <c r="CP48" s="375">
        <f t="shared" si="58"/>
        <v>-76.31613536849251</v>
      </c>
      <c r="CQ48" s="375">
        <f t="shared" si="58"/>
        <v>76.129177767083149</v>
      </c>
      <c r="CR48" s="375">
        <f t="shared" si="58"/>
        <v>-31.091680344495202</v>
      </c>
      <c r="CS48" s="375">
        <f t="shared" si="58"/>
        <v>-661.93692375338719</v>
      </c>
      <c r="CT48" s="375">
        <f t="shared" si="58"/>
        <v>-1930.558084661084</v>
      </c>
      <c r="CU48" s="375">
        <f t="shared" si="58"/>
        <v>613.19932840969068</v>
      </c>
      <c r="CV48" s="375">
        <f t="shared" si="58"/>
        <v>-120.13441322107862</v>
      </c>
      <c r="CW48" s="375">
        <f t="shared" si="58"/>
        <v>315.78480214563615</v>
      </c>
      <c r="CX48" s="375">
        <f t="shared" si="58"/>
        <v>-255.95275486986307</v>
      </c>
      <c r="CY48" s="375">
        <f t="shared" si="58"/>
        <v>-850.27109244168241</v>
      </c>
      <c r="CZ48" s="375">
        <f t="shared" si="58"/>
        <v>-844.10562881149644</v>
      </c>
      <c r="DA48" s="375">
        <f t="shared" si="58"/>
        <v>-573.3663120841735</v>
      </c>
      <c r="DB48" s="375">
        <f t="shared" si="58"/>
        <v>-361.92395719565855</v>
      </c>
      <c r="DC48" s="375">
        <f t="shared" si="58"/>
        <v>245.08671849373454</v>
      </c>
      <c r="DD48" s="375">
        <f t="shared" si="58"/>
        <v>-668.09010957912392</v>
      </c>
      <c r="DE48" s="375">
        <f t="shared" si="58"/>
        <v>-450.99149088077968</v>
      </c>
      <c r="DF48" s="375">
        <f t="shared" si="58"/>
        <v>-2564.7286417783835</v>
      </c>
      <c r="DG48" s="375">
        <f t="shared" si="58"/>
        <v>385.62138798200186</v>
      </c>
      <c r="DH48" s="375">
        <f t="shared" si="58"/>
        <v>-71.870925402015459</v>
      </c>
      <c r="DI48" s="375">
        <f t="shared" si="58"/>
        <v>-88.219654684608557</v>
      </c>
      <c r="DJ48" s="375">
        <f t="shared" si="58"/>
        <v>398.01838888654498</v>
      </c>
      <c r="DK48" s="375">
        <f t="shared" si="58"/>
        <v>-365.22535485001163</v>
      </c>
      <c r="DL48" s="375">
        <f t="shared" si="58"/>
        <v>24.888993624005181</v>
      </c>
      <c r="DM48" s="375">
        <f t="shared" si="58"/>
        <v>-171.98599358861486</v>
      </c>
      <c r="DN48" s="375">
        <f t="shared" si="58"/>
        <v>-470.51813988643437</v>
      </c>
      <c r="DO48" s="375">
        <f t="shared" si="58"/>
        <v>880.80843800371122</v>
      </c>
      <c r="DP48" s="375">
        <f t="shared" si="58"/>
        <v>271.91211027623046</v>
      </c>
      <c r="DQ48" s="375">
        <f t="shared" si="58"/>
        <v>170.48926562499221</v>
      </c>
      <c r="DR48" s="375">
        <f t="shared" si="58"/>
        <v>-2362.3916007144994</v>
      </c>
      <c r="DS48" s="375">
        <f t="shared" si="58"/>
        <v>750.69381503514342</v>
      </c>
      <c r="DT48" s="375">
        <f t="shared" si="58"/>
        <v>-300.64671252131956</v>
      </c>
      <c r="DU48" s="375">
        <f t="shared" si="58"/>
        <v>415.10783593361168</v>
      </c>
      <c r="DV48" s="375">
        <f t="shared" si="58"/>
        <v>717.70218922131949</v>
      </c>
      <c r="DW48" s="375">
        <f t="shared" si="58"/>
        <v>-300.68152337735876</v>
      </c>
      <c r="DX48" s="375">
        <f t="shared" si="58"/>
        <v>-337.97173782821625</v>
      </c>
      <c r="DY48" s="375">
        <f t="shared" si="58"/>
        <v>-42.007353910664236</v>
      </c>
      <c r="DZ48" s="375">
        <f t="shared" si="58"/>
        <v>-150.50166430529532</v>
      </c>
      <c r="EA48" s="375">
        <f t="shared" si="58"/>
        <v>300.3453631476392</v>
      </c>
      <c r="EB48" s="375">
        <f t="shared" si="58"/>
        <v>443.0308332835117</v>
      </c>
      <c r="EC48" s="375">
        <f t="shared" si="58"/>
        <v>184.56419863393648</v>
      </c>
      <c r="ED48" s="375">
        <f t="shared" si="58"/>
        <v>-288.01346239085433</v>
      </c>
      <c r="EE48" s="377"/>
      <c r="EF48" s="375">
        <f>EF49+EF40-EF19</f>
        <v>-2070.8269832255037</v>
      </c>
      <c r="EG48" s="375">
        <f>EG49+EG40-EG19</f>
        <v>-5515.4935518131788</v>
      </c>
      <c r="EH48" s="375">
        <f>EH49+EH40-EH19</f>
        <v>-1398.4730847286942</v>
      </c>
      <c r="EI48" s="375">
        <f>EI49+EI40-EI19</f>
        <v>1391.6217809214527</v>
      </c>
      <c r="EJ48" s="375"/>
      <c r="EK48" s="369" t="s">
        <v>517</v>
      </c>
      <c r="EL48" s="375">
        <f>EL49+EL40-EL19</f>
        <v>-2070.8269832254964</v>
      </c>
      <c r="EM48" s="375">
        <f t="shared" ref="EM48:ET48" si="59">EM49+EM40-EM19</f>
        <v>-5514.7013983431752</v>
      </c>
      <c r="EN48" s="375">
        <f t="shared" si="59"/>
        <v>-1398.3843598322005</v>
      </c>
      <c r="EO48" s="375">
        <f t="shared" si="59"/>
        <v>1391.9533571173847</v>
      </c>
      <c r="EP48" s="375">
        <f t="shared" si="59"/>
        <v>2800.8133920592427</v>
      </c>
      <c r="EQ48" s="375">
        <f t="shared" si="59"/>
        <v>2955.0344127028666</v>
      </c>
      <c r="ER48" s="375">
        <f t="shared" si="59"/>
        <v>3524.9102604681557</v>
      </c>
      <c r="ES48" s="375">
        <f t="shared" si="59"/>
        <v>3885.667273488365</v>
      </c>
      <c r="ET48" s="375">
        <f t="shared" si="59"/>
        <v>3302.4436756393525</v>
      </c>
      <c r="EV48" s="375">
        <f t="shared" si="57"/>
        <v>-1.9155167155335333</v>
      </c>
      <c r="EW48" s="375">
        <f t="shared" si="57"/>
        <v>-5.5540728880692054</v>
      </c>
      <c r="EX48" s="375">
        <f t="shared" si="57"/>
        <v>-1.3171694561717235</v>
      </c>
      <c r="EY48" s="375">
        <f t="shared" si="57"/>
        <v>1.205477080138593</v>
      </c>
      <c r="EZ48" s="375">
        <f t="shared" si="57"/>
        <v>2.3283532539683423</v>
      </c>
      <c r="FA48" s="375">
        <f t="shared" si="57"/>
        <v>2.3720407421686782</v>
      </c>
      <c r="FB48" s="375">
        <f t="shared" si="57"/>
        <v>2.7368453158846311</v>
      </c>
      <c r="FC48" s="375">
        <f t="shared" si="57"/>
        <v>2.9181600285287672</v>
      </c>
      <c r="FD48" s="375">
        <f t="shared" si="57"/>
        <v>2.3989388390854454</v>
      </c>
      <c r="FF48" s="375"/>
      <c r="FG48" s="375">
        <f t="shared" si="28"/>
        <v>-3.6385561725356723</v>
      </c>
      <c r="FH48" s="375">
        <f t="shared" si="28"/>
        <v>4.2369034318974821</v>
      </c>
      <c r="FI48" s="375">
        <f t="shared" si="28"/>
        <v>2.5226465363103165</v>
      </c>
      <c r="FJ48" s="375">
        <f t="shared" si="28"/>
        <v>1.1228761738297492</v>
      </c>
      <c r="FK48" s="375">
        <f t="shared" si="28"/>
        <v>4.3687488200335967E-2</v>
      </c>
      <c r="FL48" s="375">
        <f t="shared" si="28"/>
        <v>0.36480457371595287</v>
      </c>
    </row>
    <row r="49" spans="1:169" x14ac:dyDescent="0.25">
      <c r="A49" s="369" t="s">
        <v>516</v>
      </c>
      <c r="B49" s="369"/>
      <c r="C49" s="368" t="e">
        <f t="shared" ref="C49:BN49" si="60">C48-C40</f>
        <v>#REF!</v>
      </c>
      <c r="D49" s="368" t="e">
        <f t="shared" si="60"/>
        <v>#REF!</v>
      </c>
      <c r="E49" s="368" t="e">
        <f t="shared" si="60"/>
        <v>#REF!</v>
      </c>
      <c r="F49" s="368" t="e">
        <f t="shared" si="60"/>
        <v>#REF!</v>
      </c>
      <c r="G49" s="368" t="e">
        <f t="shared" si="60"/>
        <v>#REF!</v>
      </c>
      <c r="H49" s="368" t="e">
        <f t="shared" si="60"/>
        <v>#REF!</v>
      </c>
      <c r="I49" s="368" t="e">
        <f t="shared" si="60"/>
        <v>#REF!</v>
      </c>
      <c r="J49" s="368" t="e">
        <f t="shared" si="60"/>
        <v>#REF!</v>
      </c>
      <c r="K49" s="368" t="e">
        <f t="shared" si="60"/>
        <v>#REF!</v>
      </c>
      <c r="L49" s="368" t="e">
        <f t="shared" si="60"/>
        <v>#REF!</v>
      </c>
      <c r="M49" s="368" t="e">
        <f t="shared" si="60"/>
        <v>#REF!</v>
      </c>
      <c r="N49" s="368" t="e">
        <f t="shared" si="60"/>
        <v>#REF!</v>
      </c>
      <c r="O49" s="368" t="e">
        <f t="shared" si="60"/>
        <v>#REF!</v>
      </c>
      <c r="P49" s="368" t="e">
        <f t="shared" si="60"/>
        <v>#REF!</v>
      </c>
      <c r="Q49" s="368" t="e">
        <f t="shared" si="60"/>
        <v>#REF!</v>
      </c>
      <c r="R49" s="368" t="e">
        <f t="shared" si="60"/>
        <v>#REF!</v>
      </c>
      <c r="S49" s="368" t="e">
        <f t="shared" si="60"/>
        <v>#REF!</v>
      </c>
      <c r="T49" s="368" t="e">
        <f t="shared" si="60"/>
        <v>#REF!</v>
      </c>
      <c r="U49" s="368" t="e">
        <f t="shared" si="60"/>
        <v>#REF!</v>
      </c>
      <c r="V49" s="368" t="e">
        <f t="shared" si="60"/>
        <v>#REF!</v>
      </c>
      <c r="W49" s="368" t="e">
        <f t="shared" si="60"/>
        <v>#REF!</v>
      </c>
      <c r="X49" s="368" t="e">
        <f t="shared" si="60"/>
        <v>#REF!</v>
      </c>
      <c r="Y49" s="368" t="e">
        <f t="shared" si="60"/>
        <v>#REF!</v>
      </c>
      <c r="Z49" s="368" t="e">
        <f t="shared" si="60"/>
        <v>#REF!</v>
      </c>
      <c r="AA49" s="368" t="e">
        <f t="shared" si="60"/>
        <v>#REF!</v>
      </c>
      <c r="AB49" s="368" t="e">
        <f t="shared" si="60"/>
        <v>#REF!</v>
      </c>
      <c r="AC49" s="368" t="e">
        <f t="shared" si="60"/>
        <v>#REF!</v>
      </c>
      <c r="AD49" s="368" t="e">
        <f t="shared" si="60"/>
        <v>#REF!</v>
      </c>
      <c r="AE49" s="368" t="e">
        <f t="shared" si="60"/>
        <v>#REF!</v>
      </c>
      <c r="AF49" s="368" t="e">
        <f t="shared" si="60"/>
        <v>#REF!</v>
      </c>
      <c r="AG49" s="368" t="e">
        <f t="shared" si="60"/>
        <v>#REF!</v>
      </c>
      <c r="AH49" s="368" t="e">
        <f t="shared" si="60"/>
        <v>#REF!</v>
      </c>
      <c r="AI49" s="368" t="e">
        <f t="shared" si="60"/>
        <v>#REF!</v>
      </c>
      <c r="AJ49" s="368" t="e">
        <f t="shared" si="60"/>
        <v>#REF!</v>
      </c>
      <c r="AK49" s="368" t="e">
        <f t="shared" si="60"/>
        <v>#REF!</v>
      </c>
      <c r="AL49" s="368" t="e">
        <f t="shared" si="60"/>
        <v>#REF!</v>
      </c>
      <c r="AM49" s="368" t="e">
        <f t="shared" si="60"/>
        <v>#REF!</v>
      </c>
      <c r="AN49" s="368" t="e">
        <f t="shared" si="60"/>
        <v>#REF!</v>
      </c>
      <c r="AO49" s="368" t="e">
        <f t="shared" si="60"/>
        <v>#REF!</v>
      </c>
      <c r="AP49" s="368" t="e">
        <f t="shared" si="60"/>
        <v>#REF!</v>
      </c>
      <c r="AQ49" s="368" t="e">
        <f t="shared" si="60"/>
        <v>#REF!</v>
      </c>
      <c r="AR49" s="368" t="e">
        <f t="shared" si="60"/>
        <v>#REF!</v>
      </c>
      <c r="AS49" s="368" t="e">
        <f t="shared" si="60"/>
        <v>#REF!</v>
      </c>
      <c r="AT49" s="368" t="e">
        <f t="shared" si="60"/>
        <v>#REF!</v>
      </c>
      <c r="AU49" s="368" t="e">
        <f t="shared" si="60"/>
        <v>#REF!</v>
      </c>
      <c r="AV49" s="368" t="e">
        <f t="shared" si="60"/>
        <v>#REF!</v>
      </c>
      <c r="AW49" s="368" t="e">
        <f t="shared" si="60"/>
        <v>#REF!</v>
      </c>
      <c r="AX49" s="368" t="e">
        <f t="shared" si="60"/>
        <v>#REF!</v>
      </c>
      <c r="AY49" s="368" t="e">
        <f t="shared" si="60"/>
        <v>#REF!</v>
      </c>
      <c r="AZ49" s="368" t="e">
        <f t="shared" si="60"/>
        <v>#REF!</v>
      </c>
      <c r="BA49" s="368" t="e">
        <f t="shared" si="60"/>
        <v>#REF!</v>
      </c>
      <c r="BB49" s="368" t="e">
        <f t="shared" si="60"/>
        <v>#REF!</v>
      </c>
      <c r="BC49" s="368" t="e">
        <f t="shared" si="60"/>
        <v>#REF!</v>
      </c>
      <c r="BD49" s="368" t="e">
        <f t="shared" si="60"/>
        <v>#REF!</v>
      </c>
      <c r="BE49" s="368" t="e">
        <f t="shared" si="60"/>
        <v>#REF!</v>
      </c>
      <c r="BF49" s="368" t="e">
        <f t="shared" si="60"/>
        <v>#REF!</v>
      </c>
      <c r="BG49" s="368" t="e">
        <f t="shared" si="60"/>
        <v>#REF!</v>
      </c>
      <c r="BH49" s="368" t="e">
        <f t="shared" si="60"/>
        <v>#REF!</v>
      </c>
      <c r="BI49" s="368" t="e">
        <f t="shared" si="60"/>
        <v>#REF!</v>
      </c>
      <c r="BJ49" s="368" t="e">
        <f t="shared" si="60"/>
        <v>#REF!</v>
      </c>
      <c r="BK49" s="368" t="e">
        <f t="shared" si="60"/>
        <v>#REF!</v>
      </c>
      <c r="BL49" s="368" t="e">
        <f t="shared" si="60"/>
        <v>#REF!</v>
      </c>
      <c r="BM49" s="368" t="e">
        <f t="shared" si="60"/>
        <v>#REF!</v>
      </c>
      <c r="BN49" s="368" t="e">
        <f t="shared" si="60"/>
        <v>#REF!</v>
      </c>
      <c r="BO49" s="368" t="e">
        <f t="shared" ref="BO49:CH49" si="61">BO48-BO40</f>
        <v>#REF!</v>
      </c>
      <c r="BP49" s="368" t="e">
        <f t="shared" si="61"/>
        <v>#REF!</v>
      </c>
      <c r="BQ49" s="368" t="e">
        <f t="shared" si="61"/>
        <v>#REF!</v>
      </c>
      <c r="BR49" s="368" t="e">
        <f t="shared" si="61"/>
        <v>#REF!</v>
      </c>
      <c r="BS49" s="368" t="e">
        <f t="shared" si="61"/>
        <v>#REF!</v>
      </c>
      <c r="BT49" s="368" t="e">
        <f t="shared" si="61"/>
        <v>#REF!</v>
      </c>
      <c r="BU49" s="368" t="e">
        <f t="shared" si="61"/>
        <v>#REF!</v>
      </c>
      <c r="BV49" s="368" t="e">
        <f t="shared" si="61"/>
        <v>#REF!</v>
      </c>
      <c r="BW49" s="368" t="e">
        <f t="shared" si="61"/>
        <v>#REF!</v>
      </c>
      <c r="BX49" s="368" t="e">
        <f t="shared" si="61"/>
        <v>#REF!</v>
      </c>
      <c r="BY49" s="368" t="e">
        <f t="shared" si="61"/>
        <v>#REF!</v>
      </c>
      <c r="BZ49" s="368" t="e">
        <f t="shared" si="61"/>
        <v>#REF!</v>
      </c>
      <c r="CA49" s="368" t="e">
        <f t="shared" si="61"/>
        <v>#REF!</v>
      </c>
      <c r="CB49" s="368" t="e">
        <f t="shared" si="61"/>
        <v>#REF!</v>
      </c>
      <c r="CC49" s="368" t="e">
        <f t="shared" si="61"/>
        <v>#REF!</v>
      </c>
      <c r="CD49" s="368" t="e">
        <f t="shared" si="61"/>
        <v>#REF!</v>
      </c>
      <c r="CE49" s="368" t="e">
        <f t="shared" si="61"/>
        <v>#REF!</v>
      </c>
      <c r="CF49" s="368" t="e">
        <f t="shared" si="61"/>
        <v>#REF!</v>
      </c>
      <c r="CG49" s="368" t="e">
        <f t="shared" si="61"/>
        <v>#REF!</v>
      </c>
      <c r="CH49" s="368" t="e">
        <f t="shared" si="61"/>
        <v>#REF!</v>
      </c>
      <c r="CI49" s="368">
        <f t="shared" ref="CI49:ED49" si="62">CI4-CI24</f>
        <v>481.28196938994643</v>
      </c>
      <c r="CJ49" s="368">
        <f t="shared" si="62"/>
        <v>-138.42266016472422</v>
      </c>
      <c r="CK49" s="368">
        <f t="shared" si="62"/>
        <v>-374.92138028586623</v>
      </c>
      <c r="CL49" s="368">
        <f t="shared" si="62"/>
        <v>337.71547778006652</v>
      </c>
      <c r="CM49" s="368">
        <f t="shared" si="62"/>
        <v>46.953722157731136</v>
      </c>
      <c r="CN49" s="368">
        <f t="shared" si="62"/>
        <v>-376.53837551475453</v>
      </c>
      <c r="CO49" s="368">
        <f t="shared" si="62"/>
        <v>-517.61978879933622</v>
      </c>
      <c r="CP49" s="368">
        <f t="shared" si="62"/>
        <v>-70.43692468509289</v>
      </c>
      <c r="CQ49" s="368">
        <f t="shared" si="62"/>
        <v>-122.97907611900109</v>
      </c>
      <c r="CR49" s="368">
        <f t="shared" si="62"/>
        <v>-132.19876485269515</v>
      </c>
      <c r="CS49" s="368">
        <f t="shared" si="62"/>
        <v>-746.10691409268156</v>
      </c>
      <c r="CT49" s="368">
        <f t="shared" si="62"/>
        <v>-2115.9200232025682</v>
      </c>
      <c r="CU49" s="368">
        <f t="shared" si="62"/>
        <v>381.78746850864036</v>
      </c>
      <c r="CV49" s="368">
        <f t="shared" si="62"/>
        <v>-110.44737716954887</v>
      </c>
      <c r="CW49" s="368">
        <f t="shared" si="62"/>
        <v>53.011083279638569</v>
      </c>
      <c r="CX49" s="368">
        <f t="shared" si="62"/>
        <v>-434.49444005354781</v>
      </c>
      <c r="CY49" s="368">
        <f t="shared" si="62"/>
        <v>-850.19412874227487</v>
      </c>
      <c r="CZ49" s="368">
        <f t="shared" si="62"/>
        <v>-1095.6551868368456</v>
      </c>
      <c r="DA49" s="368">
        <f t="shared" si="62"/>
        <v>-809.63509438312349</v>
      </c>
      <c r="DB49" s="368">
        <f t="shared" si="62"/>
        <v>-751.40424643588813</v>
      </c>
      <c r="DC49" s="368">
        <f t="shared" si="62"/>
        <v>209.32769096535458</v>
      </c>
      <c r="DD49" s="368">
        <f t="shared" si="62"/>
        <v>-656.84998093464401</v>
      </c>
      <c r="DE49" s="368">
        <f t="shared" si="62"/>
        <v>-439.47506656810583</v>
      </c>
      <c r="DF49" s="368">
        <f t="shared" si="62"/>
        <v>-2570.319591322203</v>
      </c>
      <c r="DG49" s="588">
        <f t="shared" si="62"/>
        <v>328.73040971895716</v>
      </c>
      <c r="DH49" s="368">
        <f t="shared" si="62"/>
        <v>-72.265392204260479</v>
      </c>
      <c r="DI49" s="368">
        <f t="shared" si="62"/>
        <v>-126.26106885072068</v>
      </c>
      <c r="DJ49" s="368">
        <f t="shared" si="62"/>
        <v>421.65856900223434</v>
      </c>
      <c r="DK49" s="368">
        <f t="shared" si="62"/>
        <v>-381.59927522916814</v>
      </c>
      <c r="DL49" s="368">
        <f t="shared" si="62"/>
        <v>38.92550311225159</v>
      </c>
      <c r="DM49" s="368">
        <f t="shared" si="62"/>
        <v>-212.90957134541804</v>
      </c>
      <c r="DN49" s="368">
        <f t="shared" si="62"/>
        <v>-478.1820729662345</v>
      </c>
      <c r="DO49" s="368">
        <f t="shared" si="62"/>
        <v>848.07306436024419</v>
      </c>
      <c r="DP49" s="368">
        <f t="shared" si="62"/>
        <v>259.43225449998818</v>
      </c>
      <c r="DQ49" s="368">
        <f t="shared" si="62"/>
        <v>146.47762807506615</v>
      </c>
      <c r="DR49" s="368">
        <f t="shared" si="62"/>
        <v>-2350.8018661630181</v>
      </c>
      <c r="DS49" s="368">
        <f t="shared" si="62"/>
        <v>612.22731037705671</v>
      </c>
      <c r="DT49" s="368">
        <f t="shared" si="62"/>
        <v>-313.21905957288527</v>
      </c>
      <c r="DU49" s="368">
        <f t="shared" si="62"/>
        <v>383.25406464378102</v>
      </c>
      <c r="DV49" s="368">
        <f t="shared" si="62"/>
        <v>684.21641659029547</v>
      </c>
      <c r="DW49" s="368">
        <f t="shared" si="62"/>
        <v>-278.20288395922853</v>
      </c>
      <c r="DX49" s="368">
        <f t="shared" si="62"/>
        <v>-351.96252495651652</v>
      </c>
      <c r="DY49" s="368">
        <f t="shared" si="62"/>
        <v>-207.15259932733352</v>
      </c>
      <c r="DZ49" s="368">
        <f t="shared" si="62"/>
        <v>-119.68759896799929</v>
      </c>
      <c r="EA49" s="368">
        <f t="shared" si="62"/>
        <v>277.97836912582852</v>
      </c>
      <c r="EB49" s="368">
        <f t="shared" si="62"/>
        <v>413.15843998325363</v>
      </c>
      <c r="EC49" s="368">
        <f t="shared" si="62"/>
        <v>194.62125784060072</v>
      </c>
      <c r="ED49" s="368">
        <f t="shared" si="62"/>
        <v>-291.22747048820656</v>
      </c>
      <c r="EE49" s="377"/>
      <c r="EF49" s="368">
        <f>EF4-EF24</f>
        <v>-3729.1927383889706</v>
      </c>
      <c r="EG49" s="368">
        <f>EG4-EG24</f>
        <v>-7074.3488696925488</v>
      </c>
      <c r="EH49" s="368">
        <f>EH4-EH24</f>
        <v>-1578.7218179900738</v>
      </c>
      <c r="EI49" s="368">
        <f>EI4-EI24</f>
        <v>1004.0037212886455</v>
      </c>
      <c r="EJ49" s="368"/>
      <c r="EK49" s="369" t="s">
        <v>516</v>
      </c>
      <c r="EL49" s="368">
        <f>EL4-EL24</f>
        <v>-3729.1927383889633</v>
      </c>
      <c r="EM49" s="368">
        <f t="shared" ref="EM49:ET49" si="63">EM4-EM24</f>
        <v>-7073.5567162225452</v>
      </c>
      <c r="EN49" s="368">
        <f t="shared" si="63"/>
        <v>-1578.6330930935801</v>
      </c>
      <c r="EO49" s="368">
        <f t="shared" si="63"/>
        <v>1004.2907480191789</v>
      </c>
      <c r="EP49" s="368">
        <f t="shared" si="63"/>
        <v>2273.1624775046439</v>
      </c>
      <c r="EQ49" s="368">
        <f t="shared" si="63"/>
        <v>2217.6368032291866</v>
      </c>
      <c r="ER49" s="368">
        <f t="shared" si="63"/>
        <v>2397.4054894997389</v>
      </c>
      <c r="ES49" s="368">
        <f t="shared" si="63"/>
        <v>2637.3298956192157</v>
      </c>
      <c r="ET49" s="368">
        <f t="shared" si="63"/>
        <v>1974.5759291871145</v>
      </c>
      <c r="EV49" s="368">
        <f t="shared" si="57"/>
        <v>-3.449506445344825</v>
      </c>
      <c r="EW49" s="368">
        <f t="shared" si="57"/>
        <v>-7.12405744970975</v>
      </c>
      <c r="EX49" s="368">
        <f t="shared" si="57"/>
        <v>-1.486949763206924</v>
      </c>
      <c r="EY49" s="368">
        <f t="shared" si="57"/>
        <v>0.86974859634629842</v>
      </c>
      <c r="EZ49" s="368">
        <f t="shared" si="57"/>
        <v>1.8897100629061563</v>
      </c>
      <c r="FA49" s="368">
        <f t="shared" si="57"/>
        <v>1.7801230422155729</v>
      </c>
      <c r="FB49" s="368">
        <f t="shared" si="57"/>
        <v>1.8614170289095611</v>
      </c>
      <c r="FC49" s="368">
        <f t="shared" si="57"/>
        <v>1.9806509774911083</v>
      </c>
      <c r="FD49" s="368">
        <f t="shared" si="57"/>
        <v>1.4343581155348972</v>
      </c>
      <c r="FF49" s="368"/>
      <c r="FG49" s="368">
        <f t="shared" si="28"/>
        <v>-3.674551004364925</v>
      </c>
      <c r="FH49" s="368">
        <f t="shared" si="28"/>
        <v>5.6371076865028265</v>
      </c>
      <c r="FI49" s="368">
        <f t="shared" si="28"/>
        <v>2.3566983595532225</v>
      </c>
      <c r="FJ49" s="368">
        <f t="shared" si="28"/>
        <v>1.0199614665598578</v>
      </c>
      <c r="FK49" s="368">
        <f t="shared" si="28"/>
        <v>-0.10958702069058335</v>
      </c>
      <c r="FL49" s="368">
        <f t="shared" si="28"/>
        <v>8.1293986693988129E-2</v>
      </c>
    </row>
    <row r="50" spans="1:169" x14ac:dyDescent="0.25">
      <c r="A50" s="369" t="s">
        <v>515</v>
      </c>
      <c r="B50" s="369"/>
      <c r="C50" s="368"/>
      <c r="D50" s="368"/>
      <c r="E50" s="368"/>
      <c r="F50" s="368"/>
      <c r="G50" s="368"/>
      <c r="H50" s="368"/>
      <c r="I50" s="368"/>
      <c r="J50" s="368"/>
      <c r="K50" s="368"/>
      <c r="L50" s="368"/>
      <c r="M50" s="368"/>
      <c r="N50" s="368"/>
      <c r="O50" s="368"/>
      <c r="P50" s="368"/>
      <c r="Q50" s="368"/>
      <c r="R50" s="368"/>
      <c r="S50" s="368"/>
      <c r="T50" s="368"/>
      <c r="U50" s="368"/>
      <c r="V50" s="368"/>
      <c r="W50" s="368"/>
      <c r="X50" s="368"/>
      <c r="Y50" s="368"/>
      <c r="Z50" s="368"/>
      <c r="AA50" s="368"/>
      <c r="AB50" s="368"/>
      <c r="AC50" s="368"/>
      <c r="AD50" s="368"/>
      <c r="AE50" s="368"/>
      <c r="AF50" s="368"/>
      <c r="AG50" s="368"/>
      <c r="AH50" s="368"/>
      <c r="AI50" s="368"/>
      <c r="AJ50" s="368"/>
      <c r="AK50" s="368"/>
      <c r="AL50" s="368"/>
      <c r="AM50" s="368"/>
      <c r="AN50" s="368"/>
      <c r="AO50" s="368"/>
      <c r="AP50" s="368"/>
      <c r="AQ50" s="368"/>
      <c r="AR50" s="368"/>
      <c r="AS50" s="368"/>
      <c r="AT50" s="368"/>
      <c r="AU50" s="368"/>
      <c r="AV50" s="368"/>
      <c r="AW50" s="368"/>
      <c r="AX50" s="368"/>
      <c r="AY50" s="368"/>
      <c r="AZ50" s="368"/>
      <c r="BA50" s="368"/>
      <c r="BB50" s="368"/>
      <c r="BC50" s="368"/>
      <c r="BD50" s="368"/>
      <c r="BE50" s="368"/>
      <c r="BF50" s="368"/>
      <c r="BG50" s="368"/>
      <c r="BH50" s="368"/>
      <c r="BI50" s="368"/>
      <c r="BJ50" s="368"/>
      <c r="BK50" s="368"/>
      <c r="BL50" s="368"/>
      <c r="BM50" s="368"/>
      <c r="BN50" s="368"/>
      <c r="BO50" s="368"/>
      <c r="BP50" s="368"/>
      <c r="BQ50" s="368"/>
      <c r="BR50" s="368"/>
      <c r="BS50" s="368"/>
      <c r="BT50" s="368"/>
      <c r="BU50" s="368"/>
      <c r="BV50" s="368"/>
      <c r="BW50" s="368"/>
      <c r="BX50" s="368"/>
      <c r="BY50" s="368"/>
      <c r="BZ50" s="368"/>
      <c r="CA50" s="368"/>
      <c r="CB50" s="368"/>
      <c r="CC50" s="368"/>
      <c r="CD50" s="368"/>
      <c r="CE50" s="368"/>
      <c r="CF50" s="368"/>
      <c r="CG50" s="368"/>
      <c r="CH50" s="368"/>
      <c r="CI50" s="368">
        <f t="shared" ref="CI50:ED50" si="64">(CI5+CI21)-(CI32+CI33+CI39)</f>
        <v>-94.168700399999921</v>
      </c>
      <c r="CJ50" s="368">
        <f t="shared" si="64"/>
        <v>197.09181572999989</v>
      </c>
      <c r="CK50" s="368">
        <f t="shared" si="64"/>
        <v>383.58436360999997</v>
      </c>
      <c r="CL50" s="368">
        <f t="shared" si="64"/>
        <v>180.61679538999988</v>
      </c>
      <c r="CM50" s="368">
        <f t="shared" si="64"/>
        <v>487.4786576900002</v>
      </c>
      <c r="CN50" s="368">
        <f t="shared" si="64"/>
        <v>189.90583958965362</v>
      </c>
      <c r="CO50" s="368">
        <f t="shared" si="64"/>
        <v>98.667981510000004</v>
      </c>
      <c r="CP50" s="368">
        <f t="shared" si="64"/>
        <v>479.09433001999992</v>
      </c>
      <c r="CQ50" s="368">
        <f t="shared" si="64"/>
        <v>344.41016592999983</v>
      </c>
      <c r="CR50" s="368">
        <f t="shared" si="64"/>
        <v>105.92401569000015</v>
      </c>
      <c r="CS50" s="368">
        <f t="shared" si="64"/>
        <v>307.49098984</v>
      </c>
      <c r="CT50" s="368">
        <f t="shared" si="64"/>
        <v>195.69151789999989</v>
      </c>
      <c r="CU50" s="368">
        <f t="shared" si="64"/>
        <v>97.864429570000084</v>
      </c>
      <c r="CV50" s="368">
        <f t="shared" si="64"/>
        <v>304.81232612000031</v>
      </c>
      <c r="CW50" s="368">
        <f t="shared" si="64"/>
        <v>196.64995442000009</v>
      </c>
      <c r="CX50" s="368">
        <f t="shared" si="64"/>
        <v>-175.09565576999995</v>
      </c>
      <c r="CY50" s="368">
        <f t="shared" si="64"/>
        <v>-255.59850260999997</v>
      </c>
      <c r="CZ50" s="368">
        <f t="shared" si="64"/>
        <v>-322.93530615999998</v>
      </c>
      <c r="DA50" s="368">
        <f t="shared" si="64"/>
        <v>-82.586370600000009</v>
      </c>
      <c r="DB50" s="368">
        <f t="shared" si="64"/>
        <v>72.27456114000006</v>
      </c>
      <c r="DC50" s="368">
        <f t="shared" si="64"/>
        <v>374.16506500000014</v>
      </c>
      <c r="DD50" s="368">
        <f t="shared" si="64"/>
        <v>183.42324187000008</v>
      </c>
      <c r="DE50" s="368">
        <f t="shared" si="64"/>
        <v>206.31234146999998</v>
      </c>
      <c r="DF50" s="368">
        <f t="shared" si="64"/>
        <v>-73.47394544999986</v>
      </c>
      <c r="DG50" s="368">
        <f t="shared" si="64"/>
        <v>41.945565569999872</v>
      </c>
      <c r="DH50" s="368">
        <f t="shared" si="64"/>
        <v>84.320838350000031</v>
      </c>
      <c r="DI50" s="368">
        <f t="shared" si="64"/>
        <v>337.12618420999979</v>
      </c>
      <c r="DJ50" s="368">
        <f t="shared" si="64"/>
        <v>217.75640866000015</v>
      </c>
      <c r="DK50" s="368">
        <f t="shared" si="64"/>
        <v>510.79051988999959</v>
      </c>
      <c r="DL50" s="368">
        <f t="shared" si="64"/>
        <v>446.28971087000014</v>
      </c>
      <c r="DM50" s="368">
        <f t="shared" si="64"/>
        <v>125.09445349000066</v>
      </c>
      <c r="DN50" s="368">
        <f t="shared" si="64"/>
        <v>155.65814967166682</v>
      </c>
      <c r="DO50" s="368">
        <f t="shared" si="64"/>
        <v>1069.2950604400007</v>
      </c>
      <c r="DP50" s="368">
        <f t="shared" si="64"/>
        <v>448.7751465799995</v>
      </c>
      <c r="DQ50" s="368">
        <f t="shared" si="64"/>
        <v>581.33225466999954</v>
      </c>
      <c r="DR50" s="368">
        <f t="shared" si="64"/>
        <v>175.77730962999931</v>
      </c>
      <c r="DS50" s="368">
        <f t="shared" si="64"/>
        <v>187.56707694017848</v>
      </c>
      <c r="DT50" s="368">
        <f t="shared" si="64"/>
        <v>229.38475927014599</v>
      </c>
      <c r="DU50" s="368">
        <f t="shared" si="64"/>
        <v>394.30703436720592</v>
      </c>
      <c r="DV50" s="368">
        <f t="shared" si="64"/>
        <v>201.70500654503735</v>
      </c>
      <c r="DW50" s="368">
        <f t="shared" si="64"/>
        <v>398.75461198271898</v>
      </c>
      <c r="DX50" s="368">
        <f t="shared" si="64"/>
        <v>403.99638142650406</v>
      </c>
      <c r="DY50" s="368">
        <f t="shared" si="64"/>
        <v>486.06954555488869</v>
      </c>
      <c r="DZ50" s="368">
        <f t="shared" si="64"/>
        <v>499.29027031117698</v>
      </c>
      <c r="EA50" s="368">
        <f t="shared" si="64"/>
        <v>511.44644086341532</v>
      </c>
      <c r="EB50" s="368">
        <f t="shared" si="64"/>
        <v>521.06912370417126</v>
      </c>
      <c r="EC50" s="368">
        <f t="shared" si="64"/>
        <v>402.61955516290243</v>
      </c>
      <c r="ED50" s="368">
        <f t="shared" si="64"/>
        <v>484.80239814007155</v>
      </c>
      <c r="EE50" s="370"/>
      <c r="EF50" s="368">
        <f>(EF5+EF21)-(EF32+EF33+EF39)</f>
        <v>2875.7877724996542</v>
      </c>
      <c r="EG50" s="368">
        <f>(EG5+EG21)-(EG32+EG33+EG39)</f>
        <v>525.81213899999966</v>
      </c>
      <c r="EH50" s="368">
        <f>(EH5+EH21)-(EH32+EH33+EH39)</f>
        <v>4194.161602031666</v>
      </c>
      <c r="EI50" s="368">
        <f>(EI5+EI21)-(EI32+EI33+EI39)</f>
        <v>4721.0122042684179</v>
      </c>
      <c r="EJ50" s="368"/>
      <c r="EK50" s="369" t="s">
        <v>515</v>
      </c>
      <c r="EL50" s="368">
        <f>(EL5+EL21)-(EL32+EL33+EL39)</f>
        <v>2875.7877724996542</v>
      </c>
      <c r="EM50" s="368">
        <f t="shared" ref="EM50:ET50" si="65">(EM5+EM21)-(EM32+EM33+EM39)</f>
        <v>525.81213900000057</v>
      </c>
      <c r="EN50" s="368">
        <f t="shared" si="65"/>
        <v>4194.2414116181581</v>
      </c>
      <c r="EO50" s="368">
        <f t="shared" si="65"/>
        <v>4721.0152302751067</v>
      </c>
      <c r="EP50" s="368">
        <f t="shared" si="65"/>
        <v>5004.7799999214039</v>
      </c>
      <c r="EQ50" s="368">
        <f t="shared" si="65"/>
        <v>4831.7515882021089</v>
      </c>
      <c r="ER50" s="368">
        <f t="shared" si="65"/>
        <v>4989.3318420818377</v>
      </c>
      <c r="ES50" s="368">
        <f t="shared" si="65"/>
        <v>4427.6197704355363</v>
      </c>
      <c r="ET50" s="368">
        <f t="shared" si="65"/>
        <v>3826.5079493077574</v>
      </c>
      <c r="EV50" s="368">
        <f t="shared" si="57"/>
        <v>2.6601061282144731</v>
      </c>
      <c r="EW50" s="368">
        <f t="shared" si="57"/>
        <v>0.52956610602978027</v>
      </c>
      <c r="EX50" s="368">
        <f t="shared" si="57"/>
        <v>3.950649648181797</v>
      </c>
      <c r="EY50" s="368">
        <f t="shared" si="57"/>
        <v>4.0885534173843228</v>
      </c>
      <c r="EZ50" s="368">
        <f t="shared" si="57"/>
        <v>4.1605398743274069</v>
      </c>
      <c r="FA50" s="368">
        <f t="shared" si="57"/>
        <v>3.8785036052323134</v>
      </c>
      <c r="FB50" s="368">
        <f t="shared" si="57"/>
        <v>3.8738658497314886</v>
      </c>
      <c r="FC50" s="368">
        <f t="shared" si="57"/>
        <v>3.32516968803901</v>
      </c>
      <c r="FD50" s="368">
        <f t="shared" si="57"/>
        <v>2.7796260706509761</v>
      </c>
      <c r="FF50" s="368"/>
      <c r="FG50" s="368">
        <f t="shared" si="28"/>
        <v>-2.1305400221846931</v>
      </c>
      <c r="FH50" s="368">
        <f t="shared" si="28"/>
        <v>3.4210835421520169</v>
      </c>
      <c r="FI50" s="368">
        <f t="shared" si="28"/>
        <v>0.13790376920252578</v>
      </c>
      <c r="FJ50" s="368">
        <f t="shared" si="28"/>
        <v>7.1986456943084143E-2</v>
      </c>
      <c r="FK50" s="368">
        <f t="shared" si="28"/>
        <v>-0.28203626909509349</v>
      </c>
      <c r="FL50" s="368">
        <f t="shared" si="28"/>
        <v>-4.6377555008247917E-3</v>
      </c>
    </row>
    <row r="51" spans="1:169" x14ac:dyDescent="0.25">
      <c r="A51" s="369" t="s">
        <v>514</v>
      </c>
      <c r="B51" s="369"/>
      <c r="C51" s="368" t="e">
        <f t="shared" ref="C51:BN51" si="66">(C4-C5-C21)-(C25-C32-C33-C39)</f>
        <v>#REF!</v>
      </c>
      <c r="D51" s="368" t="e">
        <f t="shared" si="66"/>
        <v>#REF!</v>
      </c>
      <c r="E51" s="368" t="e">
        <f t="shared" si="66"/>
        <v>#REF!</v>
      </c>
      <c r="F51" s="368" t="e">
        <f t="shared" si="66"/>
        <v>#REF!</v>
      </c>
      <c r="G51" s="368" t="e">
        <f t="shared" si="66"/>
        <v>#REF!</v>
      </c>
      <c r="H51" s="368" t="e">
        <f t="shared" si="66"/>
        <v>#REF!</v>
      </c>
      <c r="I51" s="368" t="e">
        <f t="shared" si="66"/>
        <v>#REF!</v>
      </c>
      <c r="J51" s="368" t="e">
        <f t="shared" si="66"/>
        <v>#REF!</v>
      </c>
      <c r="K51" s="368" t="e">
        <f t="shared" si="66"/>
        <v>#REF!</v>
      </c>
      <c r="L51" s="368" t="e">
        <f t="shared" si="66"/>
        <v>#REF!</v>
      </c>
      <c r="M51" s="368" t="e">
        <f t="shared" si="66"/>
        <v>#REF!</v>
      </c>
      <c r="N51" s="368" t="e">
        <f t="shared" si="66"/>
        <v>#REF!</v>
      </c>
      <c r="O51" s="368" t="e">
        <f t="shared" si="66"/>
        <v>#REF!</v>
      </c>
      <c r="P51" s="368" t="e">
        <f t="shared" si="66"/>
        <v>#REF!</v>
      </c>
      <c r="Q51" s="368" t="e">
        <f t="shared" si="66"/>
        <v>#REF!</v>
      </c>
      <c r="R51" s="368" t="e">
        <f t="shared" si="66"/>
        <v>#REF!</v>
      </c>
      <c r="S51" s="368" t="e">
        <f t="shared" si="66"/>
        <v>#REF!</v>
      </c>
      <c r="T51" s="368" t="e">
        <f t="shared" si="66"/>
        <v>#REF!</v>
      </c>
      <c r="U51" s="368" t="e">
        <f t="shared" si="66"/>
        <v>#REF!</v>
      </c>
      <c r="V51" s="368" t="e">
        <f t="shared" si="66"/>
        <v>#REF!</v>
      </c>
      <c r="W51" s="368" t="e">
        <f t="shared" si="66"/>
        <v>#REF!</v>
      </c>
      <c r="X51" s="368" t="e">
        <f t="shared" si="66"/>
        <v>#REF!</v>
      </c>
      <c r="Y51" s="368" t="e">
        <f t="shared" si="66"/>
        <v>#REF!</v>
      </c>
      <c r="Z51" s="368" t="e">
        <f t="shared" si="66"/>
        <v>#REF!</v>
      </c>
      <c r="AA51" s="368" t="e">
        <f t="shared" si="66"/>
        <v>#REF!</v>
      </c>
      <c r="AB51" s="368" t="e">
        <f t="shared" si="66"/>
        <v>#REF!</v>
      </c>
      <c r="AC51" s="368" t="e">
        <f t="shared" si="66"/>
        <v>#REF!</v>
      </c>
      <c r="AD51" s="368" t="e">
        <f t="shared" si="66"/>
        <v>#REF!</v>
      </c>
      <c r="AE51" s="368" t="e">
        <f t="shared" si="66"/>
        <v>#REF!</v>
      </c>
      <c r="AF51" s="368" t="e">
        <f t="shared" si="66"/>
        <v>#REF!</v>
      </c>
      <c r="AG51" s="368" t="e">
        <f t="shared" si="66"/>
        <v>#REF!</v>
      </c>
      <c r="AH51" s="368" t="e">
        <f t="shared" si="66"/>
        <v>#REF!</v>
      </c>
      <c r="AI51" s="368" t="e">
        <f t="shared" si="66"/>
        <v>#REF!</v>
      </c>
      <c r="AJ51" s="368" t="e">
        <f t="shared" si="66"/>
        <v>#REF!</v>
      </c>
      <c r="AK51" s="368" t="e">
        <f t="shared" si="66"/>
        <v>#REF!</v>
      </c>
      <c r="AL51" s="368" t="e">
        <f t="shared" si="66"/>
        <v>#REF!</v>
      </c>
      <c r="AM51" s="368" t="e">
        <f t="shared" si="66"/>
        <v>#REF!</v>
      </c>
      <c r="AN51" s="368" t="e">
        <f t="shared" si="66"/>
        <v>#REF!</v>
      </c>
      <c r="AO51" s="368" t="e">
        <f t="shared" si="66"/>
        <v>#REF!</v>
      </c>
      <c r="AP51" s="368" t="e">
        <f t="shared" si="66"/>
        <v>#REF!</v>
      </c>
      <c r="AQ51" s="368" t="e">
        <f t="shared" si="66"/>
        <v>#REF!</v>
      </c>
      <c r="AR51" s="368" t="e">
        <f t="shared" si="66"/>
        <v>#REF!</v>
      </c>
      <c r="AS51" s="368" t="e">
        <f t="shared" si="66"/>
        <v>#REF!</v>
      </c>
      <c r="AT51" s="368" t="e">
        <f t="shared" si="66"/>
        <v>#REF!</v>
      </c>
      <c r="AU51" s="368" t="e">
        <f t="shared" si="66"/>
        <v>#REF!</v>
      </c>
      <c r="AV51" s="368" t="e">
        <f t="shared" si="66"/>
        <v>#REF!</v>
      </c>
      <c r="AW51" s="368" t="e">
        <f t="shared" si="66"/>
        <v>#REF!</v>
      </c>
      <c r="AX51" s="368" t="e">
        <f t="shared" si="66"/>
        <v>#REF!</v>
      </c>
      <c r="AY51" s="368" t="e">
        <f t="shared" si="66"/>
        <v>#REF!</v>
      </c>
      <c r="AZ51" s="368" t="e">
        <f t="shared" si="66"/>
        <v>#REF!</v>
      </c>
      <c r="BA51" s="368" t="e">
        <f t="shared" si="66"/>
        <v>#REF!</v>
      </c>
      <c r="BB51" s="368" t="e">
        <f t="shared" si="66"/>
        <v>#REF!</v>
      </c>
      <c r="BC51" s="368" t="e">
        <f t="shared" si="66"/>
        <v>#REF!</v>
      </c>
      <c r="BD51" s="368" t="e">
        <f t="shared" si="66"/>
        <v>#REF!</v>
      </c>
      <c r="BE51" s="368" t="e">
        <f t="shared" si="66"/>
        <v>#REF!</v>
      </c>
      <c r="BF51" s="368" t="e">
        <f t="shared" si="66"/>
        <v>#REF!</v>
      </c>
      <c r="BG51" s="368" t="e">
        <f t="shared" si="66"/>
        <v>#REF!</v>
      </c>
      <c r="BH51" s="368" t="e">
        <f t="shared" si="66"/>
        <v>#REF!</v>
      </c>
      <c r="BI51" s="368" t="e">
        <f t="shared" si="66"/>
        <v>#REF!</v>
      </c>
      <c r="BJ51" s="368" t="e">
        <f t="shared" si="66"/>
        <v>#REF!</v>
      </c>
      <c r="BK51" s="368" t="e">
        <f t="shared" si="66"/>
        <v>#REF!</v>
      </c>
      <c r="BL51" s="368" t="e">
        <f t="shared" si="66"/>
        <v>#REF!</v>
      </c>
      <c r="BM51" s="368" t="e">
        <f t="shared" si="66"/>
        <v>#REF!</v>
      </c>
      <c r="BN51" s="368" t="e">
        <f t="shared" si="66"/>
        <v>#REF!</v>
      </c>
      <c r="BO51" s="368" t="e">
        <f t="shared" ref="BO51:CH51" si="67">(BO4-BO5-BO21)-(BO25-BO32-BO33-BO39)</f>
        <v>#REF!</v>
      </c>
      <c r="BP51" s="368" t="e">
        <f t="shared" si="67"/>
        <v>#REF!</v>
      </c>
      <c r="BQ51" s="368" t="e">
        <f t="shared" si="67"/>
        <v>#REF!</v>
      </c>
      <c r="BR51" s="368" t="e">
        <f t="shared" si="67"/>
        <v>#REF!</v>
      </c>
      <c r="BS51" s="368" t="e">
        <f t="shared" si="67"/>
        <v>#REF!</v>
      </c>
      <c r="BT51" s="368" t="e">
        <f t="shared" si="67"/>
        <v>#REF!</v>
      </c>
      <c r="BU51" s="368" t="e">
        <f t="shared" si="67"/>
        <v>#REF!</v>
      </c>
      <c r="BV51" s="368" t="e">
        <f t="shared" si="67"/>
        <v>#REF!</v>
      </c>
      <c r="BW51" s="368" t="e">
        <f t="shared" si="67"/>
        <v>#REF!</v>
      </c>
      <c r="BX51" s="368" t="e">
        <f t="shared" si="67"/>
        <v>#REF!</v>
      </c>
      <c r="BY51" s="368" t="e">
        <f t="shared" si="67"/>
        <v>#REF!</v>
      </c>
      <c r="BZ51" s="368" t="e">
        <f t="shared" si="67"/>
        <v>#REF!</v>
      </c>
      <c r="CA51" s="368" t="e">
        <f t="shared" si="67"/>
        <v>#REF!</v>
      </c>
      <c r="CB51" s="368" t="e">
        <f t="shared" si="67"/>
        <v>#REF!</v>
      </c>
      <c r="CC51" s="368" t="e">
        <f t="shared" si="67"/>
        <v>#REF!</v>
      </c>
      <c r="CD51" s="368" t="e">
        <f t="shared" si="67"/>
        <v>#REF!</v>
      </c>
      <c r="CE51" s="368" t="e">
        <f t="shared" si="67"/>
        <v>#REF!</v>
      </c>
      <c r="CF51" s="368" t="e">
        <f t="shared" si="67"/>
        <v>#REF!</v>
      </c>
      <c r="CG51" s="368" t="e">
        <f t="shared" si="67"/>
        <v>#REF!</v>
      </c>
      <c r="CH51" s="368" t="e">
        <f t="shared" si="67"/>
        <v>#REF!</v>
      </c>
      <c r="CI51" s="368">
        <f t="shared" ref="CI51:ED51" si="68">CI48-CI50</f>
        <v>718.98486656491173</v>
      </c>
      <c r="CJ51" s="368">
        <f t="shared" si="68"/>
        <v>-332.14613912641511</v>
      </c>
      <c r="CK51" s="368">
        <f t="shared" si="68"/>
        <v>-481.65936330741124</v>
      </c>
      <c r="CL51" s="368">
        <f t="shared" si="68"/>
        <v>269.06427662758972</v>
      </c>
      <c r="CM51" s="368">
        <f t="shared" si="68"/>
        <v>-344.29230272451275</v>
      </c>
      <c r="CN51" s="368">
        <f t="shared" si="68"/>
        <v>-345.34913347451061</v>
      </c>
      <c r="CO51" s="368">
        <f t="shared" si="68"/>
        <v>-374.83229454443864</v>
      </c>
      <c r="CP51" s="368">
        <f t="shared" si="68"/>
        <v>-555.41046538849241</v>
      </c>
      <c r="CQ51" s="368">
        <f t="shared" si="68"/>
        <v>-268.28098816291669</v>
      </c>
      <c r="CR51" s="368">
        <f t="shared" si="68"/>
        <v>-137.01569603449536</v>
      </c>
      <c r="CS51" s="368">
        <f t="shared" si="68"/>
        <v>-969.42791359338719</v>
      </c>
      <c r="CT51" s="368">
        <f t="shared" si="68"/>
        <v>-2126.249602561084</v>
      </c>
      <c r="CU51" s="368">
        <f t="shared" si="68"/>
        <v>515.3348988396906</v>
      </c>
      <c r="CV51" s="368">
        <f t="shared" si="68"/>
        <v>-424.94673934107891</v>
      </c>
      <c r="CW51" s="368">
        <f t="shared" si="68"/>
        <v>119.13484772563606</v>
      </c>
      <c r="CX51" s="368">
        <f t="shared" si="68"/>
        <v>-80.85709909986312</v>
      </c>
      <c r="CY51" s="368">
        <f t="shared" si="68"/>
        <v>-594.67258983168244</v>
      </c>
      <c r="CZ51" s="368">
        <f t="shared" si="68"/>
        <v>-521.17032265149646</v>
      </c>
      <c r="DA51" s="368">
        <f t="shared" si="68"/>
        <v>-490.77994148417349</v>
      </c>
      <c r="DB51" s="368">
        <f t="shared" si="68"/>
        <v>-434.1985183356586</v>
      </c>
      <c r="DC51" s="368">
        <f t="shared" si="68"/>
        <v>-129.0783465062656</v>
      </c>
      <c r="DD51" s="368">
        <f t="shared" si="68"/>
        <v>-851.513351449124</v>
      </c>
      <c r="DE51" s="368">
        <f t="shared" si="68"/>
        <v>-657.30383235077966</v>
      </c>
      <c r="DF51" s="368">
        <f t="shared" si="68"/>
        <v>-2491.2546963283835</v>
      </c>
      <c r="DG51" s="368">
        <f t="shared" si="68"/>
        <v>343.67582241200199</v>
      </c>
      <c r="DH51" s="368">
        <f t="shared" si="68"/>
        <v>-156.1917637520155</v>
      </c>
      <c r="DI51" s="368">
        <f t="shared" si="68"/>
        <v>-425.34583889460833</v>
      </c>
      <c r="DJ51" s="368">
        <f t="shared" si="68"/>
        <v>180.26198022654484</v>
      </c>
      <c r="DK51" s="368">
        <f t="shared" si="68"/>
        <v>-876.01587474001121</v>
      </c>
      <c r="DL51" s="368">
        <f t="shared" si="68"/>
        <v>-421.40071724599494</v>
      </c>
      <c r="DM51" s="368">
        <f t="shared" si="68"/>
        <v>-297.08044707861552</v>
      </c>
      <c r="DN51" s="368">
        <f t="shared" si="68"/>
        <v>-626.17628955810119</v>
      </c>
      <c r="DO51" s="368">
        <f t="shared" si="68"/>
        <v>-188.48662243628951</v>
      </c>
      <c r="DP51" s="368">
        <f t="shared" si="68"/>
        <v>-176.86303630376904</v>
      </c>
      <c r="DQ51" s="368">
        <f t="shared" si="68"/>
        <v>-410.84298904500736</v>
      </c>
      <c r="DR51" s="368">
        <f t="shared" si="68"/>
        <v>-2538.1689103444987</v>
      </c>
      <c r="DS51" s="368">
        <f t="shared" si="68"/>
        <v>563.12673809496494</v>
      </c>
      <c r="DT51" s="368">
        <f t="shared" si="68"/>
        <v>-530.03147179146549</v>
      </c>
      <c r="DU51" s="368">
        <f t="shared" si="68"/>
        <v>20.800801566405767</v>
      </c>
      <c r="DV51" s="368">
        <f t="shared" si="68"/>
        <v>515.99718267628214</v>
      </c>
      <c r="DW51" s="368">
        <f t="shared" si="68"/>
        <v>-699.43613536007774</v>
      </c>
      <c r="DX51" s="368">
        <f t="shared" si="68"/>
        <v>-741.96811925472025</v>
      </c>
      <c r="DY51" s="368">
        <f t="shared" si="68"/>
        <v>-528.07689946555297</v>
      </c>
      <c r="DZ51" s="368">
        <f t="shared" si="68"/>
        <v>-649.7919346164723</v>
      </c>
      <c r="EA51" s="368">
        <f t="shared" si="68"/>
        <v>-211.10107771577611</v>
      </c>
      <c r="EB51" s="368">
        <f t="shared" si="68"/>
        <v>-78.038290420659564</v>
      </c>
      <c r="EC51" s="368">
        <f t="shared" si="68"/>
        <v>-218.05535652896594</v>
      </c>
      <c r="ED51" s="368">
        <f t="shared" si="68"/>
        <v>-772.81586053092587</v>
      </c>
      <c r="EF51" s="368">
        <f>EF48-EF50</f>
        <v>-4946.6147557251579</v>
      </c>
      <c r="EG51" s="368">
        <f>EG48-EG50</f>
        <v>-6041.3056908131784</v>
      </c>
      <c r="EH51" s="368">
        <f>EH48-EH50</f>
        <v>-5592.6346867603606</v>
      </c>
      <c r="EI51" s="368">
        <f>EI48-EI50</f>
        <v>-3329.3904233469652</v>
      </c>
      <c r="EJ51" s="368"/>
      <c r="EK51" s="369" t="s">
        <v>514</v>
      </c>
      <c r="EL51" s="368">
        <f t="shared" ref="EL51:ET51" si="69">EL48-EL50</f>
        <v>-4946.6147557251506</v>
      </c>
      <c r="EM51" s="368">
        <f t="shared" si="69"/>
        <v>-6040.5135373431758</v>
      </c>
      <c r="EN51" s="368">
        <f t="shared" si="69"/>
        <v>-5592.625771450359</v>
      </c>
      <c r="EO51" s="368">
        <f t="shared" si="69"/>
        <v>-3329.0618731577219</v>
      </c>
      <c r="EP51" s="368">
        <f t="shared" si="69"/>
        <v>-2203.9666078621613</v>
      </c>
      <c r="EQ51" s="368">
        <f t="shared" si="69"/>
        <v>-1876.7171754992423</v>
      </c>
      <c r="ER51" s="368">
        <f t="shared" si="69"/>
        <v>-1464.4215816136821</v>
      </c>
      <c r="ES51" s="368">
        <f t="shared" si="69"/>
        <v>-541.95249694717131</v>
      </c>
      <c r="ET51" s="368">
        <f t="shared" si="69"/>
        <v>-524.06427366840489</v>
      </c>
      <c r="EV51" s="368">
        <f t="shared" si="57"/>
        <v>-4.5756228437480058</v>
      </c>
      <c r="EW51" s="368">
        <f t="shared" si="57"/>
        <v>-6.083638994098985</v>
      </c>
      <c r="EX51" s="368">
        <f t="shared" si="57"/>
        <v>-5.2678191043535207</v>
      </c>
      <c r="EY51" s="368">
        <f t="shared" si="57"/>
        <v>-2.8830763372457291</v>
      </c>
      <c r="EZ51" s="368">
        <f t="shared" si="57"/>
        <v>-1.8321866203590651</v>
      </c>
      <c r="FA51" s="368">
        <f t="shared" si="57"/>
        <v>-1.5064628630636354</v>
      </c>
      <c r="FB51" s="368">
        <f t="shared" si="57"/>
        <v>-1.1370205338468578</v>
      </c>
      <c r="FC51" s="368">
        <f t="shared" si="57"/>
        <v>-0.40700965951024304</v>
      </c>
      <c r="FD51" s="368">
        <f t="shared" si="57"/>
        <v>-0.38068723156553064</v>
      </c>
      <c r="FF51" s="368"/>
      <c r="FG51" s="368">
        <f t="shared" si="28"/>
        <v>-1.5080161503509792</v>
      </c>
      <c r="FH51" s="368">
        <f t="shared" si="28"/>
        <v>0.81581988974546427</v>
      </c>
      <c r="FI51" s="368">
        <f t="shared" si="28"/>
        <v>2.3847427671077917</v>
      </c>
      <c r="FJ51" s="368">
        <f t="shared" si="28"/>
        <v>1.050889716886664</v>
      </c>
      <c r="FK51" s="368">
        <f t="shared" si="28"/>
        <v>0.32572375729542968</v>
      </c>
      <c r="FL51" s="368">
        <f t="shared" si="28"/>
        <v>0.36944232921677767</v>
      </c>
    </row>
    <row r="52" spans="1:169" s="370" customFormat="1" x14ac:dyDescent="0.25">
      <c r="A52" s="372" t="s">
        <v>513</v>
      </c>
      <c r="B52" s="372"/>
      <c r="C52" s="374"/>
      <c r="D52" s="374"/>
      <c r="E52" s="374"/>
      <c r="F52" s="374"/>
      <c r="G52" s="374"/>
      <c r="H52" s="374"/>
      <c r="I52" s="374"/>
      <c r="J52" s="374"/>
      <c r="K52" s="374"/>
      <c r="L52" s="374"/>
      <c r="M52" s="374"/>
      <c r="N52" s="374"/>
      <c r="O52" s="374"/>
      <c r="P52" s="374"/>
      <c r="Q52" s="374"/>
      <c r="R52" s="374"/>
      <c r="S52" s="374"/>
      <c r="T52" s="374"/>
      <c r="U52" s="374"/>
      <c r="V52" s="374"/>
      <c r="W52" s="374"/>
      <c r="X52" s="374"/>
      <c r="Y52" s="374"/>
      <c r="Z52" s="374"/>
      <c r="AA52" s="374"/>
      <c r="AB52" s="374"/>
      <c r="AC52" s="374"/>
      <c r="AD52" s="374"/>
      <c r="AE52" s="374"/>
      <c r="AF52" s="374"/>
      <c r="AG52" s="374"/>
      <c r="AH52" s="374"/>
      <c r="AI52" s="374"/>
      <c r="AJ52" s="374"/>
      <c r="AK52" s="374"/>
      <c r="AL52" s="374"/>
      <c r="AM52" s="374"/>
      <c r="AN52" s="374"/>
      <c r="AO52" s="374"/>
      <c r="AP52" s="374"/>
      <c r="AQ52" s="374"/>
      <c r="AR52" s="374"/>
      <c r="AS52" s="374"/>
      <c r="AT52" s="374"/>
      <c r="AU52" s="374"/>
      <c r="AV52" s="374"/>
      <c r="AW52" s="374"/>
      <c r="AX52" s="374"/>
      <c r="AY52" s="374"/>
      <c r="AZ52" s="374"/>
      <c r="BA52" s="374"/>
      <c r="BB52" s="374"/>
      <c r="BC52" s="374"/>
      <c r="BD52" s="374"/>
      <c r="BE52" s="374"/>
      <c r="BF52" s="374"/>
      <c r="BG52" s="374"/>
      <c r="BH52" s="374"/>
      <c r="BI52" s="374"/>
      <c r="BJ52" s="374"/>
      <c r="BK52" s="374"/>
      <c r="BL52" s="374"/>
      <c r="BM52" s="374"/>
      <c r="BN52" s="374"/>
      <c r="BO52" s="374"/>
      <c r="BP52" s="374"/>
      <c r="BQ52" s="374"/>
      <c r="BR52" s="374"/>
      <c r="BS52" s="374"/>
      <c r="BT52" s="374"/>
      <c r="BU52" s="374"/>
      <c r="BV52" s="374"/>
      <c r="BW52" s="374"/>
      <c r="BX52" s="374"/>
      <c r="BY52" s="374"/>
      <c r="BZ52" s="374"/>
      <c r="CA52" s="374"/>
      <c r="CB52" s="374"/>
      <c r="CC52" s="374"/>
      <c r="CD52" s="374"/>
      <c r="CE52" s="374"/>
      <c r="CF52" s="374"/>
      <c r="CG52" s="374"/>
      <c r="CH52" s="374"/>
      <c r="CI52" s="366">
        <f>CI51+CI53+CI44</f>
        <v>569.17931602252884</v>
      </c>
      <c r="CJ52" s="366">
        <f t="shared" ref="CJ52:ED52" si="70">CJ51+CJ53+CJ44</f>
        <v>-485.46433435209758</v>
      </c>
      <c r="CK52" s="366">
        <f t="shared" si="70"/>
        <v>-668.42659716146682</v>
      </c>
      <c r="CL52" s="366">
        <f t="shared" si="70"/>
        <v>33.006374201868454</v>
      </c>
      <c r="CM52" s="366">
        <f t="shared" si="70"/>
        <v>-595.91270803733221</v>
      </c>
      <c r="CN52" s="366">
        <f t="shared" si="70"/>
        <v>-553.10634149280804</v>
      </c>
      <c r="CO52" s="366">
        <f t="shared" si="70"/>
        <v>-595.384592540227</v>
      </c>
      <c r="CP52" s="366">
        <f t="shared" si="70"/>
        <v>-770.5364692879059</v>
      </c>
      <c r="CQ52" s="366">
        <f t="shared" si="70"/>
        <v>-450.59027938354927</v>
      </c>
      <c r="CR52" s="366">
        <f t="shared" si="70"/>
        <v>-290.40306643656368</v>
      </c>
      <c r="CS52" s="366">
        <f t="shared" si="70"/>
        <v>-1162.5348641888456</v>
      </c>
      <c r="CT52" s="366">
        <f t="shared" si="70"/>
        <v>-2329.4608194402085</v>
      </c>
      <c r="CU52" s="366">
        <f t="shared" si="70"/>
        <v>344.56277161861357</v>
      </c>
      <c r="CV52" s="366">
        <f t="shared" si="70"/>
        <v>-558.81467835871172</v>
      </c>
      <c r="CW52" s="366">
        <f t="shared" si="70"/>
        <v>40.226884273941138</v>
      </c>
      <c r="CX52" s="366">
        <f t="shared" si="70"/>
        <v>-116.20535212474309</v>
      </c>
      <c r="CY52" s="366">
        <f t="shared" si="70"/>
        <v>-642.78934671232037</v>
      </c>
      <c r="CZ52" s="366">
        <f t="shared" si="70"/>
        <v>-597.71105577632318</v>
      </c>
      <c r="DA52" s="366">
        <f t="shared" si="70"/>
        <v>-567.32067460900021</v>
      </c>
      <c r="DB52" s="366">
        <f t="shared" si="70"/>
        <v>-516.15893575963651</v>
      </c>
      <c r="DC52" s="366">
        <f t="shared" si="70"/>
        <v>-218.77740214915093</v>
      </c>
      <c r="DD52" s="366">
        <f t="shared" si="70"/>
        <v>-937.2337739491029</v>
      </c>
      <c r="DE52" s="366">
        <f t="shared" si="70"/>
        <v>-717.30383235077966</v>
      </c>
      <c r="DF52" s="366">
        <f t="shared" si="70"/>
        <v>-2556.2546963283835</v>
      </c>
      <c r="DG52" s="366">
        <f t="shared" si="70"/>
        <v>215.28359180797807</v>
      </c>
      <c r="DH52" s="366">
        <f t="shared" si="70"/>
        <v>-305.67269015063846</v>
      </c>
      <c r="DI52" s="366">
        <f t="shared" si="70"/>
        <v>-631.44045386769585</v>
      </c>
      <c r="DJ52" s="366">
        <f t="shared" si="70"/>
        <v>10.475262357153582</v>
      </c>
      <c r="DK52" s="366">
        <f t="shared" si="70"/>
        <v>-1046.5085670717403</v>
      </c>
      <c r="DL52" s="366">
        <f t="shared" si="70"/>
        <v>-622.26082047342254</v>
      </c>
      <c r="DM52" s="366">
        <f t="shared" si="70"/>
        <v>-506.15298207707292</v>
      </c>
      <c r="DN52" s="366">
        <f t="shared" si="70"/>
        <v>-813.50603310672375</v>
      </c>
      <c r="DO52" s="366">
        <f t="shared" si="70"/>
        <v>-368.10265586104447</v>
      </c>
      <c r="DP52" s="366">
        <f t="shared" si="70"/>
        <v>-412.12733258035416</v>
      </c>
      <c r="DQ52" s="366">
        <f t="shared" si="70"/>
        <v>-602.67841448722208</v>
      </c>
      <c r="DR52" s="366">
        <f t="shared" si="70"/>
        <v>-2348.8453919662575</v>
      </c>
      <c r="DS52" s="366">
        <f t="shared" si="70"/>
        <v>356.18673809496494</v>
      </c>
      <c r="DT52" s="366">
        <f t="shared" si="70"/>
        <v>-755.74147179146553</v>
      </c>
      <c r="DU52" s="366">
        <f t="shared" si="70"/>
        <v>-308.78919843359421</v>
      </c>
      <c r="DV52" s="366">
        <f t="shared" si="70"/>
        <v>204.69718267628213</v>
      </c>
      <c r="DW52" s="366">
        <f t="shared" si="70"/>
        <v>-1029.1061353600778</v>
      </c>
      <c r="DX52" s="366">
        <f t="shared" si="70"/>
        <v>-1042.5281192547202</v>
      </c>
      <c r="DY52" s="366">
        <f t="shared" si="70"/>
        <v>-831.99689946555304</v>
      </c>
      <c r="DZ52" s="366">
        <f t="shared" si="70"/>
        <v>-942.75193461647234</v>
      </c>
      <c r="EA52" s="366">
        <f t="shared" si="70"/>
        <v>-416.75107771577609</v>
      </c>
      <c r="EB52" s="366">
        <f t="shared" si="70"/>
        <v>-257.56829042065954</v>
      </c>
      <c r="EC52" s="366">
        <f t="shared" si="70"/>
        <v>-380.60535652896596</v>
      </c>
      <c r="ED52" s="366">
        <f t="shared" si="70"/>
        <v>-916.31586053092587</v>
      </c>
      <c r="EE52" s="232"/>
      <c r="EF52" s="366">
        <f>EF51+EF53+EF44</f>
        <v>-7299.6343820966031</v>
      </c>
      <c r="EG52" s="366">
        <f>EG51+EG53+EG44</f>
        <v>-7043.7800922255965</v>
      </c>
      <c r="EH52" s="366">
        <f>EH51+EH53+EH44</f>
        <v>-7431.5364874770366</v>
      </c>
      <c r="EI52" s="366">
        <f>EI51+EI53+EI44</f>
        <v>-6321.2704233469658</v>
      </c>
      <c r="EJ52" s="366"/>
      <c r="EK52" s="372" t="s">
        <v>513</v>
      </c>
      <c r="EL52" s="366">
        <f t="shared" ref="EL52:ET52" si="71">EL51+EL53+EL44</f>
        <v>-7299.6343820965958</v>
      </c>
      <c r="EM52" s="366">
        <f t="shared" si="71"/>
        <v>-7131.0329054263557</v>
      </c>
      <c r="EN52" s="366">
        <f t="shared" si="71"/>
        <v>-7431.527572167035</v>
      </c>
      <c r="EO52" s="366">
        <f t="shared" si="71"/>
        <v>-6316.8213424896749</v>
      </c>
      <c r="EP52" s="366">
        <f t="shared" si="71"/>
        <v>-4761.8416725323168</v>
      </c>
      <c r="EQ52" s="366">
        <f t="shared" si="71"/>
        <v>-3878.2587547977678</v>
      </c>
      <c r="ER52" s="366">
        <f t="shared" si="71"/>
        <v>-2952.5939982369018</v>
      </c>
      <c r="ES52" s="366">
        <f t="shared" si="71"/>
        <v>-2135.6715039814817</v>
      </c>
      <c r="ET52" s="366">
        <f t="shared" si="71"/>
        <v>-2067.177343789177</v>
      </c>
      <c r="EV52" s="366">
        <f t="shared" si="57"/>
        <v>-6.7521679934893593</v>
      </c>
      <c r="EW52" s="366">
        <f t="shared" si="57"/>
        <v>-7.1819439826528262</v>
      </c>
      <c r="EX52" s="366">
        <f t="shared" si="57"/>
        <v>-6.9999217753915692</v>
      </c>
      <c r="EY52" s="366">
        <f t="shared" si="57"/>
        <v>-5.470573642978354</v>
      </c>
      <c r="EZ52" s="366">
        <f t="shared" si="57"/>
        <v>-3.9585820264059048</v>
      </c>
      <c r="FA52" s="366">
        <f t="shared" si="57"/>
        <v>-3.1131237374113394</v>
      </c>
      <c r="FB52" s="366">
        <f t="shared" si="57"/>
        <v>-2.292481923415123</v>
      </c>
      <c r="FC52" s="366">
        <f t="shared" si="57"/>
        <v>-1.6039024389732881</v>
      </c>
      <c r="FD52" s="366">
        <f t="shared" si="57"/>
        <v>-1.5016250099506314</v>
      </c>
      <c r="FF52" s="366"/>
      <c r="FG52" s="366">
        <f t="shared" si="28"/>
        <v>-0.42977598916346693</v>
      </c>
      <c r="FH52" s="366">
        <f t="shared" si="28"/>
        <v>0.18202220726125695</v>
      </c>
      <c r="FI52" s="366">
        <f t="shared" si="28"/>
        <v>1.5293481324132152</v>
      </c>
      <c r="FJ52" s="366">
        <f t="shared" si="28"/>
        <v>1.5119916165724492</v>
      </c>
      <c r="FK52" s="366">
        <f t="shared" si="28"/>
        <v>0.84545828899456543</v>
      </c>
      <c r="FL52" s="366">
        <f t="shared" si="28"/>
        <v>0.82064181399621638</v>
      </c>
      <c r="FM52" s="371">
        <f>SUM(FG52:FL52)</f>
        <v>4.4596860700742358</v>
      </c>
    </row>
    <row r="53" spans="1:169" x14ac:dyDescent="0.25">
      <c r="A53" s="369" t="s">
        <v>512</v>
      </c>
      <c r="B53" s="369"/>
      <c r="C53" s="368"/>
      <c r="D53" s="368"/>
      <c r="E53" s="368"/>
      <c r="F53" s="368"/>
      <c r="G53" s="368"/>
      <c r="H53" s="368"/>
      <c r="I53" s="368"/>
      <c r="J53" s="368"/>
      <c r="K53" s="368"/>
      <c r="L53" s="368"/>
      <c r="M53" s="368"/>
      <c r="N53" s="368"/>
      <c r="O53" s="368"/>
      <c r="P53" s="368"/>
      <c r="Q53" s="368"/>
      <c r="R53" s="368"/>
      <c r="S53" s="368"/>
      <c r="T53" s="368"/>
      <c r="U53" s="368"/>
      <c r="V53" s="368"/>
      <c r="W53" s="368"/>
      <c r="X53" s="368"/>
      <c r="Y53" s="368"/>
      <c r="Z53" s="368"/>
      <c r="AA53" s="368"/>
      <c r="AB53" s="368"/>
      <c r="AC53" s="368"/>
      <c r="AD53" s="368"/>
      <c r="AE53" s="368"/>
      <c r="AF53" s="368"/>
      <c r="AG53" s="368"/>
      <c r="AH53" s="368"/>
      <c r="AI53" s="368"/>
      <c r="AJ53" s="368"/>
      <c r="AK53" s="368"/>
      <c r="AL53" s="368"/>
      <c r="AM53" s="368"/>
      <c r="AN53" s="368"/>
      <c r="AO53" s="368"/>
      <c r="AP53" s="368"/>
      <c r="AQ53" s="368"/>
      <c r="AR53" s="368"/>
      <c r="AS53" s="368"/>
      <c r="AT53" s="368"/>
      <c r="AU53" s="368"/>
      <c r="AV53" s="368"/>
      <c r="AW53" s="368"/>
      <c r="AX53" s="368"/>
      <c r="AY53" s="368"/>
      <c r="AZ53" s="368"/>
      <c r="BA53" s="368"/>
      <c r="BB53" s="368"/>
      <c r="BC53" s="368"/>
      <c r="BD53" s="368"/>
      <c r="BE53" s="368"/>
      <c r="BF53" s="368"/>
      <c r="BG53" s="368"/>
      <c r="BH53" s="368"/>
      <c r="BI53" s="368"/>
      <c r="BJ53" s="368"/>
      <c r="BK53" s="368"/>
      <c r="BL53" s="368"/>
      <c r="BM53" s="368"/>
      <c r="BN53" s="368"/>
      <c r="BO53" s="368"/>
      <c r="BP53" s="368"/>
      <c r="BQ53" s="368"/>
      <c r="BR53" s="368"/>
      <c r="BS53" s="368"/>
      <c r="BT53" s="368"/>
      <c r="BU53" s="368"/>
      <c r="BV53" s="368"/>
      <c r="BW53" s="368"/>
      <c r="BX53" s="368"/>
      <c r="BY53" s="368"/>
      <c r="BZ53" s="368"/>
      <c r="CA53" s="368"/>
      <c r="CB53" s="368"/>
      <c r="CC53" s="368"/>
      <c r="CD53" s="368"/>
      <c r="CE53" s="368"/>
      <c r="CF53" s="368"/>
      <c r="CG53" s="368"/>
      <c r="CH53" s="368"/>
      <c r="CI53" s="368">
        <v>-149.80555054238289</v>
      </c>
      <c r="CJ53" s="368">
        <v>-153.31819522568244</v>
      </c>
      <c r="CK53" s="368">
        <v>-186.76723385405552</v>
      </c>
      <c r="CL53" s="368">
        <v>-236.05790242572127</v>
      </c>
      <c r="CM53" s="368">
        <v>-251.62040531281943</v>
      </c>
      <c r="CN53" s="368">
        <v>-207.75720801829743</v>
      </c>
      <c r="CO53" s="368">
        <v>-220.55229799578831</v>
      </c>
      <c r="CP53" s="368">
        <v>-215.12600389941346</v>
      </c>
      <c r="CQ53" s="368">
        <v>-182.30929122063259</v>
      </c>
      <c r="CR53" s="368">
        <v>-153.38737040206834</v>
      </c>
      <c r="CS53" s="368">
        <v>-193.10695059545844</v>
      </c>
      <c r="CT53" s="368">
        <v>-203.21121687912458</v>
      </c>
      <c r="CU53" s="368">
        <v>-170.77212722107703</v>
      </c>
      <c r="CV53" s="368">
        <v>-133.86793901763286</v>
      </c>
      <c r="CW53" s="368">
        <v>-78.907963451694926</v>
      </c>
      <c r="CX53" s="368">
        <v>-35.348253024879966</v>
      </c>
      <c r="CY53" s="368">
        <v>-48.116756880637958</v>
      </c>
      <c r="CZ53" s="368">
        <v>-76.540733124826744</v>
      </c>
      <c r="DA53" s="368">
        <v>-76.540733124826744</v>
      </c>
      <c r="DB53" s="368">
        <v>-81.960417423977859</v>
      </c>
      <c r="DC53" s="368">
        <v>-89.699055642885327</v>
      </c>
      <c r="DD53" s="368">
        <v>-85.720422499978852</v>
      </c>
      <c r="DE53" s="368">
        <v>-60</v>
      </c>
      <c r="DF53" s="368">
        <v>-65</v>
      </c>
      <c r="DG53" s="368">
        <v>-128.39223060402392</v>
      </c>
      <c r="DH53" s="368">
        <v>-149.48092639862293</v>
      </c>
      <c r="DI53" s="368">
        <v>-206.09461497308749</v>
      </c>
      <c r="DJ53" s="368">
        <v>-169.78671786939125</v>
      </c>
      <c r="DK53" s="368">
        <v>-170.49269233172916</v>
      </c>
      <c r="DL53" s="368">
        <v>-200.86010322742763</v>
      </c>
      <c r="DM53" s="368">
        <v>-209.0725349984574</v>
      </c>
      <c r="DN53" s="368">
        <v>-187.32974354862253</v>
      </c>
      <c r="DO53" s="368">
        <v>-179.61603342475499</v>
      </c>
      <c r="DP53" s="368">
        <v>-235.2642962765851</v>
      </c>
      <c r="DQ53" s="368">
        <v>-191.83542544221476</v>
      </c>
      <c r="DR53" s="368">
        <v>-185.67648162175871</v>
      </c>
      <c r="DS53" s="368">
        <v>-206.94</v>
      </c>
      <c r="DT53" s="368">
        <v>-225.71</v>
      </c>
      <c r="DU53" s="368">
        <v>-329.59</v>
      </c>
      <c r="DV53" s="368">
        <v>-311.3</v>
      </c>
      <c r="DW53" s="368">
        <v>-329.67</v>
      </c>
      <c r="DX53" s="368">
        <v>-300.56</v>
      </c>
      <c r="DY53" s="368">
        <v>-303.92</v>
      </c>
      <c r="DZ53" s="368">
        <v>-292.96000000000004</v>
      </c>
      <c r="EA53" s="368">
        <v>-205.65</v>
      </c>
      <c r="EB53" s="368">
        <v>-179.53</v>
      </c>
      <c r="EC53" s="368">
        <v>-162.55000000000001</v>
      </c>
      <c r="ED53" s="368">
        <v>-143.5</v>
      </c>
      <c r="EF53" s="366">
        <f>SUMIF($CI$1:$ED$1,EF$2,$CI53:$ED53)</f>
        <v>-2353.0196263714447</v>
      </c>
      <c r="EG53" s="366">
        <f>SUMIF($CI$1:$ED$1,EG$2,$CI53:$ED53)</f>
        <v>-1002.4744014124184</v>
      </c>
      <c r="EH53" s="366">
        <f>SUMIF($CI$1:$ED$1,EH$2,$CI53:$ED53)</f>
        <v>-2213.9018007166756</v>
      </c>
      <c r="EI53" s="366">
        <f>SUMIF($CI$1:$ED$1,EI$2,$CI53:$ED53)</f>
        <v>-2991.8800000000006</v>
      </c>
      <c r="EJ53" s="366"/>
      <c r="EK53" s="369" t="s">
        <v>512</v>
      </c>
      <c r="EL53" s="365">
        <f>SUMIF($CI$1:$DR$1,EL$2,$CI53:$DR53)</f>
        <v>-2353.0196263714447</v>
      </c>
      <c r="EM53" s="365">
        <f>SUMIF($CI$1:$DR$1,EM$2,$CI53:$DR53)*0+-1090.51936808318</f>
        <v>-1090.5193680831801</v>
      </c>
      <c r="EN53" s="365">
        <f>SUMIF($CI$1:$DR$1,EN$2,$CI53:$DR53)</f>
        <v>-2213.9018007166756</v>
      </c>
      <c r="EO53" s="365">
        <v>-2987.7594693319534</v>
      </c>
      <c r="EP53" s="365">
        <v>-2557.875064670156</v>
      </c>
      <c r="EQ53" s="365">
        <v>-2001.5415792985254</v>
      </c>
      <c r="ER53" s="365">
        <v>-1488.17241662322</v>
      </c>
      <c r="ES53" s="365">
        <v>-1593.7190070343104</v>
      </c>
      <c r="ET53" s="365">
        <v>-1543.1130701207724</v>
      </c>
      <c r="EV53" s="365">
        <f t="shared" si="57"/>
        <v>-2.1765451497413522</v>
      </c>
      <c r="EW53" s="365">
        <f t="shared" si="57"/>
        <v>-1.098304988553841</v>
      </c>
      <c r="EX53" s="365">
        <f t="shared" si="57"/>
        <v>-2.0853235452501049</v>
      </c>
      <c r="EY53" s="365">
        <f t="shared" si="57"/>
        <v>-2.5874973057326249</v>
      </c>
      <c r="EZ53" s="365">
        <f t="shared" si="57"/>
        <v>-2.1263954060468402</v>
      </c>
      <c r="FA53" s="365">
        <f t="shared" si="57"/>
        <v>-1.6066608743477044</v>
      </c>
      <c r="FB53" s="365">
        <f t="shared" si="57"/>
        <v>-1.1554613895682653</v>
      </c>
      <c r="FC53" s="365">
        <f t="shared" si="57"/>
        <v>-1.1968927794630451</v>
      </c>
      <c r="FD53" s="365">
        <f t="shared" si="57"/>
        <v>-1.1209377783851009</v>
      </c>
      <c r="FF53" s="365"/>
      <c r="FG53" s="365">
        <f t="shared" si="28"/>
        <v>1.0782401611875112</v>
      </c>
      <c r="FH53" s="365">
        <f t="shared" si="28"/>
        <v>-0.98701855669626393</v>
      </c>
      <c r="FI53" s="365">
        <f t="shared" si="28"/>
        <v>-0.50217376048252005</v>
      </c>
      <c r="FJ53" s="365">
        <f t="shared" si="28"/>
        <v>0.46110189968578474</v>
      </c>
      <c r="FK53" s="365">
        <f t="shared" si="28"/>
        <v>0.51973453169913575</v>
      </c>
      <c r="FL53" s="365">
        <f t="shared" si="28"/>
        <v>0.45119948477943916</v>
      </c>
    </row>
    <row r="54" spans="1:169" x14ac:dyDescent="0.25">
      <c r="A54" s="543" t="s">
        <v>636</v>
      </c>
      <c r="B54" s="369"/>
      <c r="C54" s="368"/>
      <c r="D54" s="368"/>
      <c r="E54" s="368"/>
      <c r="F54" s="368"/>
      <c r="G54" s="368"/>
      <c r="H54" s="368"/>
      <c r="I54" s="368"/>
      <c r="J54" s="368"/>
      <c r="K54" s="368"/>
      <c r="L54" s="368"/>
      <c r="M54" s="368"/>
      <c r="N54" s="368"/>
      <c r="O54" s="368"/>
      <c r="P54" s="368"/>
      <c r="Q54" s="368"/>
      <c r="R54" s="368"/>
      <c r="S54" s="368"/>
      <c r="T54" s="368"/>
      <c r="U54" s="368"/>
      <c r="V54" s="368"/>
      <c r="W54" s="368"/>
      <c r="X54" s="368"/>
      <c r="Y54" s="368"/>
      <c r="Z54" s="368"/>
      <c r="AA54" s="368"/>
      <c r="AB54" s="368"/>
      <c r="AC54" s="368"/>
      <c r="AD54" s="368"/>
      <c r="AE54" s="368"/>
      <c r="AF54" s="368"/>
      <c r="AG54" s="368"/>
      <c r="AH54" s="368"/>
      <c r="AI54" s="368"/>
      <c r="AJ54" s="368"/>
      <c r="AK54" s="368"/>
      <c r="AL54" s="368"/>
      <c r="AM54" s="368"/>
      <c r="AN54" s="368"/>
      <c r="AO54" s="368"/>
      <c r="AP54" s="368"/>
      <c r="AQ54" s="368"/>
      <c r="AR54" s="368"/>
      <c r="AS54" s="368"/>
      <c r="AT54" s="368"/>
      <c r="AU54" s="368"/>
      <c r="AV54" s="368"/>
      <c r="AW54" s="368"/>
      <c r="AX54" s="368"/>
      <c r="AY54" s="368"/>
      <c r="AZ54" s="368"/>
      <c r="BA54" s="368"/>
      <c r="BB54" s="368"/>
      <c r="BC54" s="368"/>
      <c r="BD54" s="368"/>
      <c r="BE54" s="368"/>
      <c r="BF54" s="368"/>
      <c r="BG54" s="368"/>
      <c r="BH54" s="368"/>
      <c r="BI54" s="368"/>
      <c r="BJ54" s="368"/>
      <c r="BK54" s="368"/>
      <c r="BL54" s="368"/>
      <c r="BM54" s="368"/>
      <c r="BN54" s="368"/>
      <c r="BO54" s="368"/>
      <c r="BP54" s="368"/>
      <c r="BQ54" s="368"/>
      <c r="BR54" s="368"/>
      <c r="BS54" s="368"/>
      <c r="BT54" s="368"/>
      <c r="BU54" s="368"/>
      <c r="BV54" s="368"/>
      <c r="BW54" s="368"/>
      <c r="BX54" s="368"/>
      <c r="BY54" s="368"/>
      <c r="BZ54" s="368"/>
      <c r="CA54" s="368"/>
      <c r="CB54" s="368"/>
      <c r="CC54" s="368"/>
      <c r="CD54" s="368"/>
      <c r="CE54" s="368"/>
      <c r="CF54" s="368"/>
      <c r="CG54" s="368"/>
      <c r="CH54" s="368"/>
      <c r="CI54" s="368"/>
      <c r="CJ54" s="368"/>
      <c r="CK54" s="368"/>
      <c r="CL54" s="368"/>
      <c r="CM54" s="368"/>
      <c r="CN54" s="368"/>
      <c r="CO54" s="368"/>
      <c r="CP54" s="368"/>
      <c r="CQ54" s="368"/>
      <c r="CR54" s="368"/>
      <c r="CS54" s="368"/>
      <c r="CT54" s="368"/>
      <c r="CU54" s="368"/>
      <c r="CV54" s="368"/>
      <c r="CW54" s="368"/>
      <c r="CX54" s="368"/>
      <c r="CY54" s="368"/>
      <c r="CZ54" s="368"/>
      <c r="DA54" s="368"/>
      <c r="DB54" s="368"/>
      <c r="DC54" s="368"/>
      <c r="DD54" s="368"/>
      <c r="DE54" s="368"/>
      <c r="DF54" s="368"/>
      <c r="DG54" s="368"/>
      <c r="DH54" s="368"/>
      <c r="DI54" s="368"/>
      <c r="DJ54" s="368"/>
      <c r="DK54" s="368"/>
      <c r="DL54" s="368"/>
      <c r="DM54" s="368"/>
      <c r="DN54" s="368"/>
      <c r="DO54" s="368"/>
      <c r="DP54" s="368"/>
      <c r="DQ54" s="368"/>
      <c r="DR54" s="368"/>
      <c r="DS54" s="368">
        <v>750.69381503514342</v>
      </c>
      <c r="DT54" s="368"/>
      <c r="DU54" s="368"/>
      <c r="DV54" s="368"/>
      <c r="DW54" s="368"/>
      <c r="DX54" s="368"/>
      <c r="DY54" s="368"/>
      <c r="DZ54" s="368"/>
      <c r="EA54" s="368"/>
      <c r="EB54" s="368"/>
      <c r="EC54" s="368"/>
      <c r="ED54" s="368"/>
      <c r="EE54" s="370"/>
      <c r="EF54" s="366"/>
      <c r="EG54" s="366"/>
      <c r="EH54" s="366"/>
      <c r="EI54" s="366"/>
      <c r="EJ54" s="366"/>
      <c r="EK54" s="272"/>
      <c r="EL54" s="365"/>
      <c r="EM54" s="365"/>
      <c r="EN54" s="365"/>
      <c r="EO54" s="365"/>
      <c r="EP54" s="365"/>
      <c r="EQ54" s="365"/>
      <c r="ER54" s="365"/>
      <c r="ES54" s="365"/>
      <c r="ET54" s="365"/>
      <c r="EV54" s="365"/>
      <c r="EW54" s="365"/>
      <c r="EX54" s="365"/>
      <c r="EY54" s="365"/>
      <c r="EZ54" s="365"/>
      <c r="FA54" s="365"/>
      <c r="FB54" s="365"/>
      <c r="FC54" s="365"/>
      <c r="FD54" s="365"/>
      <c r="FF54" s="365"/>
      <c r="FG54" s="365"/>
      <c r="FH54" s="365"/>
      <c r="FI54" s="365"/>
      <c r="FJ54" s="365"/>
      <c r="FK54" s="365"/>
      <c r="FL54" s="365"/>
    </row>
    <row r="55" spans="1:169" x14ac:dyDescent="0.25">
      <c r="A55" s="369"/>
      <c r="B55" s="369"/>
      <c r="C55" s="368"/>
      <c r="D55" s="368"/>
      <c r="E55" s="368"/>
      <c r="F55" s="368"/>
      <c r="G55" s="368"/>
      <c r="H55" s="368"/>
      <c r="I55" s="368"/>
      <c r="J55" s="368"/>
      <c r="K55" s="368"/>
      <c r="L55" s="368"/>
      <c r="M55" s="368"/>
      <c r="N55" s="368"/>
      <c r="O55" s="368"/>
      <c r="P55" s="368"/>
      <c r="Q55" s="368"/>
      <c r="R55" s="368"/>
      <c r="S55" s="368"/>
      <c r="T55" s="368"/>
      <c r="U55" s="368"/>
      <c r="V55" s="368"/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8"/>
      <c r="AH55" s="368"/>
      <c r="AI55" s="368"/>
      <c r="AJ55" s="368"/>
      <c r="AK55" s="368"/>
      <c r="AL55" s="368"/>
      <c r="AM55" s="368"/>
      <c r="AN55" s="368"/>
      <c r="AO55" s="368"/>
      <c r="AP55" s="368"/>
      <c r="AQ55" s="368"/>
      <c r="AR55" s="368"/>
      <c r="AS55" s="368"/>
      <c r="AT55" s="368"/>
      <c r="AU55" s="368"/>
      <c r="AV55" s="368"/>
      <c r="AW55" s="368"/>
      <c r="AX55" s="368"/>
      <c r="AY55" s="368"/>
      <c r="AZ55" s="368"/>
      <c r="BA55" s="368"/>
      <c r="BB55" s="368"/>
      <c r="BC55" s="368"/>
      <c r="BD55" s="368"/>
      <c r="BE55" s="368"/>
      <c r="BF55" s="368"/>
      <c r="BG55" s="368"/>
      <c r="BH55" s="368"/>
      <c r="BI55" s="368"/>
      <c r="BJ55" s="368"/>
      <c r="BK55" s="368"/>
      <c r="BL55" s="368"/>
      <c r="BM55" s="368"/>
      <c r="BN55" s="368"/>
      <c r="BO55" s="368"/>
      <c r="BP55" s="368"/>
      <c r="BQ55" s="368"/>
      <c r="BR55" s="368"/>
      <c r="BS55" s="368"/>
      <c r="BT55" s="368"/>
      <c r="BU55" s="368"/>
      <c r="BV55" s="368"/>
      <c r="BW55" s="368"/>
      <c r="BX55" s="368"/>
      <c r="BY55" s="368"/>
      <c r="BZ55" s="368"/>
      <c r="CA55" s="368"/>
      <c r="CB55" s="368"/>
      <c r="CC55" s="368"/>
      <c r="CD55" s="368"/>
      <c r="CE55" s="368"/>
      <c r="CF55" s="368"/>
      <c r="CG55" s="368"/>
      <c r="CH55" s="368"/>
      <c r="CI55" s="368"/>
      <c r="CJ55" s="368"/>
      <c r="CK55" s="368"/>
      <c r="CL55" s="368"/>
      <c r="CM55" s="368"/>
      <c r="CN55" s="368"/>
      <c r="CO55" s="368"/>
      <c r="CP55" s="368"/>
      <c r="CQ55" s="368"/>
      <c r="CR55" s="368"/>
      <c r="CS55" s="368"/>
      <c r="CT55" s="368"/>
      <c r="CU55" s="368"/>
      <c r="CV55" s="368"/>
      <c r="CW55" s="368"/>
      <c r="CX55" s="368"/>
      <c r="CY55" s="368"/>
      <c r="CZ55" s="368"/>
      <c r="DA55" s="368"/>
      <c r="DB55" s="368"/>
      <c r="DC55" s="368"/>
      <c r="DD55" s="368"/>
      <c r="DE55" s="368"/>
      <c r="DF55" s="368"/>
      <c r="DG55" s="368"/>
      <c r="DH55" s="368"/>
      <c r="DI55" s="368"/>
      <c r="DJ55" s="368"/>
      <c r="DK55" s="368"/>
      <c r="DL55" s="368"/>
      <c r="DM55" s="368"/>
      <c r="DN55" s="368"/>
      <c r="DO55" s="368"/>
      <c r="DP55" s="368"/>
      <c r="DQ55" s="368"/>
      <c r="DR55" s="368"/>
      <c r="DS55" s="368"/>
      <c r="DT55" s="368"/>
      <c r="DU55" s="368"/>
      <c r="DV55" s="368"/>
      <c r="DW55" s="368"/>
      <c r="DX55" s="368"/>
      <c r="DY55" s="368"/>
      <c r="DZ55" s="368"/>
      <c r="EA55" s="368"/>
      <c r="EB55" s="368"/>
      <c r="EC55" s="368"/>
      <c r="ED55" s="368"/>
      <c r="EE55" s="370"/>
      <c r="EF55" s="366"/>
      <c r="EG55" s="366"/>
      <c r="EH55" s="366"/>
      <c r="EI55" s="366"/>
      <c r="EJ55" s="366"/>
      <c r="EK55" s="272"/>
      <c r="EL55" s="365"/>
      <c r="EM55" s="365"/>
      <c r="EN55" s="365"/>
      <c r="EO55" s="365"/>
      <c r="EP55" s="365"/>
      <c r="EQ55" s="365"/>
      <c r="ER55" s="365"/>
      <c r="ES55" s="365"/>
      <c r="ET55" s="365"/>
      <c r="EV55" s="365"/>
      <c r="EW55" s="365"/>
      <c r="EX55" s="365"/>
      <c r="EY55" s="365"/>
      <c r="EZ55" s="365"/>
      <c r="FA55" s="365"/>
      <c r="FB55" s="365"/>
      <c r="FC55" s="365"/>
      <c r="FD55" s="365"/>
      <c r="FF55" s="365"/>
      <c r="FG55" s="365"/>
      <c r="FH55" s="365"/>
      <c r="FI55" s="365"/>
      <c r="FJ55" s="365"/>
      <c r="FK55" s="365"/>
      <c r="FL55" s="365"/>
    </row>
    <row r="56" spans="1:169" s="8" customFormat="1" x14ac:dyDescent="0.25">
      <c r="A56" s="544" t="s">
        <v>29</v>
      </c>
      <c r="B56" s="369"/>
      <c r="C56" s="368"/>
      <c r="D56" s="368"/>
      <c r="E56" s="368"/>
      <c r="F56" s="368"/>
      <c r="G56" s="368"/>
      <c r="H56" s="368"/>
      <c r="I56" s="368"/>
      <c r="J56" s="368"/>
      <c r="K56" s="368"/>
      <c r="L56" s="368"/>
      <c r="M56" s="368"/>
      <c r="N56" s="368"/>
      <c r="O56" s="368"/>
      <c r="P56" s="368"/>
      <c r="Q56" s="368"/>
      <c r="R56" s="368"/>
      <c r="S56" s="368"/>
      <c r="T56" s="368"/>
      <c r="U56" s="368"/>
      <c r="V56" s="368"/>
      <c r="W56" s="368"/>
      <c r="X56" s="368"/>
      <c r="Y56" s="368"/>
      <c r="Z56" s="368"/>
      <c r="AA56" s="368"/>
      <c r="AB56" s="368"/>
      <c r="AC56" s="368"/>
      <c r="AD56" s="368"/>
      <c r="AE56" s="368"/>
      <c r="AF56" s="368"/>
      <c r="AG56" s="368"/>
      <c r="AH56" s="368"/>
      <c r="AI56" s="368"/>
      <c r="AJ56" s="368"/>
      <c r="AK56" s="368"/>
      <c r="AL56" s="368"/>
      <c r="AM56" s="368"/>
      <c r="AN56" s="368"/>
      <c r="AO56" s="368"/>
      <c r="AP56" s="368"/>
      <c r="AQ56" s="368"/>
      <c r="AR56" s="368"/>
      <c r="AS56" s="368"/>
      <c r="AT56" s="368"/>
      <c r="AU56" s="368"/>
      <c r="AV56" s="368"/>
      <c r="AW56" s="368"/>
      <c r="AX56" s="368"/>
      <c r="AY56" s="368"/>
      <c r="AZ56" s="368"/>
      <c r="BA56" s="368"/>
      <c r="BB56" s="368"/>
      <c r="BC56" s="368"/>
      <c r="BD56" s="368"/>
      <c r="BE56" s="368"/>
      <c r="BF56" s="368"/>
      <c r="BG56" s="368"/>
      <c r="BH56" s="368"/>
      <c r="BI56" s="368"/>
      <c r="BJ56" s="368"/>
      <c r="BK56" s="368"/>
      <c r="BL56" s="368"/>
      <c r="BM56" s="368"/>
      <c r="BN56" s="368"/>
      <c r="BO56" s="368"/>
      <c r="BP56" s="368"/>
      <c r="BQ56" s="368"/>
      <c r="BR56" s="368"/>
      <c r="BS56" s="368"/>
      <c r="BT56" s="368"/>
      <c r="BU56" s="368"/>
      <c r="BV56" s="368"/>
      <c r="BW56" s="368"/>
      <c r="BX56" s="368"/>
      <c r="BY56" s="368"/>
      <c r="BZ56" s="368"/>
      <c r="CA56" s="368"/>
      <c r="CB56" s="368"/>
      <c r="CC56" s="368"/>
      <c r="CD56" s="368"/>
      <c r="CE56" s="368"/>
      <c r="CF56" s="368"/>
      <c r="CG56" s="368"/>
      <c r="CH56" s="368"/>
      <c r="CI56" s="368"/>
      <c r="CJ56" s="368"/>
      <c r="CK56" s="368"/>
      <c r="CL56" s="368"/>
      <c r="CM56" s="368"/>
      <c r="CN56" s="368"/>
      <c r="CO56" s="368"/>
      <c r="CP56" s="368"/>
      <c r="CQ56" s="368"/>
      <c r="CR56" s="368"/>
      <c r="CS56" s="368"/>
      <c r="CT56" s="368"/>
      <c r="CU56" s="368"/>
      <c r="CV56" s="368"/>
      <c r="CW56" s="368"/>
      <c r="CX56" s="368"/>
      <c r="CY56" s="368"/>
      <c r="CZ56" s="368"/>
      <c r="DA56" s="368"/>
      <c r="DB56" s="368"/>
      <c r="DC56" s="368">
        <v>-1302.2254396351864</v>
      </c>
      <c r="DD56" s="368"/>
      <c r="DE56" s="368"/>
      <c r="DF56" s="368">
        <v>-5513.5575989534518</v>
      </c>
      <c r="DG56" s="368"/>
      <c r="DH56" s="368"/>
      <c r="DI56" s="368"/>
      <c r="DJ56" s="368">
        <v>-711.32882769320213</v>
      </c>
      <c r="DK56" s="368"/>
      <c r="DL56" s="368"/>
      <c r="DM56" s="368"/>
      <c r="DN56" s="368"/>
      <c r="DO56" s="368">
        <v>-4067.8711221532058</v>
      </c>
      <c r="DP56" s="368"/>
      <c r="DQ56" s="368"/>
      <c r="DR56" s="368">
        <v>-7431.5625750470372</v>
      </c>
      <c r="DS56" s="545"/>
      <c r="DT56" s="545"/>
      <c r="DU56" s="545"/>
      <c r="DV56" s="546"/>
      <c r="DW56" s="546"/>
      <c r="DX56" s="546"/>
      <c r="DY56" s="546"/>
      <c r="DZ56" s="546"/>
      <c r="EA56" s="546"/>
      <c r="EB56" s="546"/>
      <c r="EC56" s="546"/>
      <c r="ED56" s="546"/>
      <c r="EE56" s="547"/>
      <c r="EF56" s="548"/>
      <c r="EG56" s="549"/>
      <c r="EH56" s="549"/>
      <c r="EI56" s="549"/>
      <c r="EJ56" s="549"/>
      <c r="EK56" s="550"/>
      <c r="EL56" s="551"/>
      <c r="EM56" s="551"/>
      <c r="EN56" s="551"/>
      <c r="EO56" s="550"/>
      <c r="EP56" s="550"/>
      <c r="EQ56" s="552"/>
      <c r="ER56" s="553"/>
      <c r="ES56" s="554"/>
      <c r="ET56" s="554"/>
      <c r="EU56" s="554"/>
      <c r="EV56" s="554"/>
      <c r="EW56" s="554"/>
      <c r="EX56" s="554"/>
      <c r="EY56" s="554"/>
    </row>
    <row r="57" spans="1:169" s="8" customFormat="1" x14ac:dyDescent="0.25">
      <c r="A57" s="555" t="s">
        <v>637</v>
      </c>
      <c r="B57" s="369"/>
      <c r="C57" s="368"/>
      <c r="D57" s="368"/>
      <c r="E57" s="368"/>
      <c r="F57" s="368"/>
      <c r="G57" s="368"/>
      <c r="H57" s="368"/>
      <c r="I57" s="368"/>
      <c r="J57" s="368"/>
      <c r="K57" s="368"/>
      <c r="L57" s="368"/>
      <c r="M57" s="368"/>
      <c r="N57" s="368"/>
      <c r="O57" s="368"/>
      <c r="P57" s="368"/>
      <c r="Q57" s="368"/>
      <c r="R57" s="368"/>
      <c r="S57" s="368"/>
      <c r="T57" s="368"/>
      <c r="U57" s="368"/>
      <c r="V57" s="368"/>
      <c r="W57" s="368"/>
      <c r="X57" s="368"/>
      <c r="Y57" s="368"/>
      <c r="Z57" s="368"/>
      <c r="AA57" s="368"/>
      <c r="AB57" s="368"/>
      <c r="AC57" s="368"/>
      <c r="AD57" s="368"/>
      <c r="AE57" s="368"/>
      <c r="AF57" s="368"/>
      <c r="AG57" s="368"/>
      <c r="AH57" s="368"/>
      <c r="AI57" s="368"/>
      <c r="AJ57" s="368"/>
      <c r="AK57" s="368"/>
      <c r="AL57" s="368"/>
      <c r="AM57" s="368"/>
      <c r="AN57" s="368"/>
      <c r="AO57" s="368"/>
      <c r="AP57" s="368"/>
      <c r="AQ57" s="368"/>
      <c r="AR57" s="368"/>
      <c r="AS57" s="368"/>
      <c r="AT57" s="368"/>
      <c r="AU57" s="368"/>
      <c r="AV57" s="368"/>
      <c r="AW57" s="368"/>
      <c r="AX57" s="368"/>
      <c r="AY57" s="368"/>
      <c r="AZ57" s="368"/>
      <c r="BA57" s="368"/>
      <c r="BB57" s="368"/>
      <c r="BC57" s="368"/>
      <c r="BD57" s="368"/>
      <c r="BE57" s="368"/>
      <c r="BF57" s="368"/>
      <c r="BG57" s="368"/>
      <c r="BH57" s="368"/>
      <c r="BI57" s="368"/>
      <c r="BJ57" s="368"/>
      <c r="BK57" s="368"/>
      <c r="BL57" s="368"/>
      <c r="BM57" s="368"/>
      <c r="BN57" s="368"/>
      <c r="BO57" s="368"/>
      <c r="BP57" s="368"/>
      <c r="BQ57" s="368"/>
      <c r="BR57" s="368"/>
      <c r="BS57" s="368"/>
      <c r="BT57" s="368"/>
      <c r="BU57" s="368"/>
      <c r="BV57" s="368"/>
      <c r="BW57" s="368"/>
      <c r="BX57" s="368"/>
      <c r="BY57" s="368"/>
      <c r="BZ57" s="368"/>
      <c r="CA57" s="368"/>
      <c r="CB57" s="368"/>
      <c r="CC57" s="368"/>
      <c r="CD57" s="368"/>
      <c r="CE57" s="368"/>
      <c r="CF57" s="368"/>
      <c r="CG57" s="368"/>
      <c r="CH57" s="368"/>
      <c r="CI57" s="556">
        <f>SUM($CI52:CI52)</f>
        <v>569.17931602252884</v>
      </c>
      <c r="CJ57" s="556">
        <f>SUM($CI52:CJ52)</f>
        <v>83.714981670431257</v>
      </c>
      <c r="CK57" s="557">
        <f>SUM($CI52:CK52)</f>
        <v>-584.71161549103556</v>
      </c>
      <c r="CL57" s="556">
        <f>SUM($CI52:CL52)</f>
        <v>-551.70524128916713</v>
      </c>
      <c r="CM57" s="556">
        <f>SUM($CI52:CM52)</f>
        <v>-1147.6179493264995</v>
      </c>
      <c r="CN57" s="557">
        <f>SUM($CI52:CN52)</f>
        <v>-1700.7242908193075</v>
      </c>
      <c r="CO57" s="556">
        <f>SUM($CI52:CO52)</f>
        <v>-2296.1088833595345</v>
      </c>
      <c r="CP57" s="556">
        <f>SUM($CI52:CP52)</f>
        <v>-3066.6453526474406</v>
      </c>
      <c r="CQ57" s="557">
        <f>SUM($CI52:CQ52)</f>
        <v>-3517.23563203099</v>
      </c>
      <c r="CR57" s="368"/>
      <c r="CS57" s="368"/>
      <c r="CT57" s="368"/>
      <c r="CU57" s="368"/>
      <c r="CV57" s="368"/>
      <c r="CW57" s="368"/>
      <c r="CX57" s="368"/>
      <c r="CY57" s="368"/>
      <c r="CZ57" s="368"/>
      <c r="DA57" s="556">
        <f>SUM($DA52:DA52)</f>
        <v>-567.32067460900021</v>
      </c>
      <c r="DB57" s="556">
        <f>SUM($DA52:DB52)</f>
        <v>-1083.4796103686367</v>
      </c>
      <c r="DC57" s="557">
        <f>SUM($DA52:DC52)</f>
        <v>-1302.2570125177876</v>
      </c>
      <c r="DD57" s="556">
        <f>SUM($DA52:DD52)</f>
        <v>-2239.4907864668903</v>
      </c>
      <c r="DE57" s="556">
        <f>SUM($DA52:DE52)</f>
        <v>-2956.7946188176702</v>
      </c>
      <c r="DF57" s="557">
        <f>SUM($DA52:DF52)</f>
        <v>-5513.0493151460541</v>
      </c>
      <c r="DG57" s="556">
        <f>SUM($DG52:DG52)</f>
        <v>215.28359180797807</v>
      </c>
      <c r="DH57" s="556">
        <f>SUM($DG52:DH52)</f>
        <v>-90.38909834266039</v>
      </c>
      <c r="DI57" s="556">
        <f>SUM($DG52:DI52)</f>
        <v>-721.82955221035627</v>
      </c>
      <c r="DJ57" s="557">
        <f>SUM($DG52:DJ52)</f>
        <v>-711.35428985320266</v>
      </c>
      <c r="DK57" s="556">
        <f>SUM($DG52:DK52)</f>
        <v>-1757.8628569249431</v>
      </c>
      <c r="DL57" s="556">
        <f>SUM($DG52:DL52)</f>
        <v>-2380.1236773983655</v>
      </c>
      <c r="DM57" s="556">
        <f>SUM($DG52:DM52)</f>
        <v>-2886.2766594754385</v>
      </c>
      <c r="DN57" s="556">
        <f>SUM($DG52:DN52)</f>
        <v>-3699.7826925821623</v>
      </c>
      <c r="DO57" s="557">
        <f>SUM($DG52:DO52)</f>
        <v>-4067.8853484432066</v>
      </c>
      <c r="DP57" s="556">
        <f>SUM($DG52:DP52)</f>
        <v>-4480.0126810235606</v>
      </c>
      <c r="DQ57" s="556">
        <f>SUM($DG52:DQ52)</f>
        <v>-5082.6910955107824</v>
      </c>
      <c r="DR57" s="557">
        <f>SUM($DG52:DR52)</f>
        <v>-7431.5364874770403</v>
      </c>
      <c r="DS57" s="556"/>
      <c r="DT57" s="556"/>
      <c r="DU57" s="556"/>
      <c r="DV57" s="556"/>
      <c r="DW57" s="556"/>
      <c r="DX57" s="556"/>
      <c r="DY57" s="556"/>
      <c r="DZ57" s="556">
        <f>SUM($DS52:DZ52)</f>
        <v>-4350.0298381506364</v>
      </c>
      <c r="EA57" s="556"/>
      <c r="EB57" s="556"/>
      <c r="EC57" s="556"/>
      <c r="ED57" s="556"/>
      <c r="EE57" s="547"/>
      <c r="EF57" s="548"/>
      <c r="EG57" s="549"/>
      <c r="EH57" s="549"/>
      <c r="EI57" s="549"/>
      <c r="EJ57" s="549"/>
      <c r="EK57" s="550"/>
      <c r="EL57" s="551"/>
      <c r="EM57" s="551"/>
      <c r="EN57" s="551"/>
      <c r="EO57" s="550"/>
      <c r="EP57" s="550"/>
      <c r="EQ57" s="552"/>
      <c r="ER57" s="553"/>
      <c r="ES57" s="554"/>
      <c r="ET57" s="554"/>
      <c r="EU57" s="554"/>
      <c r="EV57" s="554"/>
      <c r="EW57" s="554"/>
      <c r="EX57" s="554"/>
      <c r="EY57" s="554"/>
    </row>
    <row r="58" spans="1:169" s="8" customFormat="1" x14ac:dyDescent="0.25">
      <c r="A58" s="555" t="s">
        <v>638</v>
      </c>
      <c r="B58" s="369"/>
      <c r="C58" s="368"/>
      <c r="D58" s="368"/>
      <c r="E58" s="368"/>
      <c r="F58" s="368"/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68"/>
      <c r="R58" s="368"/>
      <c r="S58" s="368"/>
      <c r="T58" s="368"/>
      <c r="U58" s="368"/>
      <c r="V58" s="368"/>
      <c r="W58" s="368"/>
      <c r="X58" s="368"/>
      <c r="Y58" s="368"/>
      <c r="Z58" s="368"/>
      <c r="AA58" s="368"/>
      <c r="AB58" s="368"/>
      <c r="AC58" s="368"/>
      <c r="AD58" s="368"/>
      <c r="AE58" s="368"/>
      <c r="AF58" s="368"/>
      <c r="AG58" s="368"/>
      <c r="AH58" s="368"/>
      <c r="AI58" s="368"/>
      <c r="AJ58" s="368"/>
      <c r="AK58" s="368"/>
      <c r="AL58" s="368"/>
      <c r="AM58" s="368"/>
      <c r="AN58" s="368"/>
      <c r="AO58" s="368"/>
      <c r="AP58" s="368"/>
      <c r="AQ58" s="368"/>
      <c r="AR58" s="368"/>
      <c r="AS58" s="368"/>
      <c r="AT58" s="368"/>
      <c r="AU58" s="368"/>
      <c r="AV58" s="368"/>
      <c r="AW58" s="368"/>
      <c r="AX58" s="368"/>
      <c r="AY58" s="368"/>
      <c r="AZ58" s="368"/>
      <c r="BA58" s="368"/>
      <c r="BB58" s="368"/>
      <c r="BC58" s="368"/>
      <c r="BD58" s="368"/>
      <c r="BE58" s="368"/>
      <c r="BF58" s="368"/>
      <c r="BG58" s="368"/>
      <c r="BH58" s="368"/>
      <c r="BI58" s="368"/>
      <c r="BJ58" s="368"/>
      <c r="BK58" s="368"/>
      <c r="BL58" s="368"/>
      <c r="BM58" s="368"/>
      <c r="BN58" s="368"/>
      <c r="BO58" s="368"/>
      <c r="BP58" s="368"/>
      <c r="BQ58" s="368"/>
      <c r="BR58" s="368"/>
      <c r="BS58" s="368"/>
      <c r="BT58" s="368"/>
      <c r="BU58" s="368"/>
      <c r="BV58" s="368"/>
      <c r="BW58" s="368"/>
      <c r="BX58" s="368"/>
      <c r="BY58" s="368"/>
      <c r="BZ58" s="368"/>
      <c r="CA58" s="368"/>
      <c r="CB58" s="368"/>
      <c r="CC58" s="368"/>
      <c r="CD58" s="368"/>
      <c r="CE58" s="368"/>
      <c r="CF58" s="368"/>
      <c r="CG58" s="368"/>
      <c r="CH58" s="368"/>
      <c r="CI58" s="556">
        <f>SUM($CI52:CI52)+SUM($CI19:CI19)</f>
        <v>672.36428799252883</v>
      </c>
      <c r="CJ58" s="556">
        <f>SUM($CI52:CJ52)+SUM($CI19:CJ19)</f>
        <v>286.45716056043068</v>
      </c>
      <c r="CK58" s="557">
        <f>SUM($CI52:CK52)+SUM($CI19:CK19)</f>
        <v>-289.60977140103614</v>
      </c>
      <c r="CL58" s="556">
        <f>SUM($CI52:CL52)+SUM($CI19:CL19)</f>
        <v>-156.2382215091676</v>
      </c>
      <c r="CM58" s="556">
        <f>SUM($CI52:CM52)+SUM($CI19:CM19)</f>
        <v>-630.17385288649996</v>
      </c>
      <c r="CN58" s="557">
        <f>SUM($CI52:CN52)+SUM($CI19:CN19)</f>
        <v>-1101.2557638493081</v>
      </c>
      <c r="CO58" s="556">
        <f>SUM($CI52:CO52)+SUM($CI19:CO19)</f>
        <v>-1591.9838035995349</v>
      </c>
      <c r="CP58" s="556">
        <f>SUM($CI52:CP52)+SUM($CI19:CP19)</f>
        <v>-2258.4122826474413</v>
      </c>
      <c r="CQ58" s="557">
        <f>SUM($CI52:CQ52)+SUM($CI19:CQ19)</f>
        <v>-2611.0286683409904</v>
      </c>
      <c r="CR58" s="368"/>
      <c r="CS58" s="368"/>
      <c r="CT58" s="368"/>
      <c r="CU58" s="368"/>
      <c r="CV58" s="368"/>
      <c r="CW58" s="368"/>
      <c r="CX58" s="368"/>
      <c r="CY58" s="368"/>
      <c r="CZ58" s="368"/>
      <c r="DA58" s="556">
        <f>SUM($DA52:DA52)+SUM($DA19:DA19)</f>
        <v>-462.07872029900022</v>
      </c>
      <c r="DB58" s="556">
        <f>SUM($DA52:DB52)+SUM($DA19:DB19)</f>
        <v>-880.18015808863674</v>
      </c>
      <c r="DC58" s="557">
        <f>SUM($DA52:DC52)+SUM($DA19:DC19)</f>
        <v>-997.74938183378765</v>
      </c>
      <c r="DD58" s="556">
        <f>SUM($DA52:DD52)+SUM($DA19:DD19)</f>
        <v>-1832.8251503309903</v>
      </c>
      <c r="DE58" s="556">
        <f>SUM($DA52:DE52)+SUM($DA19:DE19)</f>
        <v>-2448.4123540517703</v>
      </c>
      <c r="DF58" s="557">
        <f>SUM($DA52:DF52)+SUM($DA19:DF19)</f>
        <v>-4899.9171166701544</v>
      </c>
      <c r="DG58" s="556">
        <f>SUM($DG52:DG52)+SUM($DG19:DG19)</f>
        <v>308.54007582354109</v>
      </c>
      <c r="DH58" s="556">
        <f>SUM($DG52:DH52)+SUM($DG19:DH19)</f>
        <v>101.23392016878051</v>
      </c>
      <c r="DI58" s="556">
        <f>SUM($DG52:DI52)+SUM($DG19:DI19)</f>
        <v>-431.58073487891494</v>
      </c>
      <c r="DJ58" s="557">
        <f>SUM($DG52:DJ52)+SUM($DG19:DJ19)</f>
        <v>-323.53083178764143</v>
      </c>
      <c r="DK58" s="556">
        <f>SUM($DG52:DK52)+SUM($DG19:DK19)</f>
        <v>-1262.8192746079919</v>
      </c>
      <c r="DL58" s="556">
        <f>SUM($DG52:DL52)+SUM($DG19:DL19)</f>
        <v>-1784.3690591829113</v>
      </c>
      <c r="DM58" s="556">
        <f>SUM($DG52:DM52)+SUM($DG19:DM19)</f>
        <v>-2194.884357949984</v>
      </c>
      <c r="DN58" s="556">
        <f>SUM($DG52:DN52)+SUM($DG19:DN19)</f>
        <v>-2909.1391095167073</v>
      </c>
      <c r="DO58" s="557">
        <f>SUM($DG52:DO52)+SUM($DG19:DO19)</f>
        <v>-3178.2966960977519</v>
      </c>
      <c r="DP58" s="556">
        <f>SUM($DG52:DP52)+SUM($DG19:DP19)</f>
        <v>-3494.357837688106</v>
      </c>
      <c r="DQ58" s="556">
        <f>SUM($DG52:DQ52)+SUM($DG19:DQ19)</f>
        <v>-3997.5433537686613</v>
      </c>
      <c r="DR58" s="557">
        <f>SUM($DG52:DR52)+SUM($DG19:DR19)</f>
        <v>-6247.5173961119617</v>
      </c>
      <c r="DS58" s="556"/>
      <c r="DT58" s="556"/>
      <c r="DU58" s="556"/>
      <c r="DV58" s="556"/>
      <c r="DW58" s="556"/>
      <c r="DX58" s="556"/>
      <c r="DY58" s="556"/>
      <c r="DZ58" s="556">
        <f>SUM($DS52:DZ52)+SUM($DS19:DZ19)</f>
        <v>-3482.0634867167219</v>
      </c>
      <c r="EA58" s="556"/>
      <c r="EB58" s="556"/>
      <c r="EC58" s="556"/>
      <c r="ED58" s="556"/>
      <c r="EE58" s="547"/>
      <c r="EF58" s="548"/>
      <c r="EG58" s="549"/>
      <c r="EH58" s="549"/>
      <c r="EI58" s="549"/>
      <c r="EJ58" s="549"/>
      <c r="EK58" s="550"/>
      <c r="EL58" s="551"/>
      <c r="EM58" s="551"/>
      <c r="EN58" s="551"/>
      <c r="EO58" s="550"/>
      <c r="EP58" s="550"/>
      <c r="EQ58" s="552"/>
      <c r="ER58" s="553"/>
      <c r="ES58" s="554"/>
      <c r="ET58" s="554"/>
      <c r="EU58" s="554"/>
      <c r="EV58" s="554"/>
      <c r="EW58" s="554"/>
      <c r="EX58" s="554"/>
      <c r="EY58" s="554"/>
    </row>
    <row r="59" spans="1:169" s="8" customFormat="1" x14ac:dyDescent="0.25">
      <c r="A59" s="555" t="s">
        <v>516</v>
      </c>
      <c r="B59" s="369"/>
      <c r="C59" s="368"/>
      <c r="D59" s="368"/>
      <c r="E59" s="368"/>
      <c r="F59" s="368"/>
      <c r="G59" s="368"/>
      <c r="H59" s="368"/>
      <c r="I59" s="368"/>
      <c r="J59" s="368"/>
      <c r="K59" s="368"/>
      <c r="L59" s="368"/>
      <c r="M59" s="368"/>
      <c r="N59" s="368"/>
      <c r="O59" s="368"/>
      <c r="P59" s="368"/>
      <c r="Q59" s="368"/>
      <c r="R59" s="368"/>
      <c r="S59" s="368"/>
      <c r="T59" s="368"/>
      <c r="U59" s="368"/>
      <c r="V59" s="368"/>
      <c r="W59" s="368"/>
      <c r="X59" s="368"/>
      <c r="Y59" s="368"/>
      <c r="Z59" s="368"/>
      <c r="AA59" s="368"/>
      <c r="AB59" s="368"/>
      <c r="AC59" s="368"/>
      <c r="AD59" s="368"/>
      <c r="AE59" s="368"/>
      <c r="AF59" s="368"/>
      <c r="AG59" s="368"/>
      <c r="AH59" s="368"/>
      <c r="AI59" s="368"/>
      <c r="AJ59" s="368"/>
      <c r="AK59" s="368"/>
      <c r="AL59" s="368"/>
      <c r="AM59" s="368"/>
      <c r="AN59" s="368"/>
      <c r="AO59" s="368"/>
      <c r="AP59" s="368"/>
      <c r="AQ59" s="368"/>
      <c r="AR59" s="368"/>
      <c r="AS59" s="368"/>
      <c r="AT59" s="368"/>
      <c r="AU59" s="368"/>
      <c r="AV59" s="368"/>
      <c r="AW59" s="368"/>
      <c r="AX59" s="368"/>
      <c r="AY59" s="368"/>
      <c r="AZ59" s="368"/>
      <c r="BA59" s="368"/>
      <c r="BB59" s="368"/>
      <c r="BC59" s="368"/>
      <c r="BD59" s="368"/>
      <c r="BE59" s="368"/>
      <c r="BF59" s="368"/>
      <c r="BG59" s="368"/>
      <c r="BH59" s="368"/>
      <c r="BI59" s="368"/>
      <c r="BJ59" s="368"/>
      <c r="BK59" s="368"/>
      <c r="BL59" s="368"/>
      <c r="BM59" s="368"/>
      <c r="BN59" s="368"/>
      <c r="BO59" s="368"/>
      <c r="BP59" s="368"/>
      <c r="BQ59" s="368"/>
      <c r="BR59" s="368"/>
      <c r="BS59" s="368"/>
      <c r="BT59" s="368"/>
      <c r="BU59" s="368"/>
      <c r="BV59" s="368"/>
      <c r="BW59" s="368"/>
      <c r="BX59" s="368"/>
      <c r="BY59" s="368"/>
      <c r="BZ59" s="368"/>
      <c r="CA59" s="368"/>
      <c r="CB59" s="368"/>
      <c r="CC59" s="368"/>
      <c r="CD59" s="368"/>
      <c r="CE59" s="368"/>
      <c r="CF59" s="368"/>
      <c r="CG59" s="368"/>
      <c r="CH59" s="368"/>
      <c r="CI59" s="556">
        <f>SUM($CI49:CI49)</f>
        <v>481.28196938994643</v>
      </c>
      <c r="CJ59" s="556">
        <f>SUM($CI49:CJ49)</f>
        <v>342.8593092252222</v>
      </c>
      <c r="CK59" s="557">
        <f>SUM($CI49:CK49)</f>
        <v>-32.06207106064403</v>
      </c>
      <c r="CL59" s="556">
        <f>SUM($CI49:CL49)</f>
        <v>305.65340671942249</v>
      </c>
      <c r="CM59" s="556">
        <f>SUM($CI49:CM49)</f>
        <v>352.60712887715363</v>
      </c>
      <c r="CN59" s="557">
        <f>SUM($CI49:CN49)</f>
        <v>-23.931246637600907</v>
      </c>
      <c r="CO59" s="556">
        <f>SUM($CI49:CO49)</f>
        <v>-541.55103543693713</v>
      </c>
      <c r="CP59" s="556">
        <f>SUM($CI49:CP49)</f>
        <v>-611.98796012203002</v>
      </c>
      <c r="CQ59" s="557">
        <f>SUM($CI49:CQ49)</f>
        <v>-734.96703624103111</v>
      </c>
      <c r="CR59" s="368"/>
      <c r="CS59" s="368"/>
      <c r="CT59" s="368"/>
      <c r="CU59" s="368"/>
      <c r="CV59" s="368"/>
      <c r="CW59" s="368"/>
      <c r="CX59" s="368"/>
      <c r="CY59" s="368"/>
      <c r="CZ59" s="368"/>
      <c r="DA59" s="556">
        <f>SUM($DA49:DA49)</f>
        <v>-809.63509438312349</v>
      </c>
      <c r="DB59" s="556">
        <f>SUM($DA49:DB49)</f>
        <v>-1561.0393408190116</v>
      </c>
      <c r="DC59" s="557">
        <f>SUM($DA49:DC49)</f>
        <v>-1351.711649853657</v>
      </c>
      <c r="DD59" s="556">
        <f>SUM($DA49:DD49)</f>
        <v>-2008.561630788301</v>
      </c>
      <c r="DE59" s="556">
        <f>SUM($DA49:DE49)</f>
        <v>-2448.0366973564069</v>
      </c>
      <c r="DF59" s="557">
        <f>SUM($DA49:DF49)</f>
        <v>-5018.3562886786094</v>
      </c>
      <c r="DG59" s="556">
        <f>SUM($DG49:DG49)</f>
        <v>328.73040971895716</v>
      </c>
      <c r="DH59" s="556">
        <f>SUM($DG49:DH49)</f>
        <v>256.46501751469668</v>
      </c>
      <c r="DI59" s="556">
        <f>SUM($DG49:DI49)</f>
        <v>130.20394866397601</v>
      </c>
      <c r="DJ59" s="557">
        <f>SUM($DG49:DJ49)</f>
        <v>551.86251766621035</v>
      </c>
      <c r="DK59" s="556">
        <f>SUM($DG49:DK49)</f>
        <v>170.26324243704221</v>
      </c>
      <c r="DL59" s="556">
        <f>SUM($DG49:DL49)</f>
        <v>209.1887455492938</v>
      </c>
      <c r="DM59" s="556">
        <f>SUM($DG49:DM49)</f>
        <v>-3.7208257961242452</v>
      </c>
      <c r="DN59" s="556">
        <f>SUM($DG49:DN49)</f>
        <v>-481.90289876235875</v>
      </c>
      <c r="DO59" s="557">
        <f>SUM($DG49:DO49)</f>
        <v>366.17016559788544</v>
      </c>
      <c r="DP59" s="556">
        <f>SUM($DG49:DP49)</f>
        <v>625.60242009787362</v>
      </c>
      <c r="DQ59" s="556">
        <f>SUM($DG49:DQ49)</f>
        <v>772.08004817293977</v>
      </c>
      <c r="DR59" s="557">
        <f>SUM($DG49:DR49)</f>
        <v>-1578.7218179900783</v>
      </c>
      <c r="DS59" s="556"/>
      <c r="DT59" s="556"/>
      <c r="DU59" s="556"/>
      <c r="DV59" s="556"/>
      <c r="DW59" s="556"/>
      <c r="DX59" s="556"/>
      <c r="DY59" s="556"/>
      <c r="DZ59" s="556">
        <f>SUM($DS49:DZ49)</f>
        <v>409.47312482717007</v>
      </c>
      <c r="EA59" s="556"/>
      <c r="EB59" s="556"/>
      <c r="EC59" s="556"/>
      <c r="ED59" s="556"/>
      <c r="EE59" s="547"/>
      <c r="EF59" s="548"/>
      <c r="EG59" s="549"/>
      <c r="EH59" s="549"/>
      <c r="EI59" s="549"/>
      <c r="EJ59" s="549"/>
      <c r="EK59" s="550"/>
      <c r="EL59" s="551"/>
      <c r="EM59" s="551"/>
      <c r="EN59" s="551"/>
      <c r="EO59" s="550"/>
      <c r="EP59" s="550"/>
      <c r="EQ59" s="552"/>
      <c r="ER59" s="553"/>
      <c r="ES59" s="554"/>
      <c r="ET59" s="554"/>
      <c r="EU59" s="554"/>
      <c r="EV59" s="554"/>
      <c r="EW59" s="554"/>
      <c r="EX59" s="554"/>
      <c r="EY59" s="554"/>
    </row>
    <row r="60" spans="1:169" s="8" customFormat="1" x14ac:dyDescent="0.25">
      <c r="A60" s="369" t="s">
        <v>639</v>
      </c>
      <c r="B60" s="369"/>
      <c r="C60" s="368"/>
      <c r="D60" s="368"/>
      <c r="E60" s="368"/>
      <c r="F60" s="368"/>
      <c r="G60" s="368"/>
      <c r="H60" s="368"/>
      <c r="I60" s="368"/>
      <c r="J60" s="368"/>
      <c r="K60" s="368"/>
      <c r="L60" s="368"/>
      <c r="M60" s="368"/>
      <c r="N60" s="368"/>
      <c r="O60" s="368"/>
      <c r="P60" s="368"/>
      <c r="Q60" s="368"/>
      <c r="R60" s="368"/>
      <c r="S60" s="368"/>
      <c r="T60" s="368"/>
      <c r="U60" s="368"/>
      <c r="V60" s="368"/>
      <c r="W60" s="368"/>
      <c r="X60" s="368"/>
      <c r="Y60" s="368"/>
      <c r="Z60" s="368"/>
      <c r="AA60" s="368"/>
      <c r="AB60" s="368"/>
      <c r="AC60" s="368"/>
      <c r="AD60" s="368"/>
      <c r="AE60" s="368"/>
      <c r="AF60" s="368"/>
      <c r="AG60" s="368"/>
      <c r="AH60" s="368"/>
      <c r="AI60" s="368"/>
      <c r="AJ60" s="368"/>
      <c r="AK60" s="368"/>
      <c r="AL60" s="368"/>
      <c r="AM60" s="368"/>
      <c r="AN60" s="368"/>
      <c r="AO60" s="368"/>
      <c r="AP60" s="368"/>
      <c r="AQ60" s="368"/>
      <c r="AR60" s="368"/>
      <c r="AS60" s="368"/>
      <c r="AT60" s="368"/>
      <c r="AU60" s="368"/>
      <c r="AV60" s="368"/>
      <c r="AW60" s="368"/>
      <c r="AX60" s="368"/>
      <c r="AY60" s="368"/>
      <c r="AZ60" s="368"/>
      <c r="BA60" s="368"/>
      <c r="BB60" s="368"/>
      <c r="BC60" s="368"/>
      <c r="BD60" s="368"/>
      <c r="BE60" s="368"/>
      <c r="BF60" s="368"/>
      <c r="BG60" s="368"/>
      <c r="BH60" s="368"/>
      <c r="BI60" s="368"/>
      <c r="BJ60" s="368"/>
      <c r="BK60" s="368"/>
      <c r="BL60" s="368"/>
      <c r="BM60" s="368"/>
      <c r="BN60" s="368"/>
      <c r="BO60" s="368"/>
      <c r="BP60" s="368"/>
      <c r="BQ60" s="368"/>
      <c r="BR60" s="368"/>
      <c r="BS60" s="368"/>
      <c r="BT60" s="368"/>
      <c r="BU60" s="368"/>
      <c r="BV60" s="368"/>
      <c r="BW60" s="368"/>
      <c r="BX60" s="368"/>
      <c r="BY60" s="368"/>
      <c r="BZ60" s="368"/>
      <c r="CA60" s="368"/>
      <c r="CB60" s="368"/>
      <c r="CC60" s="368"/>
      <c r="CD60" s="368"/>
      <c r="CE60" s="368"/>
      <c r="CF60" s="368"/>
      <c r="CG60" s="368"/>
      <c r="CH60" s="368"/>
      <c r="CI60" s="556"/>
      <c r="CJ60" s="556"/>
      <c r="CK60" s="556"/>
      <c r="CL60" s="556"/>
      <c r="CM60" s="556"/>
      <c r="CN60" s="556"/>
      <c r="CO60" s="556"/>
      <c r="CP60" s="556"/>
      <c r="CQ60" s="556"/>
      <c r="CR60" s="368"/>
      <c r="CS60" s="368"/>
      <c r="CT60" s="368"/>
      <c r="CU60" s="368"/>
      <c r="CV60" s="368"/>
      <c r="CW60" s="368"/>
      <c r="CX60" s="368"/>
      <c r="CY60" s="368"/>
      <c r="CZ60" s="368"/>
      <c r="DA60" s="556"/>
      <c r="DB60" s="556"/>
      <c r="DC60" s="556"/>
      <c r="DD60" s="556"/>
      <c r="DE60" s="556"/>
      <c r="DF60" s="556"/>
      <c r="DG60" s="556"/>
      <c r="DH60" s="368"/>
      <c r="DI60" s="368"/>
      <c r="DJ60" s="368"/>
      <c r="DK60" s="368"/>
      <c r="DL60" s="368"/>
      <c r="DM60" s="368"/>
      <c r="DN60" s="368"/>
      <c r="DO60" s="368"/>
      <c r="DP60" s="368"/>
      <c r="DQ60" s="368"/>
      <c r="DR60" s="368"/>
      <c r="DS60" s="368"/>
      <c r="DT60" s="368"/>
      <c r="DU60" s="368"/>
      <c r="DV60" s="365"/>
      <c r="DW60" s="365"/>
      <c r="DX60" s="365"/>
      <c r="DY60" s="365"/>
      <c r="DZ60" s="365"/>
      <c r="EA60" s="365"/>
      <c r="EB60" s="365"/>
      <c r="EC60" s="365"/>
      <c r="ED60" s="365"/>
      <c r="EE60" s="547"/>
      <c r="EF60" s="548"/>
      <c r="EG60" s="549"/>
      <c r="EH60" s="549"/>
      <c r="EI60" s="549"/>
      <c r="EJ60" s="549"/>
      <c r="EK60" s="550"/>
      <c r="EL60" s="551"/>
      <c r="EM60" s="551"/>
      <c r="EN60" s="551"/>
      <c r="EO60" s="550"/>
      <c r="EP60" s="550"/>
      <c r="EQ60" s="552"/>
      <c r="ER60" s="553"/>
      <c r="ES60" s="554"/>
      <c r="ET60" s="554"/>
      <c r="EU60" s="554"/>
      <c r="EV60" s="554"/>
      <c r="EW60" s="554"/>
      <c r="EX60" s="554"/>
      <c r="EY60" s="554"/>
    </row>
    <row r="61" spans="1:169" s="8" customFormat="1" x14ac:dyDescent="0.25">
      <c r="A61" s="555" t="s">
        <v>637</v>
      </c>
      <c r="B61" s="369"/>
      <c r="C61" s="368"/>
      <c r="D61" s="368"/>
      <c r="E61" s="368"/>
      <c r="F61" s="368"/>
      <c r="G61" s="368"/>
      <c r="H61" s="368"/>
      <c r="I61" s="368"/>
      <c r="J61" s="368"/>
      <c r="K61" s="368"/>
      <c r="L61" s="368"/>
      <c r="M61" s="368"/>
      <c r="N61" s="368"/>
      <c r="O61" s="368"/>
      <c r="P61" s="368"/>
      <c r="Q61" s="368"/>
      <c r="R61" s="368"/>
      <c r="S61" s="368"/>
      <c r="T61" s="368"/>
      <c r="U61" s="368"/>
      <c r="V61" s="368"/>
      <c r="W61" s="368"/>
      <c r="X61" s="368"/>
      <c r="Y61" s="368"/>
      <c r="Z61" s="368"/>
      <c r="AA61" s="368"/>
      <c r="AB61" s="368"/>
      <c r="AC61" s="368"/>
      <c r="AD61" s="368"/>
      <c r="AE61" s="368"/>
      <c r="AF61" s="368"/>
      <c r="AG61" s="368"/>
      <c r="AH61" s="368"/>
      <c r="AI61" s="368"/>
      <c r="AJ61" s="368"/>
      <c r="AK61" s="368"/>
      <c r="AL61" s="368"/>
      <c r="AM61" s="368"/>
      <c r="AN61" s="368"/>
      <c r="AO61" s="368"/>
      <c r="AP61" s="368"/>
      <c r="AQ61" s="368"/>
      <c r="AR61" s="368"/>
      <c r="AS61" s="368"/>
      <c r="AT61" s="368"/>
      <c r="AU61" s="368"/>
      <c r="AV61" s="368"/>
      <c r="AW61" s="368"/>
      <c r="AX61" s="368"/>
      <c r="AY61" s="368"/>
      <c r="AZ61" s="368"/>
      <c r="BA61" s="368"/>
      <c r="BB61" s="368"/>
      <c r="BC61" s="368"/>
      <c r="BD61" s="368"/>
      <c r="BE61" s="368"/>
      <c r="BF61" s="368"/>
      <c r="BG61" s="368"/>
      <c r="BH61" s="368"/>
      <c r="BI61" s="368"/>
      <c r="BJ61" s="368"/>
      <c r="BK61" s="368"/>
      <c r="BL61" s="368"/>
      <c r="BM61" s="368"/>
      <c r="BN61" s="368"/>
      <c r="BO61" s="368"/>
      <c r="BP61" s="368"/>
      <c r="BQ61" s="368"/>
      <c r="BR61" s="368"/>
      <c r="BS61" s="368"/>
      <c r="BT61" s="368"/>
      <c r="BU61" s="368"/>
      <c r="BV61" s="368"/>
      <c r="BW61" s="368"/>
      <c r="BX61" s="368"/>
      <c r="BY61" s="368"/>
      <c r="BZ61" s="368"/>
      <c r="CA61" s="368"/>
      <c r="CB61" s="368"/>
      <c r="CC61" s="368"/>
      <c r="CD61" s="368"/>
      <c r="CE61" s="368"/>
      <c r="CF61" s="368"/>
      <c r="CG61" s="368"/>
      <c r="CH61" s="368"/>
      <c r="CI61" s="556"/>
      <c r="CJ61" s="556"/>
      <c r="CK61" s="558">
        <f>CK57-CK65</f>
        <v>127.28838450896444</v>
      </c>
      <c r="CL61" s="559"/>
      <c r="CM61" s="559"/>
      <c r="CN61" s="560">
        <f>CN57-CN65</f>
        <v>-696.39429081930746</v>
      </c>
      <c r="CO61" s="556"/>
      <c r="CP61" s="556"/>
      <c r="CQ61" s="560">
        <f>CQ57-CQ65</f>
        <v>-1197.9056320309901</v>
      </c>
      <c r="CR61" s="561"/>
      <c r="CS61" s="561"/>
      <c r="CT61" s="561"/>
      <c r="CU61" s="561"/>
      <c r="CV61" s="561"/>
      <c r="CW61" s="561"/>
      <c r="CX61" s="561"/>
      <c r="CY61" s="561"/>
      <c r="CZ61" s="561"/>
      <c r="DA61" s="559"/>
      <c r="DB61" s="559"/>
      <c r="DC61" s="558">
        <f>DC57-DC65</f>
        <v>1243.9586199820824</v>
      </c>
      <c r="DD61" s="556"/>
      <c r="DE61" s="556"/>
      <c r="DF61" s="558">
        <f>DF57-DF65</f>
        <v>66.483269044186272</v>
      </c>
      <c r="DG61" s="559"/>
      <c r="DH61" s="561"/>
      <c r="DI61" s="561"/>
      <c r="DJ61" s="558">
        <f>DJ57-DJ65</f>
        <v>162.97571014679738</v>
      </c>
      <c r="DK61" s="368"/>
      <c r="DL61" s="368"/>
      <c r="DM61" s="368"/>
      <c r="DN61" s="368"/>
      <c r="DO61" s="560">
        <f>DO57-DO65</f>
        <v>-592.82289594184476</v>
      </c>
      <c r="DP61" s="368"/>
      <c r="DQ61" s="368"/>
      <c r="DR61" s="560">
        <f>DR57-DR65</f>
        <v>-1213.5804469203695</v>
      </c>
      <c r="DS61" s="368"/>
      <c r="DT61" s="368"/>
      <c r="DU61" s="368"/>
      <c r="DV61" s="365"/>
      <c r="DW61" s="365"/>
      <c r="DX61" s="365"/>
      <c r="DY61" s="365"/>
      <c r="DZ61" s="365"/>
      <c r="EA61" s="365"/>
      <c r="EB61" s="365"/>
      <c r="EC61" s="365"/>
      <c r="ED61" s="365"/>
      <c r="EE61" s="547"/>
      <c r="EF61" s="548"/>
      <c r="EG61" s="549"/>
      <c r="EH61" s="549"/>
      <c r="EI61" s="549"/>
      <c r="EJ61" s="549"/>
      <c r="EK61" s="550"/>
      <c r="EL61" s="551"/>
      <c r="EM61" s="551"/>
      <c r="EN61" s="551"/>
      <c r="EO61" s="550"/>
      <c r="EP61" s="550"/>
      <c r="EQ61" s="552"/>
      <c r="ER61" s="553"/>
      <c r="ES61" s="554"/>
      <c r="ET61" s="554"/>
      <c r="EU61" s="554"/>
      <c r="EV61" s="554"/>
      <c r="EW61" s="554"/>
      <c r="EX61" s="554"/>
      <c r="EY61" s="554"/>
    </row>
    <row r="62" spans="1:169" s="8" customFormat="1" x14ac:dyDescent="0.25">
      <c r="A62" s="555" t="s">
        <v>638</v>
      </c>
      <c r="B62" s="369"/>
      <c r="C62" s="368"/>
      <c r="D62" s="368"/>
      <c r="E62" s="368"/>
      <c r="F62" s="368"/>
      <c r="G62" s="368"/>
      <c r="H62" s="368"/>
      <c r="I62" s="368"/>
      <c r="J62" s="368"/>
      <c r="K62" s="368"/>
      <c r="L62" s="368"/>
      <c r="M62" s="368"/>
      <c r="N62" s="368"/>
      <c r="O62" s="368"/>
      <c r="P62" s="368"/>
      <c r="Q62" s="368"/>
      <c r="R62" s="368"/>
      <c r="S62" s="368"/>
      <c r="T62" s="368"/>
      <c r="U62" s="368"/>
      <c r="V62" s="368"/>
      <c r="W62" s="368"/>
      <c r="X62" s="368"/>
      <c r="Y62" s="368"/>
      <c r="Z62" s="368"/>
      <c r="AA62" s="368"/>
      <c r="AB62" s="368"/>
      <c r="AC62" s="368"/>
      <c r="AD62" s="368"/>
      <c r="AE62" s="368"/>
      <c r="AF62" s="368"/>
      <c r="AG62" s="368"/>
      <c r="AH62" s="368"/>
      <c r="AI62" s="368"/>
      <c r="AJ62" s="368"/>
      <c r="AK62" s="368"/>
      <c r="AL62" s="368"/>
      <c r="AM62" s="368"/>
      <c r="AN62" s="368"/>
      <c r="AO62" s="368"/>
      <c r="AP62" s="368"/>
      <c r="AQ62" s="368"/>
      <c r="AR62" s="368"/>
      <c r="AS62" s="368"/>
      <c r="AT62" s="368"/>
      <c r="AU62" s="368"/>
      <c r="AV62" s="368"/>
      <c r="AW62" s="368"/>
      <c r="AX62" s="368"/>
      <c r="AY62" s="368"/>
      <c r="AZ62" s="368"/>
      <c r="BA62" s="368"/>
      <c r="BB62" s="368"/>
      <c r="BC62" s="368"/>
      <c r="BD62" s="368"/>
      <c r="BE62" s="368"/>
      <c r="BF62" s="368"/>
      <c r="BG62" s="368"/>
      <c r="BH62" s="368"/>
      <c r="BI62" s="368"/>
      <c r="BJ62" s="368"/>
      <c r="BK62" s="368"/>
      <c r="BL62" s="368"/>
      <c r="BM62" s="368"/>
      <c r="BN62" s="368"/>
      <c r="BO62" s="368"/>
      <c r="BP62" s="368"/>
      <c r="BQ62" s="368"/>
      <c r="BR62" s="368"/>
      <c r="BS62" s="368"/>
      <c r="BT62" s="368"/>
      <c r="BU62" s="368"/>
      <c r="BV62" s="368"/>
      <c r="BW62" s="368"/>
      <c r="BX62" s="368"/>
      <c r="BY62" s="368"/>
      <c r="BZ62" s="368"/>
      <c r="CA62" s="368"/>
      <c r="CB62" s="368"/>
      <c r="CC62" s="368"/>
      <c r="CD62" s="368"/>
      <c r="CE62" s="368"/>
      <c r="CF62" s="368"/>
      <c r="CG62" s="368"/>
      <c r="CH62" s="368"/>
      <c r="CI62" s="556"/>
      <c r="CJ62" s="556"/>
      <c r="CK62" s="558">
        <f>CK58-CK65</f>
        <v>422.39022859896386</v>
      </c>
      <c r="CL62" s="559"/>
      <c r="CM62" s="559"/>
      <c r="CN62" s="560">
        <f>CN58-CN65</f>
        <v>-96.925763849308055</v>
      </c>
      <c r="CO62" s="556"/>
      <c r="CP62" s="556"/>
      <c r="CQ62" s="560">
        <f>CQ58-CQ65</f>
        <v>-291.69866834099048</v>
      </c>
      <c r="CR62" s="561"/>
      <c r="CS62" s="561"/>
      <c r="CT62" s="561"/>
      <c r="CU62" s="561"/>
      <c r="CV62" s="561"/>
      <c r="CW62" s="561"/>
      <c r="CX62" s="561"/>
      <c r="CY62" s="561"/>
      <c r="CZ62" s="561"/>
      <c r="DA62" s="559"/>
      <c r="DB62" s="559"/>
      <c r="DC62" s="558">
        <f>DC58-DC65</f>
        <v>1548.4662506660825</v>
      </c>
      <c r="DD62" s="556"/>
      <c r="DE62" s="556"/>
      <c r="DF62" s="558">
        <f>DF58-DF65</f>
        <v>679.61546752008599</v>
      </c>
      <c r="DG62" s="559"/>
      <c r="DH62" s="561"/>
      <c r="DI62" s="561"/>
      <c r="DJ62" s="558">
        <f>DJ58-DJ65</f>
        <v>550.79916821235861</v>
      </c>
      <c r="DK62" s="368"/>
      <c r="DL62" s="368"/>
      <c r="DM62" s="368"/>
      <c r="DN62" s="368"/>
      <c r="DO62" s="558">
        <f>DO58-DO65</f>
        <v>296.76575640360988</v>
      </c>
      <c r="DP62" s="368"/>
      <c r="DQ62" s="368"/>
      <c r="DR62" s="560">
        <f>DR58-DR65</f>
        <v>-29.561355555290902</v>
      </c>
      <c r="DS62" s="368"/>
      <c r="DT62" s="368"/>
      <c r="DU62" s="368"/>
      <c r="DV62" s="365"/>
      <c r="DW62" s="365"/>
      <c r="DX62" s="365"/>
      <c r="DY62" s="365"/>
      <c r="DZ62" s="365"/>
      <c r="EA62" s="365"/>
      <c r="EB62" s="365"/>
      <c r="EC62" s="365"/>
      <c r="ED62" s="365"/>
      <c r="EE62" s="547"/>
      <c r="EF62" s="548"/>
      <c r="EG62" s="549"/>
      <c r="EH62" s="549"/>
      <c r="EI62" s="549"/>
      <c r="EJ62" s="549"/>
      <c r="EK62" s="550"/>
      <c r="EL62" s="551"/>
      <c r="EM62" s="551"/>
      <c r="EN62" s="551"/>
      <c r="EO62" s="550"/>
      <c r="EP62" s="550"/>
      <c r="EQ62" s="552"/>
      <c r="ER62" s="553"/>
      <c r="ES62" s="554"/>
      <c r="ET62" s="554"/>
      <c r="EU62" s="554"/>
      <c r="EV62" s="554"/>
      <c r="EW62" s="554"/>
      <c r="EX62" s="554"/>
      <c r="EY62" s="554"/>
    </row>
    <row r="63" spans="1:169" s="8" customFormat="1" x14ac:dyDescent="0.25">
      <c r="A63" s="555" t="s">
        <v>516</v>
      </c>
      <c r="B63" s="369"/>
      <c r="C63" s="368"/>
      <c r="D63" s="368"/>
      <c r="E63" s="368"/>
      <c r="F63" s="368"/>
      <c r="G63" s="368"/>
      <c r="H63" s="368"/>
      <c r="I63" s="368"/>
      <c r="J63" s="368"/>
      <c r="K63" s="368"/>
      <c r="L63" s="368"/>
      <c r="M63" s="368"/>
      <c r="N63" s="368"/>
      <c r="O63" s="368"/>
      <c r="P63" s="368"/>
      <c r="Q63" s="368"/>
      <c r="R63" s="368"/>
      <c r="S63" s="368"/>
      <c r="T63" s="368"/>
      <c r="U63" s="368"/>
      <c r="V63" s="368"/>
      <c r="W63" s="368"/>
      <c r="X63" s="368"/>
      <c r="Y63" s="368"/>
      <c r="Z63" s="368"/>
      <c r="AA63" s="368"/>
      <c r="AB63" s="368"/>
      <c r="AC63" s="368"/>
      <c r="AD63" s="368"/>
      <c r="AE63" s="368"/>
      <c r="AF63" s="368"/>
      <c r="AG63" s="368"/>
      <c r="AH63" s="368"/>
      <c r="AI63" s="368"/>
      <c r="AJ63" s="368"/>
      <c r="AK63" s="368"/>
      <c r="AL63" s="368"/>
      <c r="AM63" s="368"/>
      <c r="AN63" s="368"/>
      <c r="AO63" s="368"/>
      <c r="AP63" s="368"/>
      <c r="AQ63" s="368"/>
      <c r="AR63" s="368"/>
      <c r="AS63" s="368"/>
      <c r="AT63" s="368"/>
      <c r="AU63" s="368"/>
      <c r="AV63" s="368"/>
      <c r="AW63" s="368"/>
      <c r="AX63" s="368"/>
      <c r="AY63" s="368"/>
      <c r="AZ63" s="368"/>
      <c r="BA63" s="368"/>
      <c r="BB63" s="368"/>
      <c r="BC63" s="368"/>
      <c r="BD63" s="368"/>
      <c r="BE63" s="368"/>
      <c r="BF63" s="368"/>
      <c r="BG63" s="368"/>
      <c r="BH63" s="368"/>
      <c r="BI63" s="368"/>
      <c r="BJ63" s="368"/>
      <c r="BK63" s="368"/>
      <c r="BL63" s="368"/>
      <c r="BM63" s="368"/>
      <c r="BN63" s="368"/>
      <c r="BO63" s="368"/>
      <c r="BP63" s="368"/>
      <c r="BQ63" s="368"/>
      <c r="BR63" s="368"/>
      <c r="BS63" s="368"/>
      <c r="BT63" s="368"/>
      <c r="BU63" s="368"/>
      <c r="BV63" s="368"/>
      <c r="BW63" s="368"/>
      <c r="BX63" s="368"/>
      <c r="BY63" s="368"/>
      <c r="BZ63" s="368"/>
      <c r="CA63" s="368"/>
      <c r="CB63" s="368"/>
      <c r="CC63" s="368"/>
      <c r="CD63" s="368"/>
      <c r="CE63" s="368"/>
      <c r="CF63" s="368"/>
      <c r="CG63" s="368"/>
      <c r="CH63" s="368"/>
      <c r="CI63" s="556"/>
      <c r="CJ63" s="556"/>
      <c r="CK63" s="560">
        <f>CK59-CK66</f>
        <v>-309.06207106064403</v>
      </c>
      <c r="CL63" s="559"/>
      <c r="CM63" s="559"/>
      <c r="CN63" s="560">
        <f>CN59-CN66</f>
        <v>-82.931246637600907</v>
      </c>
      <c r="CO63" s="556"/>
      <c r="CP63" s="556"/>
      <c r="CQ63" s="560">
        <f>CQ59-CQ66</f>
        <v>-342.96703624103111</v>
      </c>
      <c r="CR63" s="561"/>
      <c r="CS63" s="561"/>
      <c r="CT63" s="561"/>
      <c r="CU63" s="561"/>
      <c r="CV63" s="561"/>
      <c r="CW63" s="561"/>
      <c r="CX63" s="561"/>
      <c r="CY63" s="561"/>
      <c r="CZ63" s="561"/>
      <c r="DA63" s="559"/>
      <c r="DB63" s="559"/>
      <c r="DC63" s="558">
        <f>DC59-DC66</f>
        <v>1347.1333501463428</v>
      </c>
      <c r="DD63" s="556"/>
      <c r="DE63" s="556"/>
      <c r="DF63" s="558">
        <f>DF59-DF66</f>
        <v>525.43371132139055</v>
      </c>
      <c r="DG63" s="559"/>
      <c r="DH63" s="561"/>
      <c r="DI63" s="561"/>
      <c r="DJ63" s="558">
        <f>DJ59-DJ66</f>
        <v>888.53251766621042</v>
      </c>
      <c r="DK63" s="368"/>
      <c r="DL63" s="368"/>
      <c r="DM63" s="368"/>
      <c r="DN63" s="368"/>
      <c r="DO63" s="558">
        <f>DO59-DO66</f>
        <v>890.94083529652335</v>
      </c>
      <c r="DP63" s="368"/>
      <c r="DQ63" s="368"/>
      <c r="DR63" s="558">
        <f>DR59-DR66</f>
        <v>792.94040592504825</v>
      </c>
      <c r="DS63" s="368"/>
      <c r="DT63" s="368"/>
      <c r="DU63" s="368"/>
      <c r="DV63" s="365"/>
      <c r="DW63" s="365"/>
      <c r="DX63" s="365"/>
      <c r="DY63" s="365"/>
      <c r="DZ63" s="365"/>
      <c r="EA63" s="365"/>
      <c r="EB63" s="365"/>
      <c r="EC63" s="365"/>
      <c r="ED63" s="365"/>
      <c r="EE63" s="547"/>
      <c r="EF63" s="548"/>
      <c r="EG63" s="549"/>
      <c r="EH63" s="549"/>
      <c r="EI63" s="549"/>
      <c r="EJ63" s="549"/>
      <c r="EK63" s="550"/>
      <c r="EL63" s="551"/>
      <c r="EM63" s="551"/>
      <c r="EN63" s="551"/>
      <c r="EO63" s="550"/>
      <c r="EP63" s="550"/>
      <c r="EQ63" s="552"/>
      <c r="ER63" s="553"/>
      <c r="ES63" s="554"/>
      <c r="ET63" s="554"/>
      <c r="EU63" s="554"/>
      <c r="EV63" s="554"/>
      <c r="EW63" s="554"/>
      <c r="EX63" s="554"/>
      <c r="EY63" s="554"/>
    </row>
    <row r="64" spans="1:169" s="8" customFormat="1" x14ac:dyDescent="0.25">
      <c r="A64" s="369" t="s">
        <v>640</v>
      </c>
      <c r="B64" s="369"/>
      <c r="C64" s="368"/>
      <c r="D64" s="368"/>
      <c r="E64" s="368"/>
      <c r="F64" s="368"/>
      <c r="G64" s="368"/>
      <c r="H64" s="368"/>
      <c r="I64" s="368"/>
      <c r="J64" s="368"/>
      <c r="K64" s="368"/>
      <c r="L64" s="368"/>
      <c r="M64" s="368"/>
      <c r="N64" s="368"/>
      <c r="O64" s="368"/>
      <c r="P64" s="368"/>
      <c r="Q64" s="368"/>
      <c r="R64" s="368"/>
      <c r="S64" s="368"/>
      <c r="T64" s="368"/>
      <c r="U64" s="368"/>
      <c r="V64" s="368"/>
      <c r="W64" s="368"/>
      <c r="X64" s="368"/>
      <c r="Y64" s="368"/>
      <c r="Z64" s="368"/>
      <c r="AA64" s="368"/>
      <c r="AB64" s="368"/>
      <c r="AC64" s="368"/>
      <c r="AD64" s="368"/>
      <c r="AE64" s="368"/>
      <c r="AF64" s="368"/>
      <c r="AG64" s="368"/>
      <c r="AH64" s="368"/>
      <c r="AI64" s="368"/>
      <c r="AJ64" s="368"/>
      <c r="AK64" s="368"/>
      <c r="AL64" s="368"/>
      <c r="AM64" s="368"/>
      <c r="AN64" s="368"/>
      <c r="AO64" s="368"/>
      <c r="AP64" s="368"/>
      <c r="AQ64" s="368"/>
      <c r="AR64" s="368"/>
      <c r="AS64" s="368"/>
      <c r="AT64" s="368"/>
      <c r="AU64" s="368"/>
      <c r="AV64" s="368"/>
      <c r="AW64" s="368"/>
      <c r="AX64" s="368"/>
      <c r="AY64" s="368"/>
      <c r="AZ64" s="368"/>
      <c r="BA64" s="368"/>
      <c r="BB64" s="368"/>
      <c r="BC64" s="368"/>
      <c r="BD64" s="368"/>
      <c r="BE64" s="368"/>
      <c r="BF64" s="368"/>
      <c r="BG64" s="368"/>
      <c r="BH64" s="368"/>
      <c r="BI64" s="368"/>
      <c r="BJ64" s="368"/>
      <c r="BK64" s="368"/>
      <c r="BL64" s="368"/>
      <c r="BM64" s="368"/>
      <c r="BN64" s="368"/>
      <c r="BO64" s="368"/>
      <c r="BP64" s="368"/>
      <c r="BQ64" s="368"/>
      <c r="BR64" s="368"/>
      <c r="BS64" s="368"/>
      <c r="BT64" s="368"/>
      <c r="BU64" s="368"/>
      <c r="BV64" s="368"/>
      <c r="BW64" s="368"/>
      <c r="BX64" s="368"/>
      <c r="BY64" s="368"/>
      <c r="BZ64" s="368"/>
      <c r="CA64" s="368"/>
      <c r="CB64" s="368"/>
      <c r="CC64" s="368"/>
      <c r="CD64" s="368"/>
      <c r="CE64" s="368"/>
      <c r="CF64" s="368"/>
      <c r="CG64" s="368"/>
      <c r="CH64" s="368"/>
      <c r="CI64" s="368"/>
      <c r="CJ64" s="368"/>
      <c r="CK64" s="368"/>
      <c r="CL64" s="368"/>
      <c r="CM64" s="368"/>
      <c r="CN64" s="368"/>
      <c r="CO64" s="368"/>
      <c r="CP64" s="368"/>
      <c r="CQ64" s="368"/>
      <c r="CR64" s="368"/>
      <c r="CS64" s="368"/>
      <c r="CT64" s="368"/>
      <c r="CU64" s="368"/>
      <c r="CV64" s="368"/>
      <c r="CW64" s="368"/>
      <c r="CX64" s="368"/>
      <c r="CY64" s="368"/>
      <c r="CZ64" s="368"/>
      <c r="DA64" s="368"/>
      <c r="DB64" s="368"/>
      <c r="DC64" s="368"/>
      <c r="DD64" s="368"/>
      <c r="DE64" s="368"/>
      <c r="DF64" s="368"/>
      <c r="DG64" s="368"/>
      <c r="DH64" s="368"/>
      <c r="DI64" s="368"/>
      <c r="DJ64" s="368"/>
      <c r="DK64" s="368"/>
      <c r="DL64" s="368"/>
      <c r="DM64" s="368"/>
      <c r="DN64" s="368"/>
      <c r="DO64" s="368"/>
      <c r="DP64" s="368"/>
      <c r="DQ64" s="368"/>
      <c r="DR64" s="368"/>
      <c r="DS64" s="368"/>
      <c r="DT64" s="368"/>
      <c r="DU64" s="368"/>
      <c r="DV64" s="365"/>
      <c r="DW64" s="365"/>
      <c r="DX64" s="365"/>
      <c r="DY64" s="365"/>
      <c r="DZ64" s="365"/>
      <c r="EA64" s="365"/>
      <c r="EB64" s="365"/>
      <c r="EC64" s="365"/>
      <c r="ED64" s="365"/>
      <c r="EE64" s="547"/>
      <c r="EF64" s="548"/>
      <c r="EG64" s="549"/>
      <c r="EH64" s="549"/>
      <c r="EI64" s="549"/>
      <c r="EJ64" s="549"/>
      <c r="EK64" s="550"/>
      <c r="EL64" s="551"/>
      <c r="EM64" s="551"/>
      <c r="EN64" s="551"/>
      <c r="EO64" s="550"/>
      <c r="EP64" s="550"/>
      <c r="EQ64" s="552"/>
      <c r="ER64" s="553"/>
      <c r="ES64" s="554"/>
      <c r="ET64" s="554"/>
      <c r="EU64" s="554"/>
      <c r="EV64" s="554"/>
      <c r="EW64" s="554"/>
      <c r="EX64" s="554"/>
      <c r="EY64" s="554"/>
    </row>
    <row r="65" spans="1:168" s="8" customFormat="1" x14ac:dyDescent="0.25">
      <c r="A65" s="555" t="s">
        <v>641</v>
      </c>
      <c r="B65" s="369"/>
      <c r="C65" s="368"/>
      <c r="D65" s="368"/>
      <c r="E65" s="368"/>
      <c r="F65" s="368"/>
      <c r="G65" s="368"/>
      <c r="H65" s="368"/>
      <c r="I65" s="368"/>
      <c r="J65" s="368"/>
      <c r="K65" s="368"/>
      <c r="L65" s="368"/>
      <c r="M65" s="368"/>
      <c r="N65" s="368"/>
      <c r="O65" s="368"/>
      <c r="P65" s="368"/>
      <c r="Q65" s="368"/>
      <c r="R65" s="368"/>
      <c r="S65" s="368"/>
      <c r="T65" s="368"/>
      <c r="U65" s="368"/>
      <c r="V65" s="368"/>
      <c r="W65" s="368"/>
      <c r="X65" s="368"/>
      <c r="Y65" s="368"/>
      <c r="Z65" s="368"/>
      <c r="AA65" s="368"/>
      <c r="AB65" s="368"/>
      <c r="AC65" s="368"/>
      <c r="AD65" s="368"/>
      <c r="AE65" s="368"/>
      <c r="AF65" s="368"/>
      <c r="AG65" s="368"/>
      <c r="AH65" s="368"/>
      <c r="AI65" s="368"/>
      <c r="AJ65" s="368"/>
      <c r="AK65" s="368"/>
      <c r="AL65" s="368"/>
      <c r="AM65" s="368"/>
      <c r="AN65" s="368"/>
      <c r="AO65" s="368"/>
      <c r="AP65" s="368"/>
      <c r="AQ65" s="368"/>
      <c r="AR65" s="368"/>
      <c r="AS65" s="368"/>
      <c r="AT65" s="368"/>
      <c r="AU65" s="368"/>
      <c r="AV65" s="368"/>
      <c r="AW65" s="368"/>
      <c r="AX65" s="368"/>
      <c r="AY65" s="368"/>
      <c r="AZ65" s="368"/>
      <c r="BA65" s="368"/>
      <c r="BB65" s="368"/>
      <c r="BC65" s="368"/>
      <c r="BD65" s="368"/>
      <c r="BE65" s="368"/>
      <c r="BF65" s="368"/>
      <c r="BG65" s="368"/>
      <c r="BH65" s="368"/>
      <c r="BI65" s="368"/>
      <c r="BJ65" s="368"/>
      <c r="BK65" s="368"/>
      <c r="BL65" s="368"/>
      <c r="BM65" s="368"/>
      <c r="BN65" s="368"/>
      <c r="BO65" s="368"/>
      <c r="BP65" s="368"/>
      <c r="BQ65" s="368"/>
      <c r="BR65" s="368"/>
      <c r="BS65" s="368"/>
      <c r="BT65" s="368"/>
      <c r="BU65" s="368"/>
      <c r="BV65" s="368"/>
      <c r="BW65" s="368"/>
      <c r="BX65" s="368"/>
      <c r="BY65" s="368"/>
      <c r="BZ65" s="368"/>
      <c r="CA65" s="368"/>
      <c r="CB65" s="368"/>
      <c r="CC65" s="368"/>
      <c r="CD65" s="368"/>
      <c r="CE65" s="368"/>
      <c r="CF65" s="368"/>
      <c r="CG65" s="368"/>
      <c r="CH65" s="368"/>
      <c r="CI65" s="368"/>
      <c r="CJ65" s="368"/>
      <c r="CK65" s="562">
        <f>CK68</f>
        <v>-712</v>
      </c>
      <c r="CL65" s="368"/>
      <c r="CM65" s="368"/>
      <c r="CN65" s="562">
        <f>CN68-CN71</f>
        <v>-1004.33</v>
      </c>
      <c r="CO65" s="368"/>
      <c r="CP65" s="368"/>
      <c r="CQ65" s="562">
        <f>CQ68-CQ71</f>
        <v>-2319.33</v>
      </c>
      <c r="CR65" s="368"/>
      <c r="CS65" s="368"/>
      <c r="CT65" s="368"/>
      <c r="CU65" s="368"/>
      <c r="CV65" s="368"/>
      <c r="CW65" s="368"/>
      <c r="CX65" s="368"/>
      <c r="CY65" s="368"/>
      <c r="CZ65" s="368"/>
      <c r="DA65" s="368"/>
      <c r="DB65" s="368"/>
      <c r="DC65" s="563">
        <f>DC68-DC71+DC72</f>
        <v>-2546.21563249987</v>
      </c>
      <c r="DD65" s="562"/>
      <c r="DE65" s="562"/>
      <c r="DF65" s="563">
        <f>DF68-DF71+DF72</f>
        <v>-5579.5325841902404</v>
      </c>
      <c r="DG65" s="562"/>
      <c r="DH65" s="562"/>
      <c r="DI65" s="562"/>
      <c r="DJ65" s="563">
        <f>DJ68-DJ71+DJ72</f>
        <v>-874.33</v>
      </c>
      <c r="DK65" s="368"/>
      <c r="DL65" s="368"/>
      <c r="DM65" s="368"/>
      <c r="DN65" s="368"/>
      <c r="DO65" s="563">
        <f>DO68-DO71+DO72</f>
        <v>-3475.0624525013618</v>
      </c>
      <c r="DP65" s="562"/>
      <c r="DQ65" s="562"/>
      <c r="DR65" s="563">
        <f>DR68-DR71+DR72</f>
        <v>-6217.9560405566708</v>
      </c>
      <c r="DS65" s="562"/>
      <c r="DT65" s="562"/>
      <c r="DU65" s="562"/>
      <c r="DV65" s="365"/>
      <c r="DW65" s="365"/>
      <c r="DX65" s="365"/>
      <c r="DY65" s="365"/>
      <c r="DZ65" s="365"/>
      <c r="EA65" s="365"/>
      <c r="EB65" s="365"/>
      <c r="EC65" s="365"/>
      <c r="ED65" s="365"/>
      <c r="EE65" s="547"/>
      <c r="EF65" s="548"/>
      <c r="EG65" s="549"/>
      <c r="EH65" s="549"/>
      <c r="EI65" s="549"/>
      <c r="EJ65" s="549"/>
      <c r="EK65" s="550"/>
      <c r="EL65" s="551"/>
      <c r="EM65" s="551"/>
      <c r="EN65" s="551"/>
      <c r="EO65" s="550"/>
      <c r="EP65" s="550"/>
      <c r="EQ65" s="552"/>
      <c r="ER65" s="553"/>
      <c r="ES65" s="554"/>
      <c r="ET65" s="554"/>
      <c r="EU65" s="554"/>
      <c r="EV65" s="554"/>
      <c r="EW65" s="554"/>
      <c r="EX65" s="554"/>
      <c r="EY65" s="554"/>
    </row>
    <row r="66" spans="1:168" s="8" customFormat="1" x14ac:dyDescent="0.25">
      <c r="A66" s="555" t="s">
        <v>516</v>
      </c>
      <c r="B66" s="369"/>
      <c r="C66" s="368"/>
      <c r="D66" s="368"/>
      <c r="E66" s="368"/>
      <c r="F66" s="368"/>
      <c r="G66" s="368"/>
      <c r="H66" s="368"/>
      <c r="I66" s="368"/>
      <c r="J66" s="368"/>
      <c r="K66" s="368"/>
      <c r="L66" s="368"/>
      <c r="M66" s="368"/>
      <c r="N66" s="368"/>
      <c r="O66" s="368"/>
      <c r="P66" s="368"/>
      <c r="Q66" s="368"/>
      <c r="R66" s="368"/>
      <c r="S66" s="368"/>
      <c r="T66" s="368"/>
      <c r="U66" s="368"/>
      <c r="V66" s="368"/>
      <c r="W66" s="368"/>
      <c r="X66" s="368"/>
      <c r="Y66" s="368"/>
      <c r="Z66" s="368"/>
      <c r="AA66" s="368"/>
      <c r="AB66" s="368"/>
      <c r="AC66" s="368"/>
      <c r="AD66" s="368"/>
      <c r="AE66" s="368"/>
      <c r="AF66" s="368"/>
      <c r="AG66" s="368"/>
      <c r="AH66" s="368"/>
      <c r="AI66" s="368"/>
      <c r="AJ66" s="368"/>
      <c r="AK66" s="368"/>
      <c r="AL66" s="368"/>
      <c r="AM66" s="368"/>
      <c r="AN66" s="368"/>
      <c r="AO66" s="368"/>
      <c r="AP66" s="368"/>
      <c r="AQ66" s="368"/>
      <c r="AR66" s="368"/>
      <c r="AS66" s="368"/>
      <c r="AT66" s="368"/>
      <c r="AU66" s="368"/>
      <c r="AV66" s="368"/>
      <c r="AW66" s="368"/>
      <c r="AX66" s="368"/>
      <c r="AY66" s="368"/>
      <c r="AZ66" s="368"/>
      <c r="BA66" s="368"/>
      <c r="BB66" s="368"/>
      <c r="BC66" s="368"/>
      <c r="BD66" s="368"/>
      <c r="BE66" s="368"/>
      <c r="BF66" s="368"/>
      <c r="BG66" s="368"/>
      <c r="BH66" s="368"/>
      <c r="BI66" s="368"/>
      <c r="BJ66" s="368"/>
      <c r="BK66" s="368"/>
      <c r="BL66" s="368"/>
      <c r="BM66" s="368"/>
      <c r="BN66" s="368"/>
      <c r="BO66" s="368"/>
      <c r="BP66" s="368"/>
      <c r="BQ66" s="368"/>
      <c r="BR66" s="368"/>
      <c r="BS66" s="368"/>
      <c r="BT66" s="368"/>
      <c r="BU66" s="368"/>
      <c r="BV66" s="368"/>
      <c r="BW66" s="368"/>
      <c r="BX66" s="368"/>
      <c r="BY66" s="368"/>
      <c r="BZ66" s="368"/>
      <c r="CA66" s="368"/>
      <c r="CB66" s="368"/>
      <c r="CC66" s="368"/>
      <c r="CD66" s="368"/>
      <c r="CE66" s="368"/>
      <c r="CF66" s="368"/>
      <c r="CG66" s="368"/>
      <c r="CH66" s="368"/>
      <c r="CI66" s="368"/>
      <c r="CJ66" s="368"/>
      <c r="CK66" s="562">
        <f>CK69</f>
        <v>277</v>
      </c>
      <c r="CL66" s="368"/>
      <c r="CM66" s="368"/>
      <c r="CN66" s="562">
        <f>CN69</f>
        <v>59</v>
      </c>
      <c r="CO66" s="368"/>
      <c r="CP66" s="368"/>
      <c r="CQ66" s="562">
        <f>CQ69</f>
        <v>-392</v>
      </c>
      <c r="CR66" s="368"/>
      <c r="CS66" s="368"/>
      <c r="CT66" s="368"/>
      <c r="CU66" s="368"/>
      <c r="CV66" s="368"/>
      <c r="CW66" s="368"/>
      <c r="CX66" s="368"/>
      <c r="CY66" s="368"/>
      <c r="CZ66" s="368"/>
      <c r="DA66" s="368"/>
      <c r="DB66" s="368"/>
      <c r="DC66" s="563">
        <f>DC69+DC71+DC72</f>
        <v>-2698.8449999999998</v>
      </c>
      <c r="DD66" s="562"/>
      <c r="DE66" s="562"/>
      <c r="DF66" s="563">
        <f>DF69+DF71+DF72</f>
        <v>-5543.79</v>
      </c>
      <c r="DG66" s="562"/>
      <c r="DH66" s="562"/>
      <c r="DI66" s="562"/>
      <c r="DJ66" s="563">
        <f>DJ69+DJ71+DJ72</f>
        <v>-336.67</v>
      </c>
      <c r="DK66" s="368"/>
      <c r="DL66" s="368"/>
      <c r="DM66" s="368"/>
      <c r="DN66" s="368"/>
      <c r="DO66" s="563">
        <f>DO69+DO71+DO72</f>
        <v>-524.7706696986379</v>
      </c>
      <c r="DP66" s="562"/>
      <c r="DQ66" s="562"/>
      <c r="DR66" s="563">
        <f>DR69+DR71+DR72</f>
        <v>-2371.6622239151266</v>
      </c>
      <c r="DS66" s="562"/>
      <c r="DT66" s="562"/>
      <c r="DU66" s="562"/>
      <c r="DV66" s="365"/>
      <c r="DW66" s="365"/>
      <c r="DX66" s="365"/>
      <c r="DY66" s="365"/>
      <c r="DZ66" s="365"/>
      <c r="EA66" s="365"/>
      <c r="EB66" s="365"/>
      <c r="EC66" s="365"/>
      <c r="ED66" s="365"/>
      <c r="EE66" s="547"/>
      <c r="EF66" s="548"/>
      <c r="EG66" s="549"/>
      <c r="EH66" s="549"/>
      <c r="EI66" s="549"/>
      <c r="EJ66" s="549"/>
      <c r="EK66" s="550"/>
      <c r="EL66" s="551"/>
      <c r="EM66" s="551"/>
      <c r="EN66" s="551"/>
      <c r="EO66" s="550"/>
      <c r="EP66" s="550"/>
      <c r="EQ66" s="552"/>
      <c r="ER66" s="553"/>
      <c r="ES66" s="554"/>
      <c r="ET66" s="554"/>
      <c r="EU66" s="554"/>
      <c r="EV66" s="554"/>
      <c r="EW66" s="554"/>
      <c r="EX66" s="554"/>
      <c r="EY66" s="554"/>
    </row>
    <row r="67" spans="1:168" s="8" customFormat="1" x14ac:dyDescent="0.25">
      <c r="A67" s="369" t="s">
        <v>630</v>
      </c>
      <c r="B67" s="369"/>
      <c r="C67" s="368"/>
      <c r="D67" s="368"/>
      <c r="E67" s="368"/>
      <c r="F67" s="368"/>
      <c r="G67" s="368"/>
      <c r="H67" s="368"/>
      <c r="I67" s="368"/>
      <c r="J67" s="368"/>
      <c r="K67" s="368"/>
      <c r="L67" s="368"/>
      <c r="M67" s="368"/>
      <c r="N67" s="368"/>
      <c r="O67" s="368"/>
      <c r="P67" s="368"/>
      <c r="Q67" s="368"/>
      <c r="R67" s="368"/>
      <c r="S67" s="368"/>
      <c r="T67" s="368"/>
      <c r="U67" s="368"/>
      <c r="V67" s="368"/>
      <c r="W67" s="368"/>
      <c r="X67" s="368"/>
      <c r="Y67" s="368"/>
      <c r="Z67" s="368"/>
      <c r="AA67" s="368"/>
      <c r="AB67" s="368"/>
      <c r="AC67" s="368"/>
      <c r="AD67" s="368"/>
      <c r="AE67" s="368"/>
      <c r="AF67" s="368"/>
      <c r="AG67" s="368"/>
      <c r="AH67" s="368"/>
      <c r="AI67" s="368"/>
      <c r="AJ67" s="368"/>
      <c r="AK67" s="368"/>
      <c r="AL67" s="368"/>
      <c r="AM67" s="368"/>
      <c r="AN67" s="368"/>
      <c r="AO67" s="368"/>
      <c r="AP67" s="368"/>
      <c r="AQ67" s="368"/>
      <c r="AR67" s="368"/>
      <c r="AS67" s="368"/>
      <c r="AT67" s="368"/>
      <c r="AU67" s="368"/>
      <c r="AV67" s="368"/>
      <c r="AW67" s="368"/>
      <c r="AX67" s="368"/>
      <c r="AY67" s="368"/>
      <c r="AZ67" s="368"/>
      <c r="BA67" s="368"/>
      <c r="BB67" s="368"/>
      <c r="BC67" s="368"/>
      <c r="BD67" s="368"/>
      <c r="BE67" s="368"/>
      <c r="BF67" s="368"/>
      <c r="BG67" s="368"/>
      <c r="BH67" s="368"/>
      <c r="BI67" s="368"/>
      <c r="BJ67" s="368"/>
      <c r="BK67" s="368"/>
      <c r="BL67" s="368"/>
      <c r="BM67" s="368"/>
      <c r="BN67" s="368"/>
      <c r="BO67" s="368"/>
      <c r="BP67" s="368"/>
      <c r="BQ67" s="368"/>
      <c r="BR67" s="368"/>
      <c r="BS67" s="368"/>
      <c r="BT67" s="368"/>
      <c r="BU67" s="368"/>
      <c r="BV67" s="368"/>
      <c r="BW67" s="368"/>
      <c r="BX67" s="368"/>
      <c r="BY67" s="368"/>
      <c r="BZ67" s="368"/>
      <c r="CA67" s="368"/>
      <c r="CB67" s="368"/>
      <c r="CC67" s="368"/>
      <c r="CD67" s="368"/>
      <c r="CE67" s="368"/>
      <c r="CF67" s="368"/>
      <c r="CG67" s="368"/>
      <c r="CH67" s="368"/>
      <c r="CI67" s="368"/>
      <c r="CJ67" s="368"/>
      <c r="CK67" s="368"/>
      <c r="CL67" s="368"/>
      <c r="CM67" s="368"/>
      <c r="CN67" s="368"/>
      <c r="CO67" s="368"/>
      <c r="CP67" s="368"/>
      <c r="CQ67" s="368"/>
      <c r="CR67" s="368"/>
      <c r="CS67" s="368"/>
      <c r="CT67" s="368"/>
      <c r="CU67" s="368"/>
      <c r="CV67" s="368"/>
      <c r="CW67" s="368"/>
      <c r="CX67" s="368"/>
      <c r="CY67" s="368"/>
      <c r="CZ67" s="368"/>
      <c r="DA67" s="368"/>
      <c r="DB67" s="368"/>
      <c r="DC67" s="562"/>
      <c r="DD67" s="562"/>
      <c r="DE67" s="562"/>
      <c r="DF67" s="562"/>
      <c r="DG67" s="562"/>
      <c r="DH67" s="562"/>
      <c r="DI67" s="562"/>
      <c r="DJ67" s="562"/>
      <c r="DK67" s="368"/>
      <c r="DL67" s="368"/>
      <c r="DM67" s="368"/>
      <c r="DN67" s="368"/>
      <c r="DO67" s="562"/>
      <c r="DP67" s="562"/>
      <c r="DQ67" s="562"/>
      <c r="DR67" s="562"/>
      <c r="DS67" s="562"/>
      <c r="DT67" s="562"/>
      <c r="DU67" s="562"/>
      <c r="DV67" s="365"/>
      <c r="DW67" s="365"/>
      <c r="DX67" s="365"/>
      <c r="DY67" s="365"/>
      <c r="DZ67" s="302"/>
      <c r="EA67" s="365"/>
      <c r="EB67" s="365"/>
      <c r="EC67" s="365"/>
      <c r="ED67" s="365"/>
      <c r="EE67" s="547"/>
      <c r="EF67" s="548"/>
      <c r="EG67" s="549"/>
      <c r="EH67" s="549"/>
      <c r="EI67" s="549"/>
      <c r="EJ67" s="549"/>
      <c r="EK67" s="550"/>
      <c r="EL67" s="551"/>
      <c r="EM67" s="551"/>
      <c r="EN67" s="551"/>
      <c r="EO67" s="550"/>
      <c r="EP67" s="550"/>
      <c r="EQ67" s="552"/>
      <c r="ER67" s="553"/>
      <c r="ES67" s="554"/>
      <c r="ET67" s="554"/>
      <c r="EU67" s="554"/>
      <c r="EV67" s="554"/>
      <c r="EW67" s="554"/>
      <c r="EX67" s="554"/>
      <c r="EY67" s="554"/>
    </row>
    <row r="68" spans="1:168" s="8" customFormat="1" x14ac:dyDescent="0.25">
      <c r="A68" s="555" t="s">
        <v>641</v>
      </c>
      <c r="B68" s="369"/>
      <c r="C68" s="368"/>
      <c r="D68" s="368"/>
      <c r="E68" s="368"/>
      <c r="F68" s="368"/>
      <c r="G68" s="368"/>
      <c r="H68" s="368"/>
      <c r="I68" s="368"/>
      <c r="J68" s="368"/>
      <c r="K68" s="368"/>
      <c r="L68" s="368"/>
      <c r="M68" s="368"/>
      <c r="N68" s="368"/>
      <c r="O68" s="368"/>
      <c r="P68" s="368"/>
      <c r="Q68" s="368"/>
      <c r="R68" s="368"/>
      <c r="S68" s="368"/>
      <c r="T68" s="368"/>
      <c r="U68" s="368"/>
      <c r="V68" s="368"/>
      <c r="W68" s="368"/>
      <c r="X68" s="368"/>
      <c r="Y68" s="368"/>
      <c r="Z68" s="368"/>
      <c r="AA68" s="368"/>
      <c r="AB68" s="368"/>
      <c r="AC68" s="368"/>
      <c r="AD68" s="368"/>
      <c r="AE68" s="368"/>
      <c r="AF68" s="368"/>
      <c r="AG68" s="368"/>
      <c r="AH68" s="368"/>
      <c r="AI68" s="368"/>
      <c r="AJ68" s="368"/>
      <c r="AK68" s="368"/>
      <c r="AL68" s="368"/>
      <c r="AM68" s="368"/>
      <c r="AN68" s="368"/>
      <c r="AO68" s="368"/>
      <c r="AP68" s="368"/>
      <c r="AQ68" s="368"/>
      <c r="AR68" s="368"/>
      <c r="AS68" s="368"/>
      <c r="AT68" s="368"/>
      <c r="AU68" s="368"/>
      <c r="AV68" s="368"/>
      <c r="AW68" s="368"/>
      <c r="AX68" s="368"/>
      <c r="AY68" s="368"/>
      <c r="AZ68" s="368"/>
      <c r="BA68" s="368"/>
      <c r="BB68" s="368"/>
      <c r="BC68" s="368"/>
      <c r="BD68" s="368"/>
      <c r="BE68" s="368"/>
      <c r="BF68" s="368"/>
      <c r="BG68" s="368"/>
      <c r="BH68" s="368"/>
      <c r="BI68" s="368"/>
      <c r="BJ68" s="368"/>
      <c r="BK68" s="368"/>
      <c r="BL68" s="368"/>
      <c r="BM68" s="368"/>
      <c r="BN68" s="368"/>
      <c r="BO68" s="368"/>
      <c r="BP68" s="368"/>
      <c r="BQ68" s="368"/>
      <c r="BR68" s="368"/>
      <c r="BS68" s="368"/>
      <c r="BT68" s="368"/>
      <c r="BU68" s="368"/>
      <c r="BV68" s="368"/>
      <c r="BW68" s="368"/>
      <c r="BX68" s="368"/>
      <c r="BY68" s="368"/>
      <c r="BZ68" s="368"/>
      <c r="CA68" s="368"/>
      <c r="CB68" s="368"/>
      <c r="CC68" s="368"/>
      <c r="CD68" s="368"/>
      <c r="CE68" s="368"/>
      <c r="CF68" s="368"/>
      <c r="CG68" s="368"/>
      <c r="CH68" s="368"/>
      <c r="CI68" s="368"/>
      <c r="CJ68" s="368"/>
      <c r="CK68" s="562">
        <v>-712</v>
      </c>
      <c r="CL68" s="562"/>
      <c r="CM68" s="562"/>
      <c r="CN68" s="562">
        <v>-885</v>
      </c>
      <c r="CO68" s="562"/>
      <c r="CP68" s="562"/>
      <c r="CQ68" s="562">
        <v>-2200</v>
      </c>
      <c r="CR68" s="368"/>
      <c r="CS68" s="368"/>
      <c r="CT68" s="368"/>
      <c r="CU68" s="368"/>
      <c r="CV68" s="368"/>
      <c r="CW68" s="368"/>
      <c r="CX68" s="368"/>
      <c r="CY68" s="368"/>
      <c r="CZ68" s="368"/>
      <c r="DA68" s="368"/>
      <c r="DB68" s="368"/>
      <c r="DC68" s="563">
        <v>-2539.0606324998698</v>
      </c>
      <c r="DD68" s="562"/>
      <c r="DE68" s="562"/>
      <c r="DF68" s="563">
        <v>-5467.3225841902404</v>
      </c>
      <c r="DG68" s="562"/>
      <c r="DH68" s="562"/>
      <c r="DI68" s="562"/>
      <c r="DJ68" s="563">
        <v>-572</v>
      </c>
      <c r="DK68" s="368"/>
      <c r="DL68" s="368"/>
      <c r="DM68" s="368"/>
      <c r="DN68" s="368"/>
      <c r="DO68" s="563">
        <v>-3368</v>
      </c>
      <c r="DP68" s="562"/>
      <c r="DQ68" s="562"/>
      <c r="DR68" s="563">
        <v>-6029.709479456671</v>
      </c>
      <c r="DS68" s="562"/>
      <c r="DT68" s="562"/>
      <c r="DU68" s="562"/>
      <c r="DV68" s="365"/>
      <c r="DW68" s="365"/>
      <c r="DX68" s="365"/>
      <c r="DY68" s="365"/>
      <c r="DZ68" s="365">
        <v>-4350</v>
      </c>
      <c r="EA68" s="365"/>
      <c r="EB68" s="365"/>
      <c r="EC68" s="365"/>
      <c r="ED68" s="365"/>
      <c r="EE68" s="547"/>
      <c r="EF68" s="548"/>
      <c r="EG68" s="549"/>
      <c r="EH68" s="549"/>
      <c r="EI68" s="549"/>
      <c r="EJ68" s="549"/>
      <c r="EK68" s="550"/>
      <c r="EL68" s="551"/>
      <c r="EM68" s="551"/>
      <c r="EN68" s="551"/>
      <c r="EO68" s="550"/>
      <c r="EP68" s="550"/>
      <c r="EQ68" s="552"/>
      <c r="ER68" s="553"/>
      <c r="ES68" s="554"/>
      <c r="ET68" s="554"/>
      <c r="EU68" s="554"/>
      <c r="EV68" s="554"/>
      <c r="EW68" s="554"/>
      <c r="EX68" s="554"/>
      <c r="EY68" s="554"/>
    </row>
    <row r="69" spans="1:168" s="8" customFormat="1" x14ac:dyDescent="0.25">
      <c r="A69" s="555" t="s">
        <v>516</v>
      </c>
      <c r="B69" s="369"/>
      <c r="C69" s="368"/>
      <c r="D69" s="368"/>
      <c r="E69" s="368"/>
      <c r="F69" s="368"/>
      <c r="G69" s="368"/>
      <c r="H69" s="368"/>
      <c r="I69" s="368"/>
      <c r="J69" s="368"/>
      <c r="K69" s="368"/>
      <c r="L69" s="368"/>
      <c r="M69" s="368"/>
      <c r="N69" s="368"/>
      <c r="O69" s="368"/>
      <c r="P69" s="368"/>
      <c r="Q69" s="368"/>
      <c r="R69" s="368"/>
      <c r="S69" s="368"/>
      <c r="T69" s="368"/>
      <c r="U69" s="368"/>
      <c r="V69" s="368"/>
      <c r="W69" s="368"/>
      <c r="X69" s="368"/>
      <c r="Y69" s="368"/>
      <c r="Z69" s="368"/>
      <c r="AA69" s="368"/>
      <c r="AB69" s="368"/>
      <c r="AC69" s="368"/>
      <c r="AD69" s="368"/>
      <c r="AE69" s="368"/>
      <c r="AF69" s="368"/>
      <c r="AG69" s="368"/>
      <c r="AH69" s="368"/>
      <c r="AI69" s="368"/>
      <c r="AJ69" s="368"/>
      <c r="AK69" s="368"/>
      <c r="AL69" s="368"/>
      <c r="AM69" s="368"/>
      <c r="AN69" s="368"/>
      <c r="AO69" s="368"/>
      <c r="AP69" s="368"/>
      <c r="AQ69" s="368"/>
      <c r="AR69" s="368"/>
      <c r="AS69" s="368"/>
      <c r="AT69" s="368"/>
      <c r="AU69" s="368"/>
      <c r="AV69" s="368"/>
      <c r="AW69" s="368"/>
      <c r="AX69" s="368"/>
      <c r="AY69" s="368"/>
      <c r="AZ69" s="368"/>
      <c r="BA69" s="368"/>
      <c r="BB69" s="368"/>
      <c r="BC69" s="368"/>
      <c r="BD69" s="368"/>
      <c r="BE69" s="368"/>
      <c r="BF69" s="368"/>
      <c r="BG69" s="368"/>
      <c r="BH69" s="368"/>
      <c r="BI69" s="368"/>
      <c r="BJ69" s="368"/>
      <c r="BK69" s="368"/>
      <c r="BL69" s="368"/>
      <c r="BM69" s="368"/>
      <c r="BN69" s="368"/>
      <c r="BO69" s="368"/>
      <c r="BP69" s="368"/>
      <c r="BQ69" s="368"/>
      <c r="BR69" s="368"/>
      <c r="BS69" s="368"/>
      <c r="BT69" s="368"/>
      <c r="BU69" s="368"/>
      <c r="BV69" s="368"/>
      <c r="BW69" s="368"/>
      <c r="BX69" s="368"/>
      <c r="BY69" s="368"/>
      <c r="BZ69" s="368"/>
      <c r="CA69" s="368"/>
      <c r="CB69" s="368"/>
      <c r="CC69" s="368"/>
      <c r="CD69" s="368"/>
      <c r="CE69" s="368"/>
      <c r="CF69" s="368"/>
      <c r="CG69" s="368"/>
      <c r="CH69" s="368"/>
      <c r="CI69" s="368"/>
      <c r="CJ69" s="368"/>
      <c r="CK69" s="562">
        <v>277</v>
      </c>
      <c r="CL69" s="562"/>
      <c r="CM69" s="562"/>
      <c r="CN69" s="562">
        <v>59</v>
      </c>
      <c r="CO69" s="562"/>
      <c r="CP69" s="562"/>
      <c r="CQ69" s="562">
        <v>-392</v>
      </c>
      <c r="CR69" s="368"/>
      <c r="CS69" s="368"/>
      <c r="CT69" s="368"/>
      <c r="CU69" s="368"/>
      <c r="CV69" s="368"/>
      <c r="CW69" s="368"/>
      <c r="CX69" s="368"/>
      <c r="CY69" s="368"/>
      <c r="CZ69" s="368"/>
      <c r="DA69" s="368"/>
      <c r="DB69" s="368"/>
      <c r="DC69" s="563">
        <v>-2706</v>
      </c>
      <c r="DD69" s="562"/>
      <c r="DE69" s="562"/>
      <c r="DF69" s="563">
        <v>-5656</v>
      </c>
      <c r="DG69" s="562"/>
      <c r="DH69" s="562"/>
      <c r="DI69" s="562"/>
      <c r="DJ69" s="563">
        <v>-273</v>
      </c>
      <c r="DK69" s="368"/>
      <c r="DL69" s="368"/>
      <c r="DM69" s="368"/>
      <c r="DN69" s="368"/>
      <c r="DO69" s="563">
        <v>-513</v>
      </c>
      <c r="DP69" s="562"/>
      <c r="DQ69" s="562"/>
      <c r="DR69" s="563">
        <v>-2422.0756628151266</v>
      </c>
      <c r="DS69" s="562"/>
      <c r="DT69" s="562"/>
      <c r="DU69" s="562"/>
      <c r="DV69" s="365"/>
      <c r="DW69" s="365"/>
      <c r="DX69" s="365"/>
      <c r="DY69" s="365"/>
      <c r="DZ69" s="363">
        <v>410</v>
      </c>
      <c r="EA69" s="365"/>
      <c r="EB69" s="365"/>
      <c r="EC69" s="365"/>
      <c r="ED69" s="365"/>
      <c r="EE69" s="547"/>
      <c r="EF69" s="548"/>
      <c r="EG69" s="549"/>
      <c r="EH69" s="549"/>
      <c r="EI69" s="549"/>
      <c r="EJ69" s="549"/>
      <c r="EK69" s="549"/>
      <c r="EL69" s="549"/>
      <c r="EM69" s="549"/>
      <c r="EN69" s="551"/>
      <c r="EO69" s="550"/>
      <c r="EP69" s="550"/>
      <c r="EQ69" s="550"/>
      <c r="ER69" s="553"/>
      <c r="ES69" s="554"/>
      <c r="ET69" s="554"/>
      <c r="EU69" s="554"/>
      <c r="EV69" s="554">
        <v>-2613.8189393294174</v>
      </c>
      <c r="EW69" s="554">
        <v>-7408.3644819707552</v>
      </c>
      <c r="EX69" s="554">
        <v>-8014.6197456919817</v>
      </c>
      <c r="EY69" s="554">
        <v>-6063.1832042014721</v>
      </c>
      <c r="EZ69" s="564">
        <v>-9011.3742178209959</v>
      </c>
      <c r="FA69" s="564">
        <v>-5138.5289891109878</v>
      </c>
      <c r="FB69" s="564">
        <v>-2255.5370867849156</v>
      </c>
      <c r="FC69" s="564">
        <v>-2964.9854204521739</v>
      </c>
      <c r="FD69" s="564">
        <v>-6068.1599460265152</v>
      </c>
    </row>
    <row r="70" spans="1:168" s="8" customFormat="1" x14ac:dyDescent="0.25">
      <c r="A70" s="369" t="s">
        <v>642</v>
      </c>
      <c r="B70" s="369"/>
      <c r="C70" s="368"/>
      <c r="D70" s="368"/>
      <c r="E70" s="368"/>
      <c r="F70" s="368"/>
      <c r="G70" s="368"/>
      <c r="H70" s="368"/>
      <c r="I70" s="368"/>
      <c r="J70" s="368"/>
      <c r="K70" s="368"/>
      <c r="L70" s="368"/>
      <c r="M70" s="368"/>
      <c r="N70" s="368"/>
      <c r="O70" s="368"/>
      <c r="P70" s="368"/>
      <c r="Q70" s="368"/>
      <c r="R70" s="368"/>
      <c r="S70" s="368"/>
      <c r="T70" s="368"/>
      <c r="U70" s="368"/>
      <c r="V70" s="368"/>
      <c r="W70" s="368"/>
      <c r="X70" s="368"/>
      <c r="Y70" s="368"/>
      <c r="Z70" s="368"/>
      <c r="AA70" s="368"/>
      <c r="AB70" s="368"/>
      <c r="AC70" s="368"/>
      <c r="AD70" s="368"/>
      <c r="AE70" s="368"/>
      <c r="AF70" s="368"/>
      <c r="AG70" s="368"/>
      <c r="AH70" s="368"/>
      <c r="AI70" s="368"/>
      <c r="AJ70" s="368"/>
      <c r="AK70" s="368"/>
      <c r="AL70" s="368"/>
      <c r="AM70" s="368"/>
      <c r="AN70" s="368"/>
      <c r="AO70" s="368"/>
      <c r="AP70" s="368"/>
      <c r="AQ70" s="368"/>
      <c r="AR70" s="368"/>
      <c r="AS70" s="368"/>
      <c r="AT70" s="368"/>
      <c r="AU70" s="368"/>
      <c r="AV70" s="368"/>
      <c r="AW70" s="368"/>
      <c r="AX70" s="368"/>
      <c r="AY70" s="368"/>
      <c r="AZ70" s="368"/>
      <c r="BA70" s="368"/>
      <c r="BB70" s="368"/>
      <c r="BC70" s="368"/>
      <c r="BD70" s="368"/>
      <c r="BE70" s="368"/>
      <c r="BF70" s="368"/>
      <c r="BG70" s="368"/>
      <c r="BH70" s="368"/>
      <c r="BI70" s="368"/>
      <c r="BJ70" s="368"/>
      <c r="BK70" s="368"/>
      <c r="BL70" s="368"/>
      <c r="BM70" s="368"/>
      <c r="BN70" s="368"/>
      <c r="BO70" s="368"/>
      <c r="BP70" s="368"/>
      <c r="BQ70" s="368"/>
      <c r="BR70" s="368"/>
      <c r="BS70" s="368"/>
      <c r="BT70" s="368"/>
      <c r="BU70" s="368"/>
      <c r="BV70" s="368"/>
      <c r="BW70" s="368"/>
      <c r="BX70" s="368"/>
      <c r="BY70" s="368"/>
      <c r="BZ70" s="368"/>
      <c r="CA70" s="368"/>
      <c r="CB70" s="368"/>
      <c r="CC70" s="368"/>
      <c r="CD70" s="368"/>
      <c r="CE70" s="368"/>
      <c r="CF70" s="368"/>
      <c r="CG70" s="368"/>
      <c r="CH70" s="368"/>
      <c r="CI70" s="368"/>
      <c r="CJ70" s="368"/>
      <c r="CK70" s="368"/>
      <c r="CL70" s="368"/>
      <c r="CM70" s="368"/>
      <c r="CN70" s="368"/>
      <c r="CO70" s="368"/>
      <c r="CP70" s="368"/>
      <c r="CQ70" s="368"/>
      <c r="CR70" s="368"/>
      <c r="CS70" s="368"/>
      <c r="CT70" s="368"/>
      <c r="CU70" s="368"/>
      <c r="CV70" s="368"/>
      <c r="CW70" s="368"/>
      <c r="CX70" s="368"/>
      <c r="CY70" s="368"/>
      <c r="CZ70" s="368"/>
      <c r="DA70" s="368"/>
      <c r="DB70" s="368"/>
      <c r="DC70" s="368"/>
      <c r="DD70" s="368"/>
      <c r="DE70" s="368"/>
      <c r="DF70" s="368"/>
      <c r="DG70" s="368"/>
      <c r="DH70" s="368"/>
      <c r="DI70" s="368"/>
      <c r="DJ70" s="368"/>
      <c r="DK70" s="368"/>
      <c r="DL70" s="368"/>
      <c r="DM70" s="368"/>
      <c r="DN70" s="368"/>
      <c r="DO70" s="368"/>
      <c r="DP70" s="368"/>
      <c r="DQ70" s="368"/>
      <c r="DR70" s="368"/>
      <c r="DS70" s="368"/>
      <c r="DT70" s="368"/>
      <c r="DU70" s="368"/>
      <c r="DV70" s="365"/>
      <c r="DW70" s="365"/>
      <c r="DX70" s="365"/>
      <c r="DY70" s="365"/>
      <c r="DZ70" s="365"/>
      <c r="EA70" s="365"/>
      <c r="EB70" s="365"/>
      <c r="EC70" s="365"/>
      <c r="ED70" s="365"/>
      <c r="EE70" s="547"/>
      <c r="EF70" s="548"/>
      <c r="EG70" s="549"/>
      <c r="EH70" s="549"/>
      <c r="EI70" s="549"/>
      <c r="EJ70" s="549"/>
      <c r="EK70" s="549"/>
      <c r="EL70" s="549"/>
      <c r="EM70" s="549"/>
      <c r="EN70" s="551"/>
      <c r="ER70" s="553"/>
    </row>
    <row r="71" spans="1:168" s="8" customFormat="1" x14ac:dyDescent="0.25">
      <c r="A71" s="555" t="s">
        <v>628</v>
      </c>
      <c r="B71" s="555"/>
      <c r="C71" s="369"/>
      <c r="D71" s="369"/>
      <c r="E71" s="369"/>
      <c r="F71" s="369"/>
      <c r="G71" s="369"/>
      <c r="H71" s="369"/>
      <c r="I71" s="369"/>
      <c r="J71" s="369"/>
      <c r="K71" s="369"/>
      <c r="L71" s="369"/>
      <c r="M71" s="369"/>
      <c r="N71" s="369"/>
      <c r="O71" s="369"/>
      <c r="P71" s="369"/>
      <c r="Q71" s="369"/>
      <c r="R71" s="369"/>
      <c r="S71" s="369"/>
      <c r="T71" s="369"/>
      <c r="U71" s="369"/>
      <c r="V71" s="369"/>
      <c r="W71" s="369"/>
      <c r="X71" s="369"/>
      <c r="Y71" s="369"/>
      <c r="Z71" s="369"/>
      <c r="AA71" s="369"/>
      <c r="AB71" s="369"/>
      <c r="AC71" s="369"/>
      <c r="AD71" s="369"/>
      <c r="AE71" s="369"/>
      <c r="AF71" s="369"/>
      <c r="AG71" s="369"/>
      <c r="AH71" s="369"/>
      <c r="AI71" s="369"/>
      <c r="AJ71" s="369"/>
      <c r="AK71" s="369"/>
      <c r="AL71" s="369"/>
      <c r="AM71" s="369"/>
      <c r="AN71" s="369"/>
      <c r="AO71" s="369"/>
      <c r="AP71" s="365"/>
      <c r="AQ71" s="365"/>
      <c r="AR71" s="365"/>
      <c r="AS71" s="365"/>
      <c r="AT71" s="365"/>
      <c r="AU71" s="365"/>
      <c r="AV71" s="365"/>
      <c r="AW71" s="365"/>
      <c r="AX71" s="365"/>
      <c r="AY71" s="365"/>
      <c r="AZ71" s="365"/>
      <c r="BA71" s="365"/>
      <c r="BB71" s="365"/>
      <c r="BC71" s="365"/>
      <c r="BD71" s="365"/>
      <c r="BE71" s="365"/>
      <c r="BF71" s="365"/>
      <c r="BG71" s="365"/>
      <c r="BH71" s="365"/>
      <c r="BI71" s="365"/>
      <c r="BJ71" s="365"/>
      <c r="BK71" s="365"/>
      <c r="BL71" s="365"/>
      <c r="BM71" s="365"/>
      <c r="BN71" s="365"/>
      <c r="BO71" s="365"/>
      <c r="BP71" s="365"/>
      <c r="BQ71" s="365"/>
      <c r="BR71" s="365"/>
      <c r="BS71" s="365"/>
      <c r="BT71" s="365"/>
      <c r="BU71" s="365"/>
      <c r="BV71" s="365"/>
      <c r="BW71" s="365"/>
      <c r="BX71" s="365"/>
      <c r="BY71" s="365"/>
      <c r="BZ71" s="365"/>
      <c r="CA71" s="365"/>
      <c r="CB71" s="365"/>
      <c r="CC71" s="365"/>
      <c r="CD71" s="365"/>
      <c r="CE71" s="365"/>
      <c r="CF71" s="365"/>
      <c r="CG71" s="365"/>
      <c r="CH71" s="365"/>
      <c r="CI71" s="365"/>
      <c r="CJ71" s="365"/>
      <c r="CK71" s="565" t="s">
        <v>643</v>
      </c>
      <c r="CL71" s="365"/>
      <c r="CM71" s="365"/>
      <c r="CN71" s="365">
        <v>119.33</v>
      </c>
      <c r="CO71" s="365"/>
      <c r="CP71" s="365"/>
      <c r="CQ71" s="365">
        <v>119.33</v>
      </c>
      <c r="CR71" s="365"/>
      <c r="CS71" s="365"/>
      <c r="CT71" s="365"/>
      <c r="CU71" s="365"/>
      <c r="CV71" s="365"/>
      <c r="CW71" s="365"/>
      <c r="CX71" s="365"/>
      <c r="CY71" s="365"/>
      <c r="CZ71" s="365"/>
      <c r="DA71" s="365"/>
      <c r="DB71" s="365"/>
      <c r="DC71" s="365">
        <v>7.1550000000001024</v>
      </c>
      <c r="DD71" s="365"/>
      <c r="DE71" s="365"/>
      <c r="DF71" s="365">
        <v>112.21000000000004</v>
      </c>
      <c r="DG71" s="365"/>
      <c r="DH71" s="365"/>
      <c r="DI71" s="365"/>
      <c r="DJ71" s="365">
        <v>119.33</v>
      </c>
      <c r="DK71" s="365"/>
      <c r="DL71" s="365"/>
      <c r="DM71" s="365"/>
      <c r="DN71" s="365"/>
      <c r="DO71" s="365">
        <v>47.645891401362114</v>
      </c>
      <c r="DP71" s="365"/>
      <c r="DQ71" s="365"/>
      <c r="DR71" s="365">
        <v>119.33</v>
      </c>
      <c r="DS71" s="365"/>
      <c r="DT71" s="365"/>
      <c r="DU71" s="365"/>
      <c r="DV71" s="365"/>
      <c r="DW71" s="365"/>
      <c r="DX71" s="365"/>
      <c r="DY71" s="365"/>
      <c r="DZ71" s="365"/>
      <c r="EA71" s="365"/>
      <c r="EB71" s="365"/>
      <c r="EC71" s="365"/>
      <c r="ED71" s="365"/>
      <c r="EE71" s="547"/>
      <c r="EF71" s="548"/>
      <c r="EG71" s="548"/>
      <c r="EH71" s="548"/>
      <c r="EI71" s="548"/>
      <c r="EJ71" s="549"/>
      <c r="EK71" s="549"/>
      <c r="EL71" s="549"/>
      <c r="EM71" s="549"/>
      <c r="EN71" s="551"/>
      <c r="EO71" s="550"/>
      <c r="EP71" s="550"/>
      <c r="EQ71" s="550"/>
    </row>
    <row r="72" spans="1:168" s="8" customFormat="1" x14ac:dyDescent="0.25">
      <c r="A72" s="555" t="s">
        <v>629</v>
      </c>
      <c r="B72" s="555"/>
      <c r="C72" s="369"/>
      <c r="D72" s="369"/>
      <c r="E72" s="369"/>
      <c r="F72" s="369"/>
      <c r="G72" s="369"/>
      <c r="H72" s="369"/>
      <c r="I72" s="369"/>
      <c r="J72" s="369"/>
      <c r="K72" s="369"/>
      <c r="L72" s="369"/>
      <c r="M72" s="369"/>
      <c r="N72" s="369"/>
      <c r="O72" s="369"/>
      <c r="P72" s="369"/>
      <c r="Q72" s="369"/>
      <c r="R72" s="369"/>
      <c r="S72" s="369"/>
      <c r="T72" s="369"/>
      <c r="U72" s="369"/>
      <c r="V72" s="369"/>
      <c r="W72" s="369"/>
      <c r="X72" s="369"/>
      <c r="Y72" s="369"/>
      <c r="Z72" s="369"/>
      <c r="AA72" s="369"/>
      <c r="AB72" s="369"/>
      <c r="AC72" s="369"/>
      <c r="AD72" s="369"/>
      <c r="AE72" s="369"/>
      <c r="AF72" s="369"/>
      <c r="AG72" s="369"/>
      <c r="AH72" s="369"/>
      <c r="AI72" s="369"/>
      <c r="AJ72" s="369"/>
      <c r="AK72" s="369"/>
      <c r="AL72" s="369"/>
      <c r="AM72" s="369"/>
      <c r="AN72" s="369"/>
      <c r="AO72" s="369"/>
      <c r="AP72" s="365"/>
      <c r="AQ72" s="365"/>
      <c r="AR72" s="365"/>
      <c r="AS72" s="365"/>
      <c r="AT72" s="365"/>
      <c r="AU72" s="365"/>
      <c r="AV72" s="365"/>
      <c r="AW72" s="365"/>
      <c r="AX72" s="365"/>
      <c r="AY72" s="365"/>
      <c r="AZ72" s="365"/>
      <c r="BA72" s="365"/>
      <c r="BB72" s="365"/>
      <c r="BC72" s="365"/>
      <c r="BD72" s="365"/>
      <c r="BE72" s="365"/>
      <c r="BF72" s="365"/>
      <c r="BG72" s="365"/>
      <c r="BH72" s="365"/>
      <c r="BI72" s="365"/>
      <c r="BJ72" s="365"/>
      <c r="BK72" s="365"/>
      <c r="BL72" s="365"/>
      <c r="BM72" s="365"/>
      <c r="BN72" s="365"/>
      <c r="BO72" s="365"/>
      <c r="BP72" s="365"/>
      <c r="BQ72" s="365"/>
      <c r="BR72" s="365"/>
      <c r="BS72" s="365"/>
      <c r="BT72" s="365"/>
      <c r="BU72" s="365"/>
      <c r="BV72" s="365"/>
      <c r="BW72" s="365"/>
      <c r="BX72" s="365"/>
      <c r="BY72" s="365"/>
      <c r="BZ72" s="365"/>
      <c r="CA72" s="365"/>
      <c r="CB72" s="365"/>
      <c r="CC72" s="365"/>
      <c r="CD72" s="365"/>
      <c r="CE72" s="365"/>
      <c r="CF72" s="365"/>
      <c r="CG72" s="365"/>
      <c r="CH72" s="365"/>
      <c r="CI72" s="365"/>
      <c r="CJ72" s="365"/>
      <c r="CK72" s="565"/>
      <c r="CL72" s="365"/>
      <c r="CM72" s="365"/>
      <c r="CN72" s="365"/>
      <c r="CO72" s="365"/>
      <c r="CP72" s="365"/>
      <c r="CQ72" s="365"/>
      <c r="CR72" s="365"/>
      <c r="CS72" s="365"/>
      <c r="CT72" s="365"/>
      <c r="CU72" s="365"/>
      <c r="CV72" s="365"/>
      <c r="CW72" s="365"/>
      <c r="CX72" s="365"/>
      <c r="CY72" s="365"/>
      <c r="CZ72" s="365"/>
      <c r="DA72" s="365"/>
      <c r="DB72" s="365"/>
      <c r="DC72" s="365"/>
      <c r="DD72" s="365"/>
      <c r="DE72" s="365"/>
      <c r="DF72" s="365"/>
      <c r="DG72" s="365"/>
      <c r="DH72" s="365"/>
      <c r="DI72" s="365"/>
      <c r="DJ72" s="365">
        <v>-183</v>
      </c>
      <c r="DK72" s="365"/>
      <c r="DL72" s="365"/>
      <c r="DM72" s="365"/>
      <c r="DN72" s="365"/>
      <c r="DO72" s="365">
        <f>-59.4165611</f>
        <v>-59.416561100000003</v>
      </c>
      <c r="DP72" s="365"/>
      <c r="DQ72" s="365"/>
      <c r="DR72" s="365">
        <v>-68.916561099999996</v>
      </c>
      <c r="DS72" s="365"/>
      <c r="DT72" s="365"/>
      <c r="DU72" s="365"/>
      <c r="DV72" s="365"/>
      <c r="DW72" s="365"/>
      <c r="DX72" s="365"/>
      <c r="DY72" s="365"/>
      <c r="DZ72" s="365"/>
      <c r="EA72" s="365"/>
      <c r="EB72" s="365"/>
      <c r="EC72" s="365"/>
      <c r="ED72" s="365"/>
      <c r="EE72" s="547"/>
      <c r="EF72" s="548"/>
      <c r="EG72" s="548"/>
      <c r="EH72" s="548"/>
      <c r="EI72" s="548"/>
      <c r="EJ72" s="549"/>
      <c r="EK72" s="549"/>
      <c r="EL72" s="549"/>
      <c r="EM72" s="549"/>
      <c r="EN72" s="551"/>
      <c r="EO72" s="550"/>
      <c r="EP72" s="550"/>
      <c r="EQ72" s="552"/>
    </row>
    <row r="73" spans="1:168" x14ac:dyDescent="0.25">
      <c r="A73" s="272"/>
      <c r="B73" s="272"/>
      <c r="C73" s="272"/>
      <c r="D73" s="272"/>
      <c r="E73" s="272"/>
      <c r="F73" s="272"/>
      <c r="G73" s="272"/>
      <c r="H73" s="272"/>
      <c r="I73" s="272"/>
      <c r="J73" s="272"/>
      <c r="K73" s="272"/>
      <c r="L73" s="272"/>
      <c r="M73" s="272"/>
      <c r="N73" s="272"/>
      <c r="O73" s="272"/>
      <c r="P73" s="272"/>
      <c r="Q73" s="272"/>
      <c r="R73" s="272"/>
      <c r="S73" s="272"/>
      <c r="T73" s="272"/>
      <c r="U73" s="272"/>
      <c r="V73" s="272"/>
      <c r="W73" s="272"/>
      <c r="X73" s="272"/>
      <c r="Y73" s="272"/>
      <c r="Z73" s="272"/>
      <c r="AA73" s="272"/>
      <c r="AB73" s="272"/>
      <c r="AC73" s="272"/>
      <c r="AD73" s="272"/>
      <c r="AE73" s="272"/>
      <c r="AF73" s="272"/>
      <c r="AG73" s="272"/>
      <c r="AH73" s="272"/>
      <c r="AI73" s="272"/>
      <c r="AJ73" s="272"/>
      <c r="AK73" s="272"/>
      <c r="AL73" s="272"/>
      <c r="AM73" s="272"/>
      <c r="AN73" s="272"/>
      <c r="AO73" s="272"/>
      <c r="AP73" s="272"/>
      <c r="AQ73" s="272"/>
      <c r="AR73" s="272"/>
      <c r="AS73" s="272"/>
      <c r="AT73" s="272"/>
      <c r="AU73" s="272"/>
      <c r="AV73" s="272"/>
      <c r="AW73" s="272"/>
      <c r="AX73" s="272"/>
      <c r="AY73" s="272"/>
      <c r="AZ73" s="272"/>
      <c r="BA73" s="272"/>
      <c r="BB73" s="272"/>
      <c r="BC73" s="272"/>
      <c r="BD73" s="272"/>
      <c r="BE73" s="272"/>
      <c r="BF73" s="272"/>
      <c r="BG73" s="272"/>
      <c r="BH73" s="272"/>
      <c r="BI73" s="272"/>
      <c r="BJ73" s="272"/>
      <c r="BK73" s="272"/>
      <c r="BL73" s="272"/>
      <c r="BM73" s="272"/>
      <c r="BN73" s="272"/>
      <c r="BO73" s="272"/>
      <c r="BP73" s="272"/>
      <c r="BQ73" s="272"/>
      <c r="BR73" s="272"/>
      <c r="BS73" s="272"/>
      <c r="BT73" s="272"/>
      <c r="BU73" s="272"/>
      <c r="BV73" s="272"/>
      <c r="BW73" s="272"/>
      <c r="BX73" s="272"/>
      <c r="BY73" s="272"/>
      <c r="BZ73" s="272"/>
      <c r="CA73" s="272"/>
      <c r="CB73" s="272"/>
      <c r="CC73" s="272"/>
      <c r="CD73" s="272"/>
      <c r="CE73" s="272"/>
      <c r="CF73" s="272"/>
      <c r="CG73" s="272"/>
      <c r="CH73" s="272"/>
      <c r="CI73" s="272"/>
      <c r="CJ73" s="272"/>
      <c r="CK73" s="272"/>
      <c r="CL73" s="272"/>
      <c r="CM73" s="272"/>
      <c r="CN73" s="272"/>
      <c r="CO73" s="272"/>
      <c r="CP73" s="272"/>
      <c r="CQ73" s="272"/>
      <c r="CR73" s="272"/>
      <c r="CS73" s="272"/>
      <c r="CT73" s="272"/>
      <c r="CU73" s="272"/>
      <c r="CV73" s="272"/>
      <c r="CW73" s="272"/>
      <c r="CX73" s="272"/>
      <c r="CY73" s="272"/>
      <c r="CZ73" s="272"/>
      <c r="DA73" s="272"/>
      <c r="DB73" s="272"/>
      <c r="DC73" s="272"/>
      <c r="DD73" s="272"/>
      <c r="DE73" s="272"/>
      <c r="DF73" s="272"/>
      <c r="DG73" s="272"/>
      <c r="DH73" s="272"/>
      <c r="DI73" s="272"/>
      <c r="DJ73" s="272"/>
      <c r="DK73" s="272"/>
      <c r="DL73" s="272"/>
      <c r="DM73" s="272"/>
      <c r="DN73" s="272"/>
      <c r="DO73" s="272"/>
      <c r="DP73" s="272"/>
      <c r="DQ73" s="272"/>
      <c r="DR73" s="272"/>
      <c r="DS73" s="272"/>
      <c r="DT73" s="272"/>
      <c r="DU73" s="272"/>
      <c r="DV73" s="272"/>
      <c r="DW73" s="272"/>
      <c r="DX73" s="272"/>
      <c r="DY73" s="272"/>
      <c r="DZ73" s="272"/>
      <c r="EA73" s="272"/>
      <c r="EB73" s="272"/>
      <c r="EC73" s="272"/>
      <c r="ED73" s="272"/>
      <c r="EF73" s="272"/>
      <c r="EG73" s="272"/>
      <c r="EH73" s="272"/>
      <c r="EI73" s="272"/>
      <c r="EJ73" s="272"/>
      <c r="EK73" s="272" t="s">
        <v>511</v>
      </c>
      <c r="EL73" s="363">
        <v>108108.00900000001</v>
      </c>
      <c r="EM73" s="363">
        <v>99291.123999999996</v>
      </c>
      <c r="EN73" s="363">
        <v>106165.86599999999</v>
      </c>
      <c r="EO73" s="363">
        <v>115469.085231994</v>
      </c>
      <c r="EP73" s="363">
        <v>120291.60039550099</v>
      </c>
      <c r="EQ73" s="363">
        <v>124577.725844674</v>
      </c>
      <c r="ER73" s="363">
        <v>128794.646888138</v>
      </c>
      <c r="ES73" s="363">
        <v>133154.70143861099</v>
      </c>
      <c r="ET73" s="363">
        <v>137662.68742801101</v>
      </c>
      <c r="EV73" s="363"/>
      <c r="EW73" s="363"/>
      <c r="EX73" s="363"/>
      <c r="EY73" s="363"/>
      <c r="EZ73" s="363"/>
      <c r="FA73" s="363"/>
      <c r="FB73" s="363"/>
      <c r="FC73" s="363"/>
      <c r="FD73" s="363"/>
      <c r="FF73" s="363"/>
      <c r="FG73" s="363"/>
      <c r="FH73" s="363"/>
      <c r="FI73" s="363"/>
      <c r="FJ73" s="363"/>
      <c r="FK73" s="363"/>
      <c r="FL73" s="363"/>
    </row>
    <row r="74" spans="1:168" s="256" customFormat="1" x14ac:dyDescent="0.25">
      <c r="A74" s="317" t="s">
        <v>510</v>
      </c>
      <c r="B74" s="317"/>
      <c r="C74" s="317"/>
      <c r="D74" s="317"/>
      <c r="E74" s="317"/>
      <c r="F74" s="317"/>
      <c r="G74" s="317"/>
      <c r="H74" s="317"/>
      <c r="I74" s="317"/>
      <c r="J74" s="317"/>
      <c r="K74" s="317"/>
      <c r="L74" s="317"/>
      <c r="M74" s="317"/>
      <c r="N74" s="317"/>
      <c r="O74" s="317"/>
      <c r="P74" s="317"/>
      <c r="Q74" s="317"/>
      <c r="R74" s="317"/>
      <c r="S74" s="317"/>
      <c r="T74" s="317"/>
      <c r="U74" s="317"/>
      <c r="V74" s="317"/>
      <c r="W74" s="317"/>
      <c r="X74" s="317"/>
      <c r="Y74" s="317"/>
      <c r="Z74" s="317"/>
      <c r="AA74" s="317"/>
      <c r="AB74" s="317"/>
      <c r="AC74" s="317"/>
      <c r="AD74" s="317"/>
      <c r="AE74" s="317"/>
      <c r="AF74" s="317"/>
      <c r="AG74" s="317"/>
      <c r="AH74" s="317"/>
      <c r="AI74" s="317"/>
      <c r="AJ74" s="317"/>
      <c r="AK74" s="317"/>
      <c r="AL74" s="317"/>
      <c r="AM74" s="317"/>
      <c r="AN74" s="317"/>
      <c r="AO74" s="317"/>
      <c r="AP74" s="317"/>
      <c r="AQ74" s="317"/>
      <c r="AR74" s="317"/>
      <c r="AS74" s="317"/>
      <c r="AT74" s="317"/>
      <c r="AU74" s="317"/>
      <c r="AV74" s="317"/>
      <c r="AW74" s="317"/>
      <c r="AX74" s="317"/>
      <c r="AY74" s="317"/>
      <c r="AZ74" s="317"/>
      <c r="BA74" s="317"/>
      <c r="BB74" s="317"/>
      <c r="BC74" s="317"/>
      <c r="BD74" s="317"/>
      <c r="BE74" s="317"/>
      <c r="BF74" s="317"/>
      <c r="BG74" s="317"/>
      <c r="BH74" s="317"/>
      <c r="BI74" s="317"/>
      <c r="BJ74" s="317"/>
      <c r="BK74" s="317"/>
      <c r="BL74" s="317"/>
      <c r="BM74" s="317"/>
      <c r="BN74" s="317"/>
      <c r="BO74" s="317"/>
      <c r="BP74" s="317"/>
      <c r="BQ74" s="317"/>
      <c r="BR74" s="317"/>
      <c r="BS74" s="317"/>
      <c r="BT74" s="317"/>
      <c r="BU74" s="317"/>
      <c r="BV74" s="317"/>
      <c r="BW74" s="317"/>
      <c r="BX74" s="317"/>
      <c r="BY74" s="317"/>
      <c r="BZ74" s="317"/>
      <c r="CA74" s="317"/>
      <c r="CB74" s="317"/>
      <c r="CC74" s="317"/>
      <c r="CD74" s="317"/>
      <c r="CE74" s="317"/>
      <c r="CF74" s="317"/>
      <c r="CG74" s="317"/>
      <c r="CH74" s="317"/>
      <c r="CI74" s="317"/>
      <c r="CJ74" s="317"/>
      <c r="CK74" s="317"/>
      <c r="CL74" s="317"/>
      <c r="CM74" s="317"/>
      <c r="CN74" s="317"/>
      <c r="CO74" s="317"/>
      <c r="CP74" s="317"/>
      <c r="CQ74" s="317"/>
      <c r="CR74" s="317"/>
      <c r="CS74" s="317"/>
      <c r="CT74" s="317"/>
      <c r="CU74" s="317"/>
      <c r="CV74" s="317"/>
      <c r="CW74" s="317"/>
      <c r="CX74" s="317"/>
      <c r="CY74" s="317"/>
      <c r="CZ74" s="317"/>
      <c r="DA74" s="317"/>
      <c r="DB74" s="317"/>
      <c r="DC74" s="317"/>
      <c r="DD74" s="317"/>
      <c r="DE74" s="317"/>
      <c r="DF74" s="317"/>
      <c r="DG74" s="317"/>
      <c r="DH74" s="317"/>
      <c r="DI74" s="317"/>
      <c r="DJ74" s="317"/>
      <c r="DK74" s="317"/>
      <c r="DL74" s="317"/>
      <c r="DM74" s="317"/>
      <c r="DN74" s="317"/>
      <c r="DO74" s="317"/>
      <c r="DP74" s="317"/>
      <c r="DQ74" s="317"/>
      <c r="DR74" s="317"/>
      <c r="DS74" s="317"/>
      <c r="DT74" s="317"/>
      <c r="DU74" s="317"/>
      <c r="DV74" s="317"/>
      <c r="DW74" s="317"/>
      <c r="DX74" s="317"/>
      <c r="DY74" s="317"/>
      <c r="DZ74" s="317"/>
      <c r="EA74" s="317"/>
      <c r="EB74" s="317"/>
      <c r="EC74" s="317"/>
      <c r="ED74" s="317"/>
      <c r="EE74" s="232"/>
      <c r="EF74" s="317"/>
      <c r="EG74" s="317"/>
      <c r="EH74" s="317"/>
      <c r="EI74" s="317"/>
      <c r="EJ74" s="317"/>
      <c r="EK74" s="272"/>
      <c r="EL74" s="317"/>
      <c r="EM74" s="317"/>
      <c r="EN74" s="317"/>
      <c r="EO74" s="317"/>
      <c r="EP74" s="317"/>
      <c r="EQ74" s="317"/>
      <c r="ER74" s="317"/>
      <c r="ES74" s="317"/>
      <c r="ET74" s="317"/>
      <c r="EV74" s="317"/>
      <c r="EW74" s="317"/>
      <c r="EX74" s="317"/>
      <c r="EY74" s="317"/>
      <c r="EZ74" s="317"/>
      <c r="FA74" s="317"/>
      <c r="FB74" s="317"/>
      <c r="FC74" s="317"/>
      <c r="FD74" s="317"/>
      <c r="FF74" s="317"/>
      <c r="FG74" s="317"/>
      <c r="FH74" s="317"/>
      <c r="FI74" s="317"/>
      <c r="FJ74" s="317"/>
      <c r="FK74" s="317"/>
      <c r="FL74" s="317"/>
    </row>
    <row r="75" spans="1:168" s="256" customFormat="1" x14ac:dyDescent="0.25">
      <c r="A75" s="362"/>
      <c r="B75" s="360"/>
      <c r="C75" s="360"/>
      <c r="D75" s="360"/>
      <c r="E75" s="360"/>
      <c r="F75" s="360"/>
      <c r="G75" s="360"/>
      <c r="H75" s="360"/>
      <c r="I75" s="360"/>
      <c r="J75" s="360"/>
      <c r="K75" s="360"/>
      <c r="L75" s="360"/>
      <c r="M75" s="360"/>
      <c r="N75" s="360"/>
      <c r="O75" s="360"/>
      <c r="P75" s="360"/>
      <c r="Q75" s="360"/>
      <c r="R75" s="360"/>
      <c r="S75" s="360"/>
      <c r="T75" s="360"/>
      <c r="U75" s="360"/>
      <c r="V75" s="360"/>
      <c r="W75" s="360"/>
      <c r="X75" s="360"/>
      <c r="Y75" s="360"/>
      <c r="Z75" s="360"/>
      <c r="AA75" s="360"/>
      <c r="AB75" s="360"/>
      <c r="AC75" s="360"/>
      <c r="AD75" s="360"/>
      <c r="AE75" s="360"/>
      <c r="AF75" s="360"/>
      <c r="AG75" s="360"/>
      <c r="AH75" s="360"/>
      <c r="AI75" s="360"/>
      <c r="AJ75" s="360"/>
      <c r="AK75" s="360"/>
      <c r="AL75" s="360"/>
      <c r="AM75" s="360"/>
      <c r="AN75" s="360"/>
      <c r="AO75" s="360"/>
      <c r="AP75" s="360"/>
      <c r="AQ75" s="360"/>
      <c r="AR75" s="360"/>
      <c r="AS75" s="360"/>
      <c r="AT75" s="360"/>
      <c r="AU75" s="360"/>
      <c r="AV75" s="360"/>
      <c r="AW75" s="360"/>
      <c r="AX75" s="360"/>
      <c r="AY75" s="360"/>
      <c r="AZ75" s="360"/>
      <c r="BA75" s="360"/>
      <c r="BB75" s="360"/>
      <c r="BC75" s="360"/>
      <c r="BD75" s="360"/>
      <c r="BE75" s="360"/>
      <c r="BF75" s="360"/>
      <c r="BG75" s="360"/>
      <c r="BH75" s="360"/>
      <c r="BI75" s="360"/>
      <c r="BJ75" s="360"/>
      <c r="BK75" s="360"/>
      <c r="BL75" s="360"/>
      <c r="BM75" s="360"/>
      <c r="BN75" s="360"/>
      <c r="BO75" s="360"/>
      <c r="BP75" s="360"/>
      <c r="BQ75" s="360"/>
      <c r="BR75" s="360"/>
      <c r="BS75" s="360"/>
      <c r="BT75" s="360"/>
      <c r="BU75" s="360"/>
      <c r="BV75" s="360"/>
      <c r="BW75" s="360"/>
      <c r="BX75" s="360"/>
      <c r="BY75" s="360"/>
      <c r="BZ75" s="360"/>
      <c r="CA75" s="360"/>
      <c r="CB75" s="360"/>
      <c r="CC75" s="360"/>
      <c r="CD75" s="360"/>
      <c r="CE75" s="360"/>
      <c r="CF75" s="360"/>
      <c r="CG75" s="360"/>
      <c r="CH75" s="360"/>
      <c r="CI75" s="360"/>
      <c r="CJ75" s="360"/>
      <c r="CK75" s="360"/>
      <c r="CL75" s="360"/>
      <c r="CM75" s="360"/>
      <c r="CN75" s="360"/>
      <c r="CO75" s="360"/>
      <c r="CP75" s="360"/>
      <c r="CQ75" s="360"/>
      <c r="CR75" s="360"/>
      <c r="CS75" s="360"/>
      <c r="CT75" s="360"/>
      <c r="CU75" s="360"/>
      <c r="CV75" s="360"/>
      <c r="CW75" s="360"/>
      <c r="CX75" s="360"/>
      <c r="CY75" s="360"/>
      <c r="CZ75" s="360"/>
      <c r="DA75" s="360"/>
      <c r="DB75" s="360"/>
      <c r="DC75" s="360"/>
      <c r="DD75" s="360"/>
      <c r="DE75" s="360"/>
      <c r="DF75" s="360"/>
      <c r="DG75" s="360"/>
      <c r="DH75" s="360"/>
      <c r="DI75" s="360"/>
      <c r="DJ75" s="360"/>
      <c r="DK75" s="360"/>
      <c r="DL75" s="360"/>
      <c r="DM75" s="360"/>
      <c r="DN75" s="360"/>
      <c r="DO75" s="360"/>
      <c r="DP75" s="360"/>
      <c r="DQ75" s="360"/>
      <c r="DR75" s="360"/>
      <c r="DS75" s="360"/>
      <c r="DT75" s="360"/>
      <c r="DU75" s="360"/>
      <c r="DV75" s="360"/>
      <c r="DW75" s="360"/>
      <c r="DX75" s="360"/>
      <c r="DY75" s="360"/>
      <c r="DZ75" s="360"/>
      <c r="EA75" s="360"/>
      <c r="EB75" s="360"/>
      <c r="EC75" s="360"/>
      <c r="ED75" s="360"/>
      <c r="EE75" s="256" t="s">
        <v>509</v>
      </c>
      <c r="EF75" s="358">
        <v>594</v>
      </c>
      <c r="EG75" s="358">
        <v>952.27</v>
      </c>
      <c r="EH75" s="358">
        <v>1122.5</v>
      </c>
      <c r="EI75" s="358"/>
      <c r="EJ75" s="360"/>
      <c r="EK75" s="272"/>
      <c r="EL75" s="360"/>
      <c r="EM75" s="360"/>
      <c r="EN75" s="360"/>
      <c r="EO75" s="360"/>
      <c r="EP75" s="360"/>
      <c r="EQ75" s="360"/>
      <c r="ER75" s="360"/>
      <c r="ES75" s="360"/>
      <c r="ET75" s="360"/>
    </row>
    <row r="76" spans="1:168" s="256" customFormat="1" x14ac:dyDescent="0.25">
      <c r="A76" s="6"/>
      <c r="B76" s="309"/>
      <c r="C76" s="309"/>
      <c r="D76" s="309"/>
      <c r="E76" s="309"/>
      <c r="F76" s="309"/>
      <c r="G76" s="309"/>
      <c r="H76" s="309"/>
      <c r="I76" s="309"/>
      <c r="J76" s="309"/>
      <c r="K76" s="309"/>
      <c r="L76" s="309"/>
      <c r="M76" s="309"/>
      <c r="N76" s="309"/>
      <c r="O76" s="309"/>
      <c r="P76" s="309"/>
      <c r="Q76" s="309"/>
      <c r="R76" s="309"/>
      <c r="S76" s="309"/>
      <c r="T76" s="309"/>
      <c r="U76" s="309"/>
      <c r="V76" s="309"/>
      <c r="W76" s="309"/>
      <c r="X76" s="309"/>
      <c r="Y76" s="309"/>
      <c r="Z76" s="309"/>
      <c r="AA76" s="309"/>
      <c r="AB76" s="309"/>
      <c r="AC76" s="309"/>
      <c r="AD76" s="309"/>
      <c r="AE76" s="309"/>
      <c r="AF76" s="309"/>
      <c r="AG76" s="309"/>
      <c r="AH76" s="309"/>
      <c r="AI76" s="309"/>
      <c r="AJ76" s="309"/>
      <c r="AK76" s="309"/>
      <c r="AL76" s="309"/>
      <c r="AM76" s="309"/>
      <c r="AN76" s="309"/>
      <c r="AO76" s="309"/>
      <c r="AP76" s="309"/>
      <c r="AQ76" s="309"/>
      <c r="AR76" s="309"/>
      <c r="AS76" s="309"/>
      <c r="AT76" s="309"/>
      <c r="AU76" s="309"/>
      <c r="AV76" s="309"/>
      <c r="AW76" s="309"/>
      <c r="AX76" s="309"/>
      <c r="AY76" s="309"/>
      <c r="AZ76" s="309"/>
      <c r="BA76" s="309"/>
      <c r="BB76" s="309"/>
      <c r="BC76" s="309"/>
      <c r="BD76" s="309"/>
      <c r="BE76" s="309"/>
      <c r="BF76" s="309"/>
      <c r="BG76" s="309"/>
      <c r="BH76" s="309"/>
      <c r="BI76" s="309"/>
      <c r="BJ76" s="309"/>
      <c r="BK76" s="309"/>
      <c r="BL76" s="309"/>
      <c r="BM76" s="309"/>
      <c r="BN76" s="309"/>
      <c r="BO76" s="309"/>
      <c r="BP76" s="309"/>
      <c r="BQ76" s="309"/>
      <c r="BR76" s="309"/>
      <c r="BS76" s="309"/>
      <c r="BT76" s="309"/>
      <c r="BU76" s="309"/>
      <c r="BV76" s="309"/>
      <c r="BW76" s="309"/>
      <c r="BX76" s="309"/>
      <c r="BY76" s="309"/>
      <c r="BZ76" s="309"/>
      <c r="CA76" s="309"/>
      <c r="CB76" s="309"/>
      <c r="CC76" s="309"/>
      <c r="CD76" s="309"/>
      <c r="CE76" s="309"/>
      <c r="CF76" s="309"/>
      <c r="CG76" s="309"/>
      <c r="CH76" s="309"/>
      <c r="CI76" s="309"/>
      <c r="CJ76" s="309"/>
      <c r="CK76" s="309"/>
      <c r="CL76" s="309"/>
      <c r="CM76" s="309"/>
      <c r="CN76" s="309"/>
      <c r="CO76" s="309"/>
      <c r="CP76" s="309"/>
      <c r="CQ76" s="309"/>
      <c r="CR76" s="309"/>
      <c r="CS76" s="309"/>
      <c r="CT76" s="309"/>
      <c r="CU76" s="309"/>
      <c r="CV76" s="309"/>
      <c r="CW76" s="309"/>
      <c r="CX76" s="309"/>
      <c r="CY76" s="309"/>
      <c r="CZ76" s="309"/>
      <c r="DA76" s="309"/>
      <c r="DB76" s="309"/>
      <c r="DC76" s="309"/>
      <c r="DD76" s="309"/>
      <c r="DE76" s="309"/>
      <c r="DF76" s="309"/>
      <c r="DG76" s="309"/>
      <c r="DH76" s="309"/>
      <c r="DI76" s="309"/>
      <c r="DJ76" s="309"/>
      <c r="DK76" s="309"/>
      <c r="DL76" s="309"/>
      <c r="DM76" s="309"/>
      <c r="DN76" s="309"/>
      <c r="DO76" s="309"/>
      <c r="DP76" s="309"/>
      <c r="DQ76" s="309"/>
      <c r="DR76" s="309"/>
      <c r="DS76" s="309"/>
      <c r="DT76" s="309"/>
      <c r="DU76" s="309"/>
      <c r="DV76" s="309"/>
      <c r="DW76" s="309"/>
      <c r="DX76" s="309"/>
      <c r="DY76" s="309"/>
      <c r="DZ76" s="309"/>
      <c r="EA76" s="309"/>
      <c r="EB76" s="309"/>
      <c r="EC76" s="309"/>
      <c r="ED76" s="309"/>
      <c r="EE76" s="256" t="s">
        <v>508</v>
      </c>
      <c r="EF76" s="358">
        <v>119.3</v>
      </c>
      <c r="EG76" s="358">
        <v>123.38</v>
      </c>
      <c r="EH76" s="358">
        <v>177.6</v>
      </c>
      <c r="EI76" s="358"/>
      <c r="EJ76" s="309"/>
      <c r="EK76" s="272"/>
      <c r="EL76" s="309"/>
      <c r="EM76" s="309"/>
      <c r="EN76" s="309"/>
      <c r="EO76" s="309"/>
      <c r="EP76" s="309"/>
      <c r="EQ76" s="309"/>
      <c r="ER76" s="309"/>
      <c r="ES76" s="309"/>
      <c r="ET76" s="309"/>
    </row>
    <row r="77" spans="1:168" s="256" customFormat="1" x14ac:dyDescent="0.25">
      <c r="A77" s="6"/>
      <c r="B77" s="309"/>
      <c r="C77" s="309"/>
      <c r="D77" s="309"/>
      <c r="E77" s="309"/>
      <c r="F77" s="309"/>
      <c r="G77" s="309"/>
      <c r="H77" s="309"/>
      <c r="I77" s="309"/>
      <c r="J77" s="309"/>
      <c r="K77" s="309"/>
      <c r="L77" s="309"/>
      <c r="M77" s="309"/>
      <c r="N77" s="309"/>
      <c r="O77" s="309"/>
      <c r="P77" s="309"/>
      <c r="Q77" s="309"/>
      <c r="R77" s="309"/>
      <c r="S77" s="309"/>
      <c r="T77" s="309"/>
      <c r="U77" s="309"/>
      <c r="V77" s="309"/>
      <c r="W77" s="309"/>
      <c r="X77" s="309"/>
      <c r="Y77" s="309"/>
      <c r="Z77" s="309"/>
      <c r="AA77" s="309"/>
      <c r="AB77" s="309"/>
      <c r="AC77" s="309"/>
      <c r="AD77" s="309"/>
      <c r="AE77" s="309"/>
      <c r="AF77" s="309"/>
      <c r="AG77" s="309"/>
      <c r="AH77" s="309"/>
      <c r="AI77" s="309"/>
      <c r="AJ77" s="309"/>
      <c r="AK77" s="309"/>
      <c r="AL77" s="309"/>
      <c r="AM77" s="309"/>
      <c r="AN77" s="309"/>
      <c r="AO77" s="309"/>
      <c r="AP77" s="309"/>
      <c r="AQ77" s="309"/>
      <c r="AR77" s="309"/>
      <c r="AS77" s="309"/>
      <c r="AT77" s="309"/>
      <c r="AU77" s="309"/>
      <c r="AV77" s="309"/>
      <c r="AW77" s="309"/>
      <c r="AX77" s="309"/>
      <c r="AY77" s="309"/>
      <c r="AZ77" s="309"/>
      <c r="BA77" s="309"/>
      <c r="BB77" s="309"/>
      <c r="BC77" s="309"/>
      <c r="BD77" s="309"/>
      <c r="BE77" s="309"/>
      <c r="BF77" s="309"/>
      <c r="BG77" s="309"/>
      <c r="BH77" s="309"/>
      <c r="BI77" s="309"/>
      <c r="BJ77" s="309"/>
      <c r="BK77" s="309"/>
      <c r="BL77" s="309"/>
      <c r="BM77" s="309"/>
      <c r="BN77" s="309"/>
      <c r="BO77" s="309"/>
      <c r="BP77" s="309"/>
      <c r="BQ77" s="309"/>
      <c r="BR77" s="309"/>
      <c r="BS77" s="309"/>
      <c r="BT77" s="309"/>
      <c r="BU77" s="309"/>
      <c r="BV77" s="309"/>
      <c r="BW77" s="309"/>
      <c r="BX77" s="309"/>
      <c r="BY77" s="309"/>
      <c r="BZ77" s="309"/>
      <c r="CA77" s="309"/>
      <c r="CB77" s="309"/>
      <c r="CC77" s="309"/>
      <c r="CD77" s="309"/>
      <c r="CE77" s="309"/>
      <c r="CF77" s="309"/>
      <c r="CG77" s="309"/>
      <c r="CH77" s="309"/>
      <c r="CI77" s="309"/>
      <c r="CJ77" s="309"/>
      <c r="CK77" s="309"/>
      <c r="CL77" s="309"/>
      <c r="CM77" s="309"/>
      <c r="CN77" s="309"/>
      <c r="CO77" s="309"/>
      <c r="CP77" s="309"/>
      <c r="CQ77" s="309"/>
      <c r="CR77" s="309"/>
      <c r="CS77" s="309"/>
      <c r="CT77" s="309"/>
      <c r="CU77" s="309"/>
      <c r="CV77" s="309"/>
      <c r="CW77" s="309"/>
      <c r="CX77" s="309"/>
      <c r="CY77" s="309"/>
      <c r="CZ77" s="309"/>
      <c r="DA77" s="309"/>
      <c r="DB77" s="309"/>
      <c r="DC77" s="309"/>
      <c r="DD77" s="309"/>
      <c r="DE77" s="309"/>
      <c r="DF77" s="309"/>
      <c r="DG77" s="309"/>
      <c r="DH77" s="309"/>
      <c r="DI77" s="309"/>
      <c r="DJ77" s="309"/>
      <c r="DK77" s="309"/>
      <c r="DL77" s="309"/>
      <c r="DM77" s="309"/>
      <c r="DN77" s="309"/>
      <c r="DO77" s="309"/>
      <c r="DP77" s="309"/>
      <c r="DQ77" s="309"/>
      <c r="DR77" s="309"/>
      <c r="DS77" s="309"/>
      <c r="DT77" s="309"/>
      <c r="DU77" s="309"/>
      <c r="DV77" s="309"/>
      <c r="DW77" s="309"/>
      <c r="DX77" s="309"/>
      <c r="DY77" s="309"/>
      <c r="DZ77" s="309"/>
      <c r="EA77" s="309"/>
      <c r="EB77" s="309"/>
      <c r="EC77" s="309"/>
      <c r="ED77" s="309"/>
      <c r="EE77" s="256" t="s">
        <v>55</v>
      </c>
      <c r="EF77" s="359">
        <v>0</v>
      </c>
      <c r="EG77" s="358">
        <v>240.84</v>
      </c>
      <c r="EH77" s="358">
        <v>756.18999999999994</v>
      </c>
      <c r="EI77" s="358"/>
      <c r="EJ77" s="309"/>
      <c r="EK77" s="272"/>
      <c r="EL77" s="309"/>
      <c r="EM77" s="309"/>
      <c r="EN77" s="309"/>
      <c r="EO77" s="309"/>
      <c r="EP77" s="309"/>
      <c r="EQ77" s="309"/>
      <c r="ER77" s="309"/>
      <c r="ES77" s="309"/>
      <c r="ET77" s="309"/>
    </row>
    <row r="78" spans="1:168" s="256" customFormat="1" x14ac:dyDescent="0.25">
      <c r="A78" s="6"/>
      <c r="B78" s="309"/>
      <c r="C78" s="309"/>
      <c r="D78" s="309"/>
      <c r="E78" s="309"/>
      <c r="F78" s="309"/>
      <c r="G78" s="309"/>
      <c r="H78" s="309"/>
      <c r="I78" s="309"/>
      <c r="J78" s="309"/>
      <c r="K78" s="309"/>
      <c r="L78" s="309"/>
      <c r="M78" s="309"/>
      <c r="N78" s="309"/>
      <c r="O78" s="309"/>
      <c r="P78" s="309"/>
      <c r="Q78" s="309"/>
      <c r="R78" s="309"/>
      <c r="S78" s="309"/>
      <c r="T78" s="309"/>
      <c r="U78" s="309"/>
      <c r="V78" s="309"/>
      <c r="W78" s="309"/>
      <c r="X78" s="309"/>
      <c r="Y78" s="309"/>
      <c r="Z78" s="309"/>
      <c r="AA78" s="309"/>
      <c r="AB78" s="309"/>
      <c r="AC78" s="309"/>
      <c r="AD78" s="309"/>
      <c r="AE78" s="309"/>
      <c r="AF78" s="309"/>
      <c r="AG78" s="309"/>
      <c r="AH78" s="309"/>
      <c r="AI78" s="309"/>
      <c r="AJ78" s="309"/>
      <c r="AK78" s="309"/>
      <c r="AL78" s="309"/>
      <c r="AM78" s="309"/>
      <c r="AN78" s="309"/>
      <c r="AO78" s="309"/>
      <c r="AP78" s="309"/>
      <c r="AQ78" s="309"/>
      <c r="AR78" s="309"/>
      <c r="AS78" s="309"/>
      <c r="AT78" s="309"/>
      <c r="AU78" s="309"/>
      <c r="AV78" s="309"/>
      <c r="AW78" s="309"/>
      <c r="AX78" s="309"/>
      <c r="AY78" s="309"/>
      <c r="AZ78" s="309"/>
      <c r="BA78" s="309"/>
      <c r="BB78" s="309"/>
      <c r="BC78" s="309"/>
      <c r="BD78" s="309"/>
      <c r="BE78" s="309"/>
      <c r="BF78" s="309"/>
      <c r="BG78" s="309"/>
      <c r="BH78" s="309"/>
      <c r="BI78" s="309"/>
      <c r="BJ78" s="309"/>
      <c r="BK78" s="309"/>
      <c r="BL78" s="309"/>
      <c r="BM78" s="309"/>
      <c r="BN78" s="309"/>
      <c r="BO78" s="309"/>
      <c r="BP78" s="309"/>
      <c r="BQ78" s="309"/>
      <c r="BR78" s="309"/>
      <c r="BS78" s="309"/>
      <c r="BT78" s="309"/>
      <c r="BU78" s="309"/>
      <c r="BV78" s="309"/>
      <c r="BW78" s="309"/>
      <c r="BX78" s="309"/>
      <c r="BY78" s="309"/>
      <c r="BZ78" s="309"/>
      <c r="CA78" s="309"/>
      <c r="CB78" s="309"/>
      <c r="CC78" s="309"/>
      <c r="CD78" s="309"/>
      <c r="CE78" s="309"/>
      <c r="CF78" s="309"/>
      <c r="CG78" s="309"/>
      <c r="CH78" s="309"/>
      <c r="CI78" s="309"/>
      <c r="CJ78" s="309"/>
      <c r="CK78" s="309"/>
      <c r="CL78" s="309"/>
      <c r="CM78" s="309"/>
      <c r="CN78" s="309"/>
      <c r="CO78" s="309"/>
      <c r="CP78" s="309"/>
      <c r="CQ78" s="309"/>
      <c r="CR78" s="309"/>
      <c r="CS78" s="309"/>
      <c r="CT78" s="309"/>
      <c r="CU78" s="309"/>
      <c r="CV78" s="309"/>
      <c r="CW78" s="309"/>
      <c r="CX78" s="309"/>
      <c r="CY78" s="309"/>
      <c r="CZ78" s="309"/>
      <c r="DA78" s="309"/>
      <c r="DB78" s="309"/>
      <c r="DC78" s="309"/>
      <c r="DD78" s="309"/>
      <c r="DE78" s="309"/>
      <c r="DF78" s="309"/>
      <c r="DG78" s="591">
        <f>+DG79-DG81</f>
        <v>13.100840049999533</v>
      </c>
      <c r="DH78" s="309">
        <f t="shared" ref="DH78:DR78" si="72">+DH79-DH81</f>
        <v>-337.92922333895694</v>
      </c>
      <c r="DI78" s="309">
        <f t="shared" si="72"/>
        <v>-251.08993627469636</v>
      </c>
      <c r="DJ78" s="309">
        <f t="shared" si="72"/>
        <v>-130.21428660397851</v>
      </c>
      <c r="DK78" s="309">
        <f t="shared" si="72"/>
        <v>-551.88771057620761</v>
      </c>
      <c r="DL78" s="309">
        <f t="shared" si="72"/>
        <v>-170.26479829703794</v>
      </c>
      <c r="DM78" s="309">
        <f t="shared" si="72"/>
        <v>-209.12674758730964</v>
      </c>
      <c r="DN78" s="309">
        <f t="shared" si="72"/>
        <v>3.5686696844522885</v>
      </c>
      <c r="DO78" s="309">
        <f t="shared" si="72"/>
        <v>485.27395381235556</v>
      </c>
      <c r="DP78" s="309">
        <f t="shared" si="72"/>
        <v>-358.12154665788103</v>
      </c>
      <c r="DQ78" s="309">
        <f t="shared" si="72"/>
        <v>-632.3580735518749</v>
      </c>
      <c r="DR78" s="309">
        <f t="shared" si="72"/>
        <v>-774.53772959995058</v>
      </c>
      <c r="DS78" s="309"/>
      <c r="DT78" s="309"/>
      <c r="DU78" s="309"/>
      <c r="DV78" s="309"/>
      <c r="DW78" s="309"/>
      <c r="DX78" s="309"/>
      <c r="DY78" s="309"/>
      <c r="DZ78" s="309"/>
      <c r="EA78" s="309"/>
      <c r="EB78" s="309"/>
      <c r="EC78" s="309"/>
      <c r="ED78" s="309"/>
      <c r="EF78" s="309"/>
      <c r="EG78" s="309"/>
      <c r="EH78" s="309"/>
      <c r="EI78" s="309"/>
      <c r="EJ78" s="309"/>
      <c r="EK78" s="272"/>
      <c r="EL78" s="356">
        <f t="shared" ref="EL78:ET78" si="73">EL2</f>
        <v>2019</v>
      </c>
      <c r="EM78" s="356">
        <f t="shared" si="73"/>
        <v>2020</v>
      </c>
      <c r="EN78" s="356">
        <f t="shared" si="73"/>
        <v>2021</v>
      </c>
      <c r="EO78" s="356">
        <f t="shared" si="73"/>
        <v>2022</v>
      </c>
      <c r="EP78" s="356">
        <f t="shared" si="73"/>
        <v>2023</v>
      </c>
      <c r="EQ78" s="356">
        <f t="shared" si="73"/>
        <v>2024</v>
      </c>
      <c r="ER78" s="356">
        <f t="shared" si="73"/>
        <v>2025</v>
      </c>
      <c r="ES78" s="356">
        <f t="shared" si="73"/>
        <v>2026</v>
      </c>
      <c r="ET78" s="356">
        <f t="shared" si="73"/>
        <v>2027</v>
      </c>
    </row>
    <row r="79" spans="1:168" s="256" customFormat="1" x14ac:dyDescent="0.25">
      <c r="A79" s="589" t="s">
        <v>660</v>
      </c>
      <c r="B79" s="311"/>
      <c r="C79" s="311"/>
      <c r="D79" s="311"/>
      <c r="E79" s="311"/>
      <c r="F79" s="311"/>
      <c r="G79" s="311"/>
      <c r="H79" s="311"/>
      <c r="I79" s="311"/>
      <c r="J79" s="311"/>
      <c r="K79" s="311"/>
      <c r="L79" s="311"/>
      <c r="M79" s="311"/>
      <c r="N79" s="311"/>
      <c r="O79" s="311"/>
      <c r="P79" s="311"/>
      <c r="Q79" s="311"/>
      <c r="R79" s="311"/>
      <c r="S79" s="311"/>
      <c r="T79" s="311"/>
      <c r="U79" s="311"/>
      <c r="V79" s="311"/>
      <c r="W79" s="311"/>
      <c r="X79" s="311"/>
      <c r="Y79" s="311"/>
      <c r="Z79" s="311"/>
      <c r="AA79" s="311"/>
      <c r="AB79" s="311"/>
      <c r="AC79" s="311"/>
      <c r="AD79" s="311"/>
      <c r="AE79" s="311"/>
      <c r="AF79" s="311"/>
      <c r="AG79" s="311"/>
      <c r="AH79" s="311"/>
      <c r="AI79" s="311"/>
      <c r="AJ79" s="311"/>
      <c r="AK79" s="311"/>
      <c r="AL79" s="311"/>
      <c r="AM79" s="311"/>
      <c r="AN79" s="311"/>
      <c r="AO79" s="311"/>
      <c r="AP79" s="311"/>
      <c r="AQ79" s="311"/>
      <c r="AR79" s="311"/>
      <c r="AS79" s="311"/>
      <c r="AT79" s="311"/>
      <c r="AU79" s="311"/>
      <c r="AV79" s="311"/>
      <c r="AW79" s="311"/>
      <c r="AX79" s="311"/>
      <c r="AY79" s="311"/>
      <c r="AZ79" s="311"/>
      <c r="BA79" s="311"/>
      <c r="BB79" s="311"/>
      <c r="BC79" s="311"/>
      <c r="BD79" s="311"/>
      <c r="BE79" s="311"/>
      <c r="BF79" s="311"/>
      <c r="BG79" s="311"/>
      <c r="BH79" s="311"/>
      <c r="BI79" s="311"/>
      <c r="BJ79" s="311"/>
      <c r="BK79" s="311"/>
      <c r="BL79" s="311"/>
      <c r="BM79" s="311"/>
      <c r="BN79" s="311"/>
      <c r="BO79" s="311"/>
      <c r="BP79" s="311"/>
      <c r="BQ79" s="311"/>
      <c r="BR79" s="311"/>
      <c r="BS79" s="311"/>
      <c r="BT79" s="311"/>
      <c r="BU79" s="311"/>
      <c r="BV79" s="311"/>
      <c r="BW79" s="311"/>
      <c r="BX79" s="311"/>
      <c r="BY79" s="311"/>
      <c r="BZ79" s="311"/>
      <c r="CA79" s="311"/>
      <c r="CB79" s="311"/>
      <c r="CC79" s="311"/>
      <c r="CD79" s="311"/>
      <c r="CE79" s="311"/>
      <c r="CF79" s="311"/>
      <c r="CG79" s="311"/>
      <c r="CH79" s="311"/>
      <c r="CI79" s="311"/>
      <c r="CJ79" s="311"/>
      <c r="CK79" s="311"/>
      <c r="CL79" s="311"/>
      <c r="CM79" s="311"/>
      <c r="CN79" s="311"/>
      <c r="CO79" s="311"/>
      <c r="CP79" s="311"/>
      <c r="CQ79" s="311"/>
      <c r="CR79" s="311"/>
      <c r="CS79" s="311"/>
      <c r="CT79" s="311"/>
      <c r="CU79" s="311"/>
      <c r="CV79" s="311"/>
      <c r="CW79" s="311"/>
      <c r="CX79" s="311"/>
      <c r="CY79" s="311"/>
      <c r="CZ79" s="311"/>
      <c r="DA79" s="311"/>
      <c r="DB79" s="311"/>
      <c r="DC79" s="311"/>
      <c r="DD79" s="311"/>
      <c r="DE79" s="311"/>
      <c r="DF79" s="311"/>
      <c r="DG79" s="581">
        <f>-DG59</f>
        <v>-328.73040971895716</v>
      </c>
      <c r="DH79" s="581">
        <f t="shared" ref="DH79:ED79" si="74">-DH59</f>
        <v>-256.46501751469668</v>
      </c>
      <c r="DI79" s="581">
        <f t="shared" si="74"/>
        <v>-130.20394866397601</v>
      </c>
      <c r="DJ79" s="581">
        <f t="shared" si="74"/>
        <v>-551.86251766621035</v>
      </c>
      <c r="DK79" s="581">
        <f t="shared" si="74"/>
        <v>-170.26324243704221</v>
      </c>
      <c r="DL79" s="581">
        <f t="shared" si="74"/>
        <v>-209.1887455492938</v>
      </c>
      <c r="DM79" s="581">
        <f t="shared" si="74"/>
        <v>3.7208257961242452</v>
      </c>
      <c r="DN79" s="581">
        <f t="shared" si="74"/>
        <v>481.90289876235875</v>
      </c>
      <c r="DO79" s="581">
        <f t="shared" si="74"/>
        <v>-366.17016559788544</v>
      </c>
      <c r="DP79" s="581">
        <f t="shared" si="74"/>
        <v>-625.60242009787362</v>
      </c>
      <c r="DQ79" s="581">
        <f t="shared" si="74"/>
        <v>-772.08004817293977</v>
      </c>
      <c r="DR79" s="581">
        <f t="shared" si="74"/>
        <v>1578.7218179900783</v>
      </c>
      <c r="DS79" s="581">
        <f t="shared" si="74"/>
        <v>0</v>
      </c>
      <c r="DT79" s="581">
        <f t="shared" si="74"/>
        <v>0</v>
      </c>
      <c r="DU79" s="581">
        <f t="shared" si="74"/>
        <v>0</v>
      </c>
      <c r="DV79" s="581">
        <f t="shared" si="74"/>
        <v>0</v>
      </c>
      <c r="DW79" s="581">
        <f t="shared" si="74"/>
        <v>0</v>
      </c>
      <c r="DX79" s="581">
        <f t="shared" si="74"/>
        <v>0</v>
      </c>
      <c r="DY79" s="581">
        <f t="shared" si="74"/>
        <v>0</v>
      </c>
      <c r="DZ79" s="581">
        <f t="shared" si="74"/>
        <v>-409.47312482717007</v>
      </c>
      <c r="EA79" s="581">
        <f t="shared" si="74"/>
        <v>0</v>
      </c>
      <c r="EB79" s="581">
        <f t="shared" si="74"/>
        <v>0</v>
      </c>
      <c r="EC79" s="581">
        <f t="shared" si="74"/>
        <v>0</v>
      </c>
      <c r="ED79" s="581">
        <f t="shared" si="74"/>
        <v>0</v>
      </c>
      <c r="EF79" s="311"/>
      <c r="EG79" s="311"/>
      <c r="EH79" s="311"/>
      <c r="EI79" s="311"/>
      <c r="EJ79" s="311"/>
      <c r="EK79" s="272"/>
      <c r="EL79" s="311"/>
      <c r="EM79" s="311"/>
      <c r="EN79" s="311"/>
      <c r="EO79" s="311"/>
      <c r="EP79" s="311"/>
      <c r="EQ79" s="311"/>
      <c r="ER79" s="311"/>
      <c r="ES79" s="311"/>
      <c r="ET79" s="311"/>
    </row>
    <row r="80" spans="1:168" s="256" customFormat="1" x14ac:dyDescent="0.25">
      <c r="A80" s="350" t="s">
        <v>507</v>
      </c>
      <c r="B80" s="311">
        <v>259.4494727576506</v>
      </c>
      <c r="C80" s="311">
        <v>-256.99549636418709</v>
      </c>
      <c r="D80" s="311">
        <v>8.3781041499652815</v>
      </c>
      <c r="E80" s="311">
        <v>-96.514327029516664</v>
      </c>
      <c r="F80" s="311">
        <v>-468.25560425028965</v>
      </c>
      <c r="G80" s="311">
        <v>134.36344400298839</v>
      </c>
      <c r="H80" s="311">
        <v>503.44904107980869</v>
      </c>
      <c r="I80" s="311">
        <v>130.68288667071181</v>
      </c>
      <c r="J80" s="311">
        <v>775.13947100676864</v>
      </c>
      <c r="K80" s="311">
        <v>374.86192911829653</v>
      </c>
      <c r="L80" s="311">
        <v>714.26811716697114</v>
      </c>
      <c r="M80" s="311">
        <v>1051.7316709811298</v>
      </c>
      <c r="N80" s="311">
        <v>2311.4572499823134</v>
      </c>
      <c r="O80" s="311">
        <v>-611.50078486636608</v>
      </c>
      <c r="P80" s="311">
        <v>1066.5606627478876</v>
      </c>
      <c r="Q80" s="311">
        <v>831.61817597057234</v>
      </c>
      <c r="R80" s="311">
        <v>-16.338897831373174</v>
      </c>
      <c r="S80" s="311">
        <v>260.13280307461213</v>
      </c>
      <c r="T80" s="311">
        <v>1111.6495243370528</v>
      </c>
      <c r="U80" s="311">
        <v>113.43137169322051</v>
      </c>
      <c r="V80" s="311">
        <v>1159.7226044137849</v>
      </c>
      <c r="W80" s="311">
        <v>1015.6743455983199</v>
      </c>
      <c r="X80" s="311">
        <v>1015.3891253368125</v>
      </c>
      <c r="Y80" s="311">
        <v>1428.0342243040725</v>
      </c>
      <c r="Z80" s="311">
        <v>3102.2825546270069</v>
      </c>
      <c r="AA80" s="311">
        <v>-352.11386049256623</v>
      </c>
      <c r="AB80" s="311">
        <v>1279.1379578315514</v>
      </c>
      <c r="AC80" s="311">
        <v>995.59127803809065</v>
      </c>
      <c r="AD80" s="311">
        <v>680.32423908913859</v>
      </c>
      <c r="AE80" s="311">
        <v>725.3797164739176</v>
      </c>
      <c r="AF80" s="311">
        <v>1239.4866437790079</v>
      </c>
      <c r="AG80" s="311">
        <v>1198.8353977262173</v>
      </c>
      <c r="AH80" s="311">
        <v>1330.5538097255051</v>
      </c>
      <c r="AI80" s="311">
        <v>1453.0692047698017</v>
      </c>
      <c r="AJ80" s="311">
        <v>1630.1530640965047</v>
      </c>
      <c r="AK80" s="311">
        <v>1439.4100745451437</v>
      </c>
      <c r="AL80" s="311">
        <v>4182.466355544012</v>
      </c>
      <c r="AM80" s="311">
        <v>-208.14207023145957</v>
      </c>
      <c r="AN80" s="311">
        <v>1119.2897096096344</v>
      </c>
      <c r="AO80" s="311">
        <v>2041.3943693172746</v>
      </c>
      <c r="AP80" s="311">
        <v>534.71448687156249</v>
      </c>
      <c r="AQ80" s="311">
        <v>927.81996136019632</v>
      </c>
      <c r="AR80" s="311">
        <v>1819.9230720480059</v>
      </c>
      <c r="AS80" s="311">
        <v>73.980100609292776</v>
      </c>
      <c r="AT80" s="311">
        <v>1085.3375662929375</v>
      </c>
      <c r="AU80" s="311">
        <v>1503.7016907892216</v>
      </c>
      <c r="AV80" s="311">
        <v>1187.3527576703173</v>
      </c>
      <c r="AW80" s="311">
        <v>1667.5551367645544</v>
      </c>
      <c r="AX80" s="311">
        <v>5334.6456129647413</v>
      </c>
      <c r="AY80" s="311">
        <v>790.89977338445976</v>
      </c>
      <c r="AZ80" s="311">
        <v>1622.0885774150829</v>
      </c>
      <c r="BA80" s="311">
        <v>2096.9695096998412</v>
      </c>
      <c r="BB80" s="311">
        <v>2267.9204925905547</v>
      </c>
      <c r="BC80" s="311">
        <v>1947.9619897199111</v>
      </c>
      <c r="BD80" s="311">
        <v>2165.3411920205858</v>
      </c>
      <c r="BE80" s="311">
        <v>2672.0043152784378</v>
      </c>
      <c r="BF80" s="311">
        <v>2124.9399289383327</v>
      </c>
      <c r="BG80" s="311">
        <v>2701.8162278552209</v>
      </c>
      <c r="BH80" s="311">
        <v>2626.0057270994175</v>
      </c>
      <c r="BI80" s="311">
        <v>3974.4472530985208</v>
      </c>
      <c r="BJ80" s="311">
        <v>4693.8228113869045</v>
      </c>
      <c r="BK80" s="311">
        <v>1918.0555522419136</v>
      </c>
      <c r="BL80" s="311">
        <v>3847.2860369917344</v>
      </c>
      <c r="BM80" s="311">
        <v>3069.6141206137395</v>
      </c>
      <c r="BN80" s="311">
        <v>1318.6558963625323</v>
      </c>
      <c r="BO80" s="311">
        <v>3281.6404269803861</v>
      </c>
      <c r="BP80" s="311">
        <v>1549.5313024193838</v>
      </c>
      <c r="BQ80" s="311">
        <v>581.70417815911605</v>
      </c>
      <c r="BR80" s="311">
        <v>1585.8031308128775</v>
      </c>
      <c r="BS80" s="311">
        <v>1240.6806225061691</v>
      </c>
      <c r="BT80" s="311">
        <v>1050.2201781108017</v>
      </c>
      <c r="BU80" s="311">
        <v>1185.2230102926774</v>
      </c>
      <c r="BV80" s="311">
        <v>4259.5495949623328</v>
      </c>
      <c r="BW80" s="311">
        <v>423.06680338452861</v>
      </c>
      <c r="BX80" s="311">
        <v>1127.1915080420356</v>
      </c>
      <c r="BY80" s="311">
        <v>1826.9703680315088</v>
      </c>
      <c r="BZ80" s="311">
        <v>359.44944847566853</v>
      </c>
      <c r="CA80" s="311">
        <v>368.67505951440944</v>
      </c>
      <c r="CB80" s="311">
        <v>1140.0589915400431</v>
      </c>
      <c r="CC80" s="311">
        <v>1101.0326679514612</v>
      </c>
      <c r="CD80" s="311">
        <v>907.61346433354333</v>
      </c>
      <c r="CE80" s="311">
        <v>1719.4221286875595</v>
      </c>
      <c r="CF80" s="311">
        <v>1017.1088734088189</v>
      </c>
      <c r="CG80" s="311">
        <v>563.18633155577663</v>
      </c>
      <c r="CH80" s="311">
        <v>3918.1998281799097</v>
      </c>
      <c r="CI80" s="311">
        <v>309.33570390774548</v>
      </c>
      <c r="CJ80" s="311">
        <v>867.26672425007587</v>
      </c>
      <c r="CK80" s="311">
        <v>1404.8489341822246</v>
      </c>
      <c r="CL80" s="311">
        <v>1003.1189132252766</v>
      </c>
      <c r="CM80" s="311">
        <v>584.06156940952565</v>
      </c>
      <c r="CN80" s="311">
        <v>2747.0925189616651</v>
      </c>
      <c r="CO80" s="311">
        <v>958.06102956866096</v>
      </c>
      <c r="CP80" s="311">
        <v>744.01521248136362</v>
      </c>
      <c r="CQ80" s="311">
        <v>1357.4375124411772</v>
      </c>
      <c r="CR80" s="311">
        <v>1361.7186358349691</v>
      </c>
      <c r="CS80" s="311">
        <v>1465.9809835220406</v>
      </c>
      <c r="CT80" s="311">
        <v>3430.8490156637845</v>
      </c>
      <c r="CU80" s="311">
        <v>583.04592850135907</v>
      </c>
      <c r="CV80" s="311">
        <v>753.49220039454781</v>
      </c>
      <c r="CW80" s="311">
        <v>1273.2910680849575</v>
      </c>
      <c r="CX80" s="311">
        <v>2022.7046705509501</v>
      </c>
      <c r="CY80" s="311">
        <v>1481.4876570926749</v>
      </c>
      <c r="CZ80" s="311">
        <v>2459.6068700338465</v>
      </c>
      <c r="DA80" s="311">
        <v>1542.6917129645262</v>
      </c>
      <c r="DB80" s="311">
        <v>2662.0209002331421</v>
      </c>
      <c r="DC80" s="311">
        <v>494.01213520724468</v>
      </c>
      <c r="DD80" s="311">
        <v>1504.7633607566477</v>
      </c>
      <c r="DE80" s="311">
        <v>1438.822804543104</v>
      </c>
      <c r="DF80" s="311">
        <v>3905.6613346142021</v>
      </c>
      <c r="DG80" s="311">
        <v>915.27569758104323</v>
      </c>
      <c r="DH80" s="311">
        <v>828.88827448326037</v>
      </c>
      <c r="DI80" s="311">
        <v>1304.4194049577204</v>
      </c>
      <c r="DJ80" s="311">
        <v>524.60189757876822</v>
      </c>
      <c r="DK80" s="308">
        <v>1732.2311088871654</v>
      </c>
      <c r="DL80" s="308">
        <v>943.00325656774419</v>
      </c>
      <c r="DM80" s="308">
        <v>1149.4494950014337</v>
      </c>
      <c r="DN80" s="308">
        <v>1330.9492748319065</v>
      </c>
      <c r="DO80" s="308">
        <v>118.25146365975911</v>
      </c>
      <c r="DP80" s="308">
        <v>1213.9268442610073</v>
      </c>
      <c r="DQ80" s="308">
        <v>841.58298704693516</v>
      </c>
      <c r="DR80" s="308">
        <v>3871.9289307500285</v>
      </c>
      <c r="DS80" s="308">
        <v>135.84256879094323</v>
      </c>
      <c r="DT80" s="308">
        <v>917.95284085288529</v>
      </c>
      <c r="DU80" s="308">
        <v>355.93272465921916</v>
      </c>
      <c r="DV80" s="308">
        <v>-411.55765973729547</v>
      </c>
      <c r="DW80" s="308">
        <v>498.16341096222857</v>
      </c>
      <c r="DX80" s="308">
        <v>564.64158180851655</v>
      </c>
      <c r="DY80" s="308">
        <v>483.54935383016146</v>
      </c>
      <c r="DZ80" s="308">
        <v>211.32425648999933</v>
      </c>
      <c r="EA80" s="308">
        <v>463.45862383717144</v>
      </c>
      <c r="EB80" s="308">
        <v>389.97632792055083</v>
      </c>
      <c r="EC80" s="308">
        <v>76.137745596445711</v>
      </c>
      <c r="ED80" s="308">
        <v>1063.5000257085271</v>
      </c>
      <c r="EF80" s="308"/>
      <c r="EG80" s="308"/>
      <c r="EH80" s="308"/>
      <c r="EI80" s="308"/>
      <c r="EJ80" s="308"/>
      <c r="EK80" s="401" t="s">
        <v>507</v>
      </c>
      <c r="EL80" s="305">
        <v>12277.773797269372</v>
      </c>
      <c r="EM80" s="305">
        <v>14091.594006994543</v>
      </c>
      <c r="EN80" s="305">
        <v>7106.5802614442764</v>
      </c>
      <c r="EO80" s="305">
        <v>5678.9831877668221</v>
      </c>
      <c r="EP80" s="305">
        <v>4249.4354410413489</v>
      </c>
      <c r="EQ80" s="305">
        <v>4083.0295394098139</v>
      </c>
      <c r="ER80" s="305">
        <v>5473.5715608662604</v>
      </c>
      <c r="ES80" s="305">
        <v>6184.4489313667837</v>
      </c>
      <c r="ET80" s="305">
        <v>5687.2577652658856</v>
      </c>
    </row>
    <row r="81" spans="1:150" s="256" customFormat="1" x14ac:dyDescent="0.25">
      <c r="A81" s="350" t="s">
        <v>506</v>
      </c>
      <c r="B81" s="311">
        <v>0</v>
      </c>
      <c r="C81" s="311">
        <v>-421.95961870557403</v>
      </c>
      <c r="D81" s="311">
        <v>-212.73790587731264</v>
      </c>
      <c r="E81" s="311">
        <v>-262.99162511017994</v>
      </c>
      <c r="F81" s="311">
        <v>-717.48835345915904</v>
      </c>
      <c r="G81" s="311">
        <v>-318.22189622850419</v>
      </c>
      <c r="H81" s="311">
        <v>315.45230965712517</v>
      </c>
      <c r="I81" s="311">
        <v>-69.170772009578741</v>
      </c>
      <c r="J81" s="311">
        <v>532.69676525501927</v>
      </c>
      <c r="K81" s="311">
        <v>194.91466821688664</v>
      </c>
      <c r="L81" s="311">
        <v>561.49291514532615</v>
      </c>
      <c r="M81" s="311">
        <v>885.54372893404752</v>
      </c>
      <c r="N81" s="311">
        <v>2126.2241578113203</v>
      </c>
      <c r="O81" s="311">
        <v>-743.48864825556348</v>
      </c>
      <c r="P81" s="311">
        <v>885.67950075857425</v>
      </c>
      <c r="Q81" s="311">
        <v>608.50044579458017</v>
      </c>
      <c r="R81" s="311">
        <v>-251.9970754025685</v>
      </c>
      <c r="S81" s="311">
        <v>42.782264899658458</v>
      </c>
      <c r="T81" s="311">
        <v>881.39697765485562</v>
      </c>
      <c r="U81" s="311">
        <v>-79.397629037472143</v>
      </c>
      <c r="V81" s="311">
        <v>804.53398746113726</v>
      </c>
      <c r="W81" s="311">
        <v>691.35203186354738</v>
      </c>
      <c r="X81" s="311">
        <v>740.97549257021456</v>
      </c>
      <c r="Y81" s="311">
        <v>1207.9484836151591</v>
      </c>
      <c r="Z81" s="311">
        <v>2620.0787098486289</v>
      </c>
      <c r="AA81" s="311">
        <v>-780.38377062838026</v>
      </c>
      <c r="AB81" s="311">
        <v>744.0836866929867</v>
      </c>
      <c r="AC81" s="311">
        <v>275.61677898487051</v>
      </c>
      <c r="AD81" s="311">
        <v>16.300716323265078</v>
      </c>
      <c r="AE81" s="311">
        <v>72.943502370176247</v>
      </c>
      <c r="AF81" s="311">
        <v>278.80537111393505</v>
      </c>
      <c r="AG81" s="311">
        <v>582.48348048094113</v>
      </c>
      <c r="AH81" s="311">
        <v>778.27771589707936</v>
      </c>
      <c r="AI81" s="311">
        <v>617.60861971622808</v>
      </c>
      <c r="AJ81" s="311">
        <v>1119.5084829544139</v>
      </c>
      <c r="AK81" s="311">
        <v>861.8235553468503</v>
      </c>
      <c r="AL81" s="311">
        <v>3447.5515418396158</v>
      </c>
      <c r="AM81" s="311">
        <v>-526.50921650779719</v>
      </c>
      <c r="AN81" s="311">
        <v>145.91379469181038</v>
      </c>
      <c r="AO81" s="311">
        <v>684.17506451990266</v>
      </c>
      <c r="AP81" s="311">
        <v>-547.50917031153404</v>
      </c>
      <c r="AQ81" s="311">
        <v>477.70421625537529</v>
      </c>
      <c r="AR81" s="311">
        <v>453.57611513285428</v>
      </c>
      <c r="AS81" s="311">
        <v>-483.69008739944093</v>
      </c>
      <c r="AT81" s="311">
        <v>655.43965555110162</v>
      </c>
      <c r="AU81" s="311">
        <v>684.62699155549944</v>
      </c>
      <c r="AV81" s="311">
        <v>739.87884611022218</v>
      </c>
      <c r="AW81" s="311">
        <v>617.83157834010854</v>
      </c>
      <c r="AX81" s="311">
        <v>3161.745416263368</v>
      </c>
      <c r="AY81" s="311">
        <v>-189.69130771984464</v>
      </c>
      <c r="AZ81" s="311">
        <v>898.09994018472025</v>
      </c>
      <c r="BA81" s="311">
        <v>1089.22033676314</v>
      </c>
      <c r="BB81" s="311">
        <v>19.711087880137256</v>
      </c>
      <c r="BC81" s="311">
        <v>463.31043555267615</v>
      </c>
      <c r="BD81" s="311">
        <v>591.05102717850332</v>
      </c>
      <c r="BE81" s="311">
        <v>344.89526928360601</v>
      </c>
      <c r="BF81" s="311">
        <v>608.39606153714203</v>
      </c>
      <c r="BG81" s="311">
        <v>954.97572170463945</v>
      </c>
      <c r="BH81" s="311">
        <v>640.04128778105678</v>
      </c>
      <c r="BI81" s="311">
        <v>1272.075884906345</v>
      </c>
      <c r="BJ81" s="311">
        <v>2319.2884727688761</v>
      </c>
      <c r="BK81" s="311">
        <v>-705.83701020936542</v>
      </c>
      <c r="BL81" s="311">
        <v>557.03623766427108</v>
      </c>
      <c r="BM81" s="311">
        <v>939.2045398923301</v>
      </c>
      <c r="BN81" s="311">
        <v>-32.684147819849841</v>
      </c>
      <c r="BO81" s="311">
        <v>201.11831006036573</v>
      </c>
      <c r="BP81" s="311">
        <v>559.16879454784294</v>
      </c>
      <c r="BQ81" s="311">
        <v>-107.6293112868284</v>
      </c>
      <c r="BR81" s="311">
        <v>656.25042504765452</v>
      </c>
      <c r="BS81" s="311">
        <v>26.209562712160732</v>
      </c>
      <c r="BT81" s="311">
        <v>390.1577695421006</v>
      </c>
      <c r="BU81" s="311">
        <v>670.46020944565043</v>
      </c>
      <c r="BV81" s="311">
        <v>2879.6613475437935</v>
      </c>
      <c r="BW81" s="311">
        <v>-703.41111586819807</v>
      </c>
      <c r="BX81" s="311">
        <v>173.68934717499951</v>
      </c>
      <c r="BY81" s="311">
        <v>437.45542570047337</v>
      </c>
      <c r="BZ81" s="311">
        <v>-251.12422757472541</v>
      </c>
      <c r="CA81" s="311">
        <v>-146.43732699259044</v>
      </c>
      <c r="CB81" s="311">
        <v>314.31157107804302</v>
      </c>
      <c r="CC81" s="311">
        <v>158.96880784346104</v>
      </c>
      <c r="CD81" s="311">
        <v>25.682860843543494</v>
      </c>
      <c r="CE81" s="311">
        <v>479.61967157402205</v>
      </c>
      <c r="CF81" s="311">
        <v>204.78870802481879</v>
      </c>
      <c r="CG81" s="311">
        <v>-64.680485856223186</v>
      </c>
      <c r="CH81" s="311">
        <v>2383.7173321399096</v>
      </c>
      <c r="CI81" s="311">
        <v>-473.20355163025442</v>
      </c>
      <c r="CJ81" s="311">
        <v>136.56884516107584</v>
      </c>
      <c r="CK81" s="311">
        <v>383.05175249122476</v>
      </c>
      <c r="CL81" s="311">
        <v>-346.83867442372321</v>
      </c>
      <c r="CM81" s="311">
        <v>-45.695600341474346</v>
      </c>
      <c r="CN81" s="311">
        <v>341.29003597101155</v>
      </c>
      <c r="CO81" s="311">
        <v>510.81024842566103</v>
      </c>
      <c r="CP81" s="311">
        <v>75.115040211363521</v>
      </c>
      <c r="CQ81" s="311">
        <v>86.98494711517742</v>
      </c>
      <c r="CR81" s="311">
        <v>152.99730696896904</v>
      </c>
      <c r="CS81" s="311">
        <v>742.79532420904025</v>
      </c>
      <c r="CT81" s="311">
        <v>2161.8614282287845</v>
      </c>
      <c r="CU81" s="311">
        <v>-380.83158016864081</v>
      </c>
      <c r="CV81" s="311">
        <v>109.4817270895478</v>
      </c>
      <c r="CW81" s="311">
        <v>-53.019251308042385</v>
      </c>
      <c r="CX81" s="311">
        <v>434.49161677795018</v>
      </c>
      <c r="CY81" s="311">
        <v>850.16400552267464</v>
      </c>
      <c r="CZ81" s="311">
        <v>1095.6605043228465</v>
      </c>
      <c r="DA81" s="311">
        <v>809.6084998155261</v>
      </c>
      <c r="DB81" s="311">
        <v>751.39290703114239</v>
      </c>
      <c r="DC81" s="311">
        <v>-209.78336431275511</v>
      </c>
      <c r="DD81" s="311">
        <v>656.85651040264747</v>
      </c>
      <c r="DE81" s="311">
        <v>439.526434690104</v>
      </c>
      <c r="DF81" s="311">
        <v>2570.7999035822022</v>
      </c>
      <c r="DG81" s="581">
        <v>-341.8312497689567</v>
      </c>
      <c r="DH81" s="311">
        <v>81.464205824260262</v>
      </c>
      <c r="DI81" s="311">
        <v>120.88598761072035</v>
      </c>
      <c r="DJ81" s="311">
        <v>-421.64823106223184</v>
      </c>
      <c r="DK81" s="308">
        <v>381.6244681391654</v>
      </c>
      <c r="DL81" s="308">
        <v>-38.923947252255857</v>
      </c>
      <c r="DM81" s="308">
        <v>212.84757338343388</v>
      </c>
      <c r="DN81" s="308">
        <v>478.33422907790646</v>
      </c>
      <c r="DO81" s="308">
        <v>-851.444119410241</v>
      </c>
      <c r="DP81" s="308">
        <v>-267.48087343999259</v>
      </c>
      <c r="DQ81" s="308">
        <v>-139.72197462106487</v>
      </c>
      <c r="DR81" s="308">
        <v>2353.2595475900289</v>
      </c>
      <c r="DS81" s="308">
        <v>-612.22731037705671</v>
      </c>
      <c r="DT81" s="308">
        <v>313.21905957288527</v>
      </c>
      <c r="DU81" s="308">
        <v>-383.25406464378102</v>
      </c>
      <c r="DV81" s="308">
        <v>-684.21641659029547</v>
      </c>
      <c r="DW81" s="308">
        <v>278.20288395922853</v>
      </c>
      <c r="DX81" s="308">
        <v>351.96252495651652</v>
      </c>
      <c r="DY81" s="308">
        <v>207.15259932733352</v>
      </c>
      <c r="DZ81" s="308">
        <v>119.68759896799929</v>
      </c>
      <c r="EA81" s="308">
        <v>-277.97836912582852</v>
      </c>
      <c r="EB81" s="308">
        <v>-413.15843998325363</v>
      </c>
      <c r="EC81" s="308">
        <v>-194.62125784060072</v>
      </c>
      <c r="ED81" s="308">
        <v>291.22747048820656</v>
      </c>
      <c r="EF81" s="308"/>
      <c r="EG81" s="308"/>
      <c r="EH81" s="308"/>
      <c r="EI81" s="308"/>
      <c r="EJ81" s="308"/>
      <c r="EK81" s="401" t="s">
        <v>505</v>
      </c>
      <c r="EL81" s="305">
        <v>3729.1927383889633</v>
      </c>
      <c r="EM81" s="305">
        <v>7074.3488696925451</v>
      </c>
      <c r="EN81" s="305">
        <v>1578.7064626719148</v>
      </c>
      <c r="EO81" s="305">
        <v>-1004.2907480191789</v>
      </c>
      <c r="EP81" s="305">
        <v>-2273.1624775046512</v>
      </c>
      <c r="EQ81" s="305">
        <v>-2217.6368032291866</v>
      </c>
      <c r="ER81" s="305">
        <v>-2397.4054894997389</v>
      </c>
      <c r="ES81" s="305">
        <v>-2637.3298956192157</v>
      </c>
      <c r="ET81" s="305">
        <v>-1974.5759291871145</v>
      </c>
    </row>
    <row r="82" spans="1:150" s="256" customFormat="1" x14ac:dyDescent="0.25">
      <c r="A82" s="350" t="s">
        <v>504</v>
      </c>
      <c r="B82" s="311">
        <v>259.4494727576506</v>
      </c>
      <c r="C82" s="311">
        <v>164.96412234138694</v>
      </c>
      <c r="D82" s="311">
        <v>221.11601002727792</v>
      </c>
      <c r="E82" s="311">
        <v>166.47729808066327</v>
      </c>
      <c r="F82" s="311">
        <v>249.23274920886939</v>
      </c>
      <c r="G82" s="311">
        <v>452.58534023149258</v>
      </c>
      <c r="H82" s="311">
        <v>187.99673142268352</v>
      </c>
      <c r="I82" s="311">
        <v>199.85365868029055</v>
      </c>
      <c r="J82" s="311">
        <v>242.44270575174943</v>
      </c>
      <c r="K82" s="311">
        <v>179.94726090140992</v>
      </c>
      <c r="L82" s="311">
        <v>152.77520202164501</v>
      </c>
      <c r="M82" s="311">
        <v>166.18794204708232</v>
      </c>
      <c r="N82" s="311">
        <v>185.23309217099336</v>
      </c>
      <c r="O82" s="311">
        <v>131.98786338919746</v>
      </c>
      <c r="P82" s="311">
        <v>180.88116198931334</v>
      </c>
      <c r="Q82" s="311">
        <v>223.11773017599214</v>
      </c>
      <c r="R82" s="311">
        <v>235.65817757119532</v>
      </c>
      <c r="S82" s="311">
        <v>217.35053817495367</v>
      </c>
      <c r="T82" s="311">
        <v>230.25254668219713</v>
      </c>
      <c r="U82" s="311">
        <v>192.82900073069266</v>
      </c>
      <c r="V82" s="311">
        <v>355.18861695264769</v>
      </c>
      <c r="W82" s="311">
        <v>324.32231373477254</v>
      </c>
      <c r="X82" s="311">
        <v>274.41363276659797</v>
      </c>
      <c r="Y82" s="311">
        <v>220.08574068891335</v>
      </c>
      <c r="Z82" s="311">
        <v>482.20384477837786</v>
      </c>
      <c r="AA82" s="311">
        <v>428.26991013581403</v>
      </c>
      <c r="AB82" s="311">
        <v>535.05427113856456</v>
      </c>
      <c r="AC82" s="311">
        <v>719.97449905322014</v>
      </c>
      <c r="AD82" s="311">
        <v>664.02352276587351</v>
      </c>
      <c r="AE82" s="311">
        <v>652.43621410374135</v>
      </c>
      <c r="AF82" s="311">
        <v>960.68127266507281</v>
      </c>
      <c r="AG82" s="311">
        <v>616.35191724527601</v>
      </c>
      <c r="AH82" s="311">
        <v>552.2760938284257</v>
      </c>
      <c r="AI82" s="311">
        <v>835.46058505357371</v>
      </c>
      <c r="AJ82" s="311">
        <v>510.64458114209077</v>
      </c>
      <c r="AK82" s="311">
        <v>577.58651919829333</v>
      </c>
      <c r="AL82" s="311">
        <v>734.91481370439635</v>
      </c>
      <c r="AM82" s="311">
        <v>318.36714627633762</v>
      </c>
      <c r="AN82" s="311">
        <v>973.37591491782405</v>
      </c>
      <c r="AO82" s="311">
        <v>1357.2193047973719</v>
      </c>
      <c r="AP82" s="311">
        <v>1082.2236571830965</v>
      </c>
      <c r="AQ82" s="311">
        <v>450.11574510482103</v>
      </c>
      <c r="AR82" s="311">
        <v>1366.3469569151516</v>
      </c>
      <c r="AS82" s="311">
        <v>557.6701880087337</v>
      </c>
      <c r="AT82" s="311">
        <v>429.89791074183586</v>
      </c>
      <c r="AU82" s="311">
        <v>819.07469923372219</v>
      </c>
      <c r="AV82" s="311">
        <v>447.47391156009496</v>
      </c>
      <c r="AW82" s="311">
        <v>1049.7235584244459</v>
      </c>
      <c r="AX82" s="311">
        <v>2172.9001967013737</v>
      </c>
      <c r="AY82" s="311">
        <v>980.59108110430441</v>
      </c>
      <c r="AZ82" s="311">
        <v>723.98863723036266</v>
      </c>
      <c r="BA82" s="311">
        <v>1007.7491729367009</v>
      </c>
      <c r="BB82" s="311">
        <v>2248.2094047104174</v>
      </c>
      <c r="BC82" s="311">
        <v>1484.651554167235</v>
      </c>
      <c r="BD82" s="311">
        <v>1574.2901648420825</v>
      </c>
      <c r="BE82" s="311">
        <v>2327.1090459948318</v>
      </c>
      <c r="BF82" s="311">
        <v>1516.5438674011905</v>
      </c>
      <c r="BG82" s="311">
        <v>1746.8405061505816</v>
      </c>
      <c r="BH82" s="311">
        <v>1985.9644393183607</v>
      </c>
      <c r="BI82" s="311">
        <v>2702.3713681921759</v>
      </c>
      <c r="BJ82" s="311">
        <v>2374.5343386180289</v>
      </c>
      <c r="BK82" s="311">
        <v>2623.892562451279</v>
      </c>
      <c r="BL82" s="311">
        <v>3290.2497993274633</v>
      </c>
      <c r="BM82" s="311">
        <v>2130.4095807214094</v>
      </c>
      <c r="BN82" s="311">
        <v>1351.3400441823821</v>
      </c>
      <c r="BO82" s="311">
        <v>3080.5221169200204</v>
      </c>
      <c r="BP82" s="311">
        <v>990.36250787154086</v>
      </c>
      <c r="BQ82" s="311">
        <v>689.33348944594445</v>
      </c>
      <c r="BR82" s="311">
        <v>929.5527057652231</v>
      </c>
      <c r="BS82" s="311">
        <v>1214.4710597940084</v>
      </c>
      <c r="BT82" s="311">
        <v>660.06240856870113</v>
      </c>
      <c r="BU82" s="311">
        <v>514.76280084702694</v>
      </c>
      <c r="BV82" s="311">
        <v>1379.8882474185395</v>
      </c>
      <c r="BW82" s="311">
        <v>1126.4779192527267</v>
      </c>
      <c r="BX82" s="311">
        <v>953.50216086703608</v>
      </c>
      <c r="BY82" s="311">
        <v>1389.5149423310354</v>
      </c>
      <c r="BZ82" s="311">
        <v>610.57367605039394</v>
      </c>
      <c r="CA82" s="311">
        <v>515.11238650699988</v>
      </c>
      <c r="CB82" s="311">
        <v>825.74742046200004</v>
      </c>
      <c r="CC82" s="311">
        <v>942.0638601080002</v>
      </c>
      <c r="CD82" s="311">
        <v>881.93060348999984</v>
      </c>
      <c r="CE82" s="311">
        <v>1239.8024571135375</v>
      </c>
      <c r="CF82" s="311">
        <v>812.32016538400012</v>
      </c>
      <c r="CG82" s="311">
        <v>627.86681741199982</v>
      </c>
      <c r="CH82" s="311">
        <v>1534.4824960400001</v>
      </c>
      <c r="CI82" s="311">
        <v>782.53925553799991</v>
      </c>
      <c r="CJ82" s="311">
        <v>730.69787908900003</v>
      </c>
      <c r="CK82" s="311">
        <v>1021.797181691</v>
      </c>
      <c r="CL82" s="311">
        <v>1349.9575876489998</v>
      </c>
      <c r="CM82" s="311">
        <v>629.75716975099999</v>
      </c>
      <c r="CN82" s="311">
        <v>2405.8024829906535</v>
      </c>
      <c r="CO82" s="311">
        <v>447.25078114299993</v>
      </c>
      <c r="CP82" s="311">
        <v>668.9001722700001</v>
      </c>
      <c r="CQ82" s="311">
        <v>1270.4525653259998</v>
      </c>
      <c r="CR82" s="311">
        <v>1208.721328866</v>
      </c>
      <c r="CS82" s="311">
        <v>723.18565931300031</v>
      </c>
      <c r="CT82" s="311">
        <v>1268.987587435</v>
      </c>
      <c r="CU82" s="311">
        <v>963.87750866999988</v>
      </c>
      <c r="CV82" s="311">
        <v>644.010473305</v>
      </c>
      <c r="CW82" s="311">
        <v>1326.3103193929999</v>
      </c>
      <c r="CX82" s="311">
        <v>1588.213053773</v>
      </c>
      <c r="CY82" s="311">
        <v>631.32365157000015</v>
      </c>
      <c r="CZ82" s="311">
        <v>1363.9463657110002</v>
      </c>
      <c r="DA82" s="311">
        <v>733.08321314900002</v>
      </c>
      <c r="DB82" s="311">
        <v>1910.6279932019997</v>
      </c>
      <c r="DC82" s="311">
        <v>703.79549951999979</v>
      </c>
      <c r="DD82" s="311">
        <v>847.9068503540002</v>
      </c>
      <c r="DE82" s="311">
        <v>999.29636985299999</v>
      </c>
      <c r="DF82" s="311">
        <v>1334.8614310320002</v>
      </c>
      <c r="DG82" s="311">
        <v>1257.1069473499999</v>
      </c>
      <c r="DH82" s="311">
        <v>747.42406865900011</v>
      </c>
      <c r="DI82" s="311">
        <v>1183.5334173470001</v>
      </c>
      <c r="DJ82" s="311">
        <v>946.25012864100006</v>
      </c>
      <c r="DK82" s="308">
        <v>1350.606640748</v>
      </c>
      <c r="DL82" s="308">
        <v>981.92720382000005</v>
      </c>
      <c r="DM82" s="308">
        <v>936.60192161799989</v>
      </c>
      <c r="DN82" s="308">
        <v>852.61504575399999</v>
      </c>
      <c r="DO82" s="308">
        <v>969.69558307000011</v>
      </c>
      <c r="DP82" s="308">
        <v>1481.4077177009999</v>
      </c>
      <c r="DQ82" s="308">
        <v>981.30496166800003</v>
      </c>
      <c r="DR82" s="308">
        <v>1518.6693831599998</v>
      </c>
      <c r="DS82" s="308">
        <v>748.06987916799994</v>
      </c>
      <c r="DT82" s="308">
        <v>604.73378128000002</v>
      </c>
      <c r="DU82" s="308">
        <v>739.18678930300018</v>
      </c>
      <c r="DV82" s="308">
        <v>272.658756853</v>
      </c>
      <c r="DW82" s="308">
        <v>219.96052700300004</v>
      </c>
      <c r="DX82" s="308">
        <v>212.67905685200006</v>
      </c>
      <c r="DY82" s="308">
        <v>276.39675450282795</v>
      </c>
      <c r="DZ82" s="308">
        <v>91.636657522000036</v>
      </c>
      <c r="EA82" s="308">
        <v>741.43699296299997</v>
      </c>
      <c r="EB82" s="308">
        <v>803.13476790380446</v>
      </c>
      <c r="EC82" s="308">
        <v>270.75900343704643</v>
      </c>
      <c r="ED82" s="308">
        <v>772.27255522032056</v>
      </c>
      <c r="EE82" s="303"/>
      <c r="EF82" s="308"/>
      <c r="EG82" s="308"/>
      <c r="EH82" s="308"/>
      <c r="EI82" s="308"/>
      <c r="EJ82" s="308"/>
      <c r="EK82" s="401" t="s">
        <v>644</v>
      </c>
      <c r="EL82" s="305">
        <v>8548.5810588804088</v>
      </c>
      <c r="EM82" s="305">
        <v>7017.2451373019985</v>
      </c>
      <c r="EN82" s="305">
        <v>5527.8737987723616</v>
      </c>
      <c r="EO82" s="305">
        <v>6683.2739357860009</v>
      </c>
      <c r="EP82" s="305">
        <v>6522.5979185460001</v>
      </c>
      <c r="EQ82" s="305">
        <v>6300.6663426390005</v>
      </c>
      <c r="ER82" s="305">
        <v>7870.9770503659993</v>
      </c>
      <c r="ES82" s="305">
        <v>8821.7788269859993</v>
      </c>
      <c r="ET82" s="305">
        <v>7661.8336944530001</v>
      </c>
    </row>
    <row r="83" spans="1:150" s="256" customFormat="1" x14ac:dyDescent="0.25">
      <c r="A83" s="340" t="s">
        <v>28</v>
      </c>
      <c r="B83" s="311">
        <v>106.05128113765059</v>
      </c>
      <c r="C83" s="311">
        <v>146.22394032138695</v>
      </c>
      <c r="D83" s="311">
        <v>138.75427348727794</v>
      </c>
      <c r="E83" s="311">
        <v>82.290292710663294</v>
      </c>
      <c r="F83" s="311">
        <v>195.20722755886939</v>
      </c>
      <c r="G83" s="311">
        <v>136.42499009149253</v>
      </c>
      <c r="H83" s="311">
        <v>136.84810509268351</v>
      </c>
      <c r="I83" s="311">
        <v>131.59967156643435</v>
      </c>
      <c r="J83" s="311">
        <v>138.71419264486622</v>
      </c>
      <c r="K83" s="311">
        <v>83.43319216951943</v>
      </c>
      <c r="L83" s="311">
        <v>130.35507567164501</v>
      </c>
      <c r="M83" s="311">
        <v>153.9994589434979</v>
      </c>
      <c r="N83" s="311">
        <v>123.31596392863213</v>
      </c>
      <c r="O83" s="311">
        <v>87.066637509197477</v>
      </c>
      <c r="P83" s="311">
        <v>137.23678512023793</v>
      </c>
      <c r="Q83" s="311">
        <v>85.681271305992141</v>
      </c>
      <c r="R83" s="311">
        <v>137.9353159311953</v>
      </c>
      <c r="S83" s="311">
        <v>149.14056647338305</v>
      </c>
      <c r="T83" s="311">
        <v>123.71026384219712</v>
      </c>
      <c r="U83" s="311">
        <v>87.808055650692665</v>
      </c>
      <c r="V83" s="311">
        <v>133.49687194264766</v>
      </c>
      <c r="W83" s="311">
        <v>179.51984040477254</v>
      </c>
      <c r="X83" s="311">
        <v>142.05506510659802</v>
      </c>
      <c r="Y83" s="311">
        <v>150.18917670891335</v>
      </c>
      <c r="Z83" s="311">
        <v>284.19501019837782</v>
      </c>
      <c r="AA83" s="311">
        <v>231.69385697581399</v>
      </c>
      <c r="AB83" s="311">
        <v>279.76085799856457</v>
      </c>
      <c r="AC83" s="311">
        <v>386.4872236432202</v>
      </c>
      <c r="AD83" s="311">
        <v>293.24865490587354</v>
      </c>
      <c r="AE83" s="311">
        <v>291.39904331374134</v>
      </c>
      <c r="AF83" s="311">
        <v>286.10063732507291</v>
      </c>
      <c r="AG83" s="311">
        <v>133.58521655527602</v>
      </c>
      <c r="AH83" s="311">
        <v>177.92916457842566</v>
      </c>
      <c r="AI83" s="311">
        <v>644.94397711357374</v>
      </c>
      <c r="AJ83" s="311">
        <v>263.89103189209078</v>
      </c>
      <c r="AK83" s="311">
        <v>202.38012588829341</v>
      </c>
      <c r="AL83" s="311">
        <v>358.44737454439633</v>
      </c>
      <c r="AM83" s="311">
        <v>181.99631075633761</v>
      </c>
      <c r="AN83" s="311">
        <v>175.23336100782427</v>
      </c>
      <c r="AO83" s="311">
        <v>375.02135718737196</v>
      </c>
      <c r="AP83" s="311">
        <v>246.25896670309658</v>
      </c>
      <c r="AQ83" s="311">
        <v>188.69396664482102</v>
      </c>
      <c r="AR83" s="311">
        <v>412.93373204515149</v>
      </c>
      <c r="AS83" s="311">
        <v>172.75321106873369</v>
      </c>
      <c r="AT83" s="311">
        <v>230.50603489183584</v>
      </c>
      <c r="AU83" s="311">
        <v>383.34142726372227</v>
      </c>
      <c r="AV83" s="311">
        <v>257.12592066009501</v>
      </c>
      <c r="AW83" s="311">
        <v>200.48624114444573</v>
      </c>
      <c r="AX83" s="311">
        <v>654.02488581137368</v>
      </c>
      <c r="AY83" s="311">
        <v>-342.30139381569563</v>
      </c>
      <c r="AZ83" s="311">
        <v>142.42930098036271</v>
      </c>
      <c r="BA83" s="311">
        <v>415.00554694670097</v>
      </c>
      <c r="BB83" s="311">
        <v>192.52960595041765</v>
      </c>
      <c r="BC83" s="311">
        <v>252.85290215723518</v>
      </c>
      <c r="BD83" s="311">
        <v>464.10273995208252</v>
      </c>
      <c r="BE83" s="311">
        <v>168.03609564183176</v>
      </c>
      <c r="BF83" s="311">
        <v>228.5716814511905</v>
      </c>
      <c r="BG83" s="311">
        <v>422.94378363058178</v>
      </c>
      <c r="BH83" s="311">
        <v>243.39104122836079</v>
      </c>
      <c r="BI83" s="311">
        <v>213.05228039217519</v>
      </c>
      <c r="BJ83" s="311">
        <v>496.82465371802834</v>
      </c>
      <c r="BK83" s="311">
        <v>485.41384467127892</v>
      </c>
      <c r="BL83" s="311">
        <v>200.01657632746364</v>
      </c>
      <c r="BM83" s="311">
        <v>614.40361134140949</v>
      </c>
      <c r="BN83" s="311">
        <v>200.48538704238186</v>
      </c>
      <c r="BO83" s="311">
        <v>200.46612086002017</v>
      </c>
      <c r="BP83" s="311">
        <v>542.50769992454093</v>
      </c>
      <c r="BQ83" s="311">
        <v>143.79492084594449</v>
      </c>
      <c r="BR83" s="311">
        <v>198.27860680522301</v>
      </c>
      <c r="BS83" s="311">
        <v>639.87775835400851</v>
      </c>
      <c r="BT83" s="311">
        <v>319.50271826870113</v>
      </c>
      <c r="BU83" s="311">
        <v>208.24254163702693</v>
      </c>
      <c r="BV83" s="311">
        <v>493.23968390853946</v>
      </c>
      <c r="BW83" s="311">
        <v>205.18460562272656</v>
      </c>
      <c r="BX83" s="311">
        <v>200.31552770703607</v>
      </c>
      <c r="BY83" s="311">
        <v>603.21721674103526</v>
      </c>
      <c r="BZ83" s="311">
        <v>234.66265533039393</v>
      </c>
      <c r="CA83" s="311">
        <v>248.85650489699992</v>
      </c>
      <c r="CB83" s="311">
        <v>508.71782258200005</v>
      </c>
      <c r="CC83" s="311">
        <v>315.36711058800006</v>
      </c>
      <c r="CD83" s="311">
        <v>216.33446918999994</v>
      </c>
      <c r="CE83" s="311">
        <v>781.26231537353749</v>
      </c>
      <c r="CF83" s="311">
        <v>300.28218349400004</v>
      </c>
      <c r="CG83" s="311">
        <v>260.24989194199992</v>
      </c>
      <c r="CH83" s="311">
        <v>351.01298992</v>
      </c>
      <c r="CI83" s="311">
        <v>290.64542914800001</v>
      </c>
      <c r="CJ83" s="311">
        <v>251.75847559900004</v>
      </c>
      <c r="CK83" s="311">
        <v>435.87447452100002</v>
      </c>
      <c r="CL83" s="311">
        <v>274.83956094899997</v>
      </c>
      <c r="CM83" s="311">
        <v>298.53157744099991</v>
      </c>
      <c r="CN83" s="311">
        <v>1509.1511892806534</v>
      </c>
      <c r="CO83" s="311">
        <v>276.17831819299994</v>
      </c>
      <c r="CP83" s="311">
        <v>243.80891817000006</v>
      </c>
      <c r="CQ83" s="311">
        <v>476.29317574599992</v>
      </c>
      <c r="CR83" s="311">
        <v>299.72099452600008</v>
      </c>
      <c r="CS83" s="311">
        <v>238.53472207299998</v>
      </c>
      <c r="CT83" s="311">
        <v>299.32293841500001</v>
      </c>
      <c r="CU83" s="311">
        <v>293.74177121999992</v>
      </c>
      <c r="CV83" s="311">
        <v>189.5076475350001</v>
      </c>
      <c r="CW83" s="311">
        <v>661.58118028299987</v>
      </c>
      <c r="CX83" s="311">
        <v>1058.2891864130002</v>
      </c>
      <c r="CY83" s="311">
        <v>127.32789454</v>
      </c>
      <c r="CZ83" s="311">
        <v>717.89755052100008</v>
      </c>
      <c r="DA83" s="311">
        <v>150.47109680899996</v>
      </c>
      <c r="DB83" s="311">
        <v>903.52113597199991</v>
      </c>
      <c r="DC83" s="311">
        <v>171.28171436999997</v>
      </c>
      <c r="DD83" s="311">
        <v>123.474313634</v>
      </c>
      <c r="DE83" s="311">
        <v>148.728348493</v>
      </c>
      <c r="DF83" s="311">
        <v>222.5967317520001</v>
      </c>
      <c r="DG83" s="584">
        <f>+DG84+DG90</f>
        <v>174.02138816999985</v>
      </c>
      <c r="DH83" s="584">
        <f t="shared" ref="DH83:DT83" si="75">+DH84+DH90</f>
        <v>129.48690246900014</v>
      </c>
      <c r="DI83" s="584">
        <f t="shared" si="75"/>
        <v>169.79597484699997</v>
      </c>
      <c r="DJ83" s="584">
        <f t="shared" si="75"/>
        <v>150.42942572100003</v>
      </c>
      <c r="DK83" s="584">
        <f t="shared" si="75"/>
        <v>105.11248997799997</v>
      </c>
      <c r="DL83" s="587">
        <f t="shared" si="75"/>
        <v>211.93687899999998</v>
      </c>
      <c r="DM83" s="587">
        <f t="shared" si="75"/>
        <v>156.50261491800006</v>
      </c>
      <c r="DN83" s="587">
        <f t="shared" si="75"/>
        <v>70.350689504000016</v>
      </c>
      <c r="DO83" s="587">
        <f t="shared" si="75"/>
        <v>148.93558399</v>
      </c>
      <c r="DP83" s="587">
        <f t="shared" si="75"/>
        <v>220.060054751</v>
      </c>
      <c r="DQ83" s="587">
        <f t="shared" si="75"/>
        <v>124.02738464800005</v>
      </c>
      <c r="DR83" s="587">
        <f t="shared" si="75"/>
        <v>185.96766172999997</v>
      </c>
      <c r="DS83" s="587">
        <f t="shared" si="75"/>
        <v>216.99693635399998</v>
      </c>
      <c r="DT83" s="587">
        <f t="shared" si="75"/>
        <v>66.429995701999928</v>
      </c>
      <c r="DU83" s="308">
        <v>345.76074755300021</v>
      </c>
      <c r="DV83" s="308">
        <v>205.19563846299999</v>
      </c>
      <c r="DW83" s="308">
        <v>158.41193160300003</v>
      </c>
      <c r="DX83" s="308">
        <v>197.11400810200007</v>
      </c>
      <c r="DY83" s="308">
        <v>228.40109283099994</v>
      </c>
      <c r="DZ83" s="308">
        <v>70.914072522000026</v>
      </c>
      <c r="EA83" s="308">
        <v>329.67608671300002</v>
      </c>
      <c r="EB83" s="308">
        <v>515.52644188599993</v>
      </c>
      <c r="EC83" s="308">
        <v>184.36317367299998</v>
      </c>
      <c r="ED83" s="308">
        <v>203.24880000399995</v>
      </c>
      <c r="EE83" s="303" t="s">
        <v>659</v>
      </c>
      <c r="EF83" s="308"/>
      <c r="EG83" s="308"/>
      <c r="EH83" s="308"/>
      <c r="EI83" s="308"/>
      <c r="EJ83" s="308"/>
      <c r="EK83" s="401" t="s">
        <v>28</v>
      </c>
      <c r="EL83" s="308">
        <v>4894.6597740616535</v>
      </c>
      <c r="EM83" s="308">
        <v>3978.3956960420001</v>
      </c>
      <c r="EN83" s="308">
        <v>1846.6270497260002</v>
      </c>
      <c r="EO83" s="308">
        <v>2722.0389254060001</v>
      </c>
      <c r="EP83" s="308">
        <v>2942.3866191060006</v>
      </c>
      <c r="EQ83" s="308">
        <v>2804.2373625040004</v>
      </c>
      <c r="ER83" s="308">
        <v>3825.1258278210003</v>
      </c>
      <c r="ES83" s="308">
        <v>4650.9276044409999</v>
      </c>
      <c r="ET83" s="308">
        <v>4381.4120299980004</v>
      </c>
    </row>
    <row r="84" spans="1:150" s="256" customFormat="1" x14ac:dyDescent="0.25">
      <c r="A84" s="344" t="s">
        <v>503</v>
      </c>
      <c r="B84" s="311">
        <v>66.449667961999978</v>
      </c>
      <c r="C84" s="311">
        <v>106.388677628</v>
      </c>
      <c r="D84" s="311">
        <v>98.683982744000005</v>
      </c>
      <c r="E84" s="311">
        <v>41.983587252000007</v>
      </c>
      <c r="F84" s="311">
        <v>154.66271253799999</v>
      </c>
      <c r="G84" s="311">
        <v>95.641262432000005</v>
      </c>
      <c r="H84" s="311">
        <v>95.82375343999999</v>
      </c>
      <c r="I84" s="311">
        <v>90.333276238999986</v>
      </c>
      <c r="J84" s="311">
        <v>97.204325585000007</v>
      </c>
      <c r="K84" s="311">
        <v>41.678416893999994</v>
      </c>
      <c r="L84" s="311">
        <v>88.353947222000002</v>
      </c>
      <c r="M84" s="311">
        <v>111.750523836</v>
      </c>
      <c r="N84" s="311">
        <v>80.817760104000001</v>
      </c>
      <c r="O84" s="311">
        <v>44.317694282000005</v>
      </c>
      <c r="P84" s="311">
        <v>94.235623128</v>
      </c>
      <c r="Q84" s="311">
        <v>42.426402457999998</v>
      </c>
      <c r="R84" s="311">
        <v>94.425243356999999</v>
      </c>
      <c r="S84" s="311">
        <v>105.37378447100001</v>
      </c>
      <c r="T84" s="311">
        <v>79.685257826000012</v>
      </c>
      <c r="U84" s="311">
        <v>43.523302099000006</v>
      </c>
      <c r="V84" s="311">
        <v>88.950838344999994</v>
      </c>
      <c r="W84" s="311">
        <v>132.906638937</v>
      </c>
      <c r="X84" s="311">
        <v>95.160242320000009</v>
      </c>
      <c r="Y84" s="311">
        <v>103.01103114200001</v>
      </c>
      <c r="Z84" s="311">
        <v>236.73183011</v>
      </c>
      <c r="AA84" s="311">
        <v>45.560834794999998</v>
      </c>
      <c r="AB84" s="311">
        <v>92.535571638000008</v>
      </c>
      <c r="AC84" s="311">
        <v>198.16326155500002</v>
      </c>
      <c r="AD84" s="311">
        <v>103.81956789499999</v>
      </c>
      <c r="AE84" s="311">
        <v>100.858344317</v>
      </c>
      <c r="AF84" s="311">
        <v>236.89072000999997</v>
      </c>
      <c r="AG84" s="311">
        <v>52.387080195000003</v>
      </c>
      <c r="AH84" s="311">
        <v>96.247850798999991</v>
      </c>
      <c r="AI84" s="311">
        <v>472.88915974299999</v>
      </c>
      <c r="AJ84" s="311">
        <v>90.821545764999996</v>
      </c>
      <c r="AK84" s="311">
        <v>28.289984929999999</v>
      </c>
      <c r="AL84" s="311">
        <v>183.33055735199997</v>
      </c>
      <c r="AM84" s="311">
        <v>33.821779320000005</v>
      </c>
      <c r="AN84" s="311">
        <v>26.182491950000003</v>
      </c>
      <c r="AO84" s="311">
        <v>225.08896565000001</v>
      </c>
      <c r="AP84" s="311">
        <v>95.439837139999995</v>
      </c>
      <c r="AQ84" s="311">
        <v>36.982852639999997</v>
      </c>
      <c r="AR84" s="311">
        <v>260.32535613000005</v>
      </c>
      <c r="AS84" s="311">
        <v>22.146431270000001</v>
      </c>
      <c r="AT84" s="311">
        <v>30.993026600000007</v>
      </c>
      <c r="AU84" s="311">
        <v>222.22011768000002</v>
      </c>
      <c r="AV84" s="311">
        <v>94.957437339999998</v>
      </c>
      <c r="AW84" s="311">
        <v>38.378776009999996</v>
      </c>
      <c r="AX84" s="311">
        <v>991.23583497999994</v>
      </c>
      <c r="AY84" s="311">
        <v>26.906889989999996</v>
      </c>
      <c r="AZ84" s="311">
        <v>27.086832430000001</v>
      </c>
      <c r="BA84" s="311">
        <v>299.19087999999999</v>
      </c>
      <c r="BB84" s="311">
        <v>98.773969189999988</v>
      </c>
      <c r="BC84" s="311">
        <v>86.333312939999999</v>
      </c>
      <c r="BD84" s="311">
        <v>346.77004199999999</v>
      </c>
      <c r="BE84" s="311">
        <v>24.368186260000002</v>
      </c>
      <c r="BF84" s="311">
        <v>84.248209712000005</v>
      </c>
      <c r="BG84" s="311">
        <v>295.93208608999998</v>
      </c>
      <c r="BH84" s="311">
        <v>96.611122769999994</v>
      </c>
      <c r="BI84" s="311">
        <v>84.962745189999993</v>
      </c>
      <c r="BJ84" s="311">
        <v>345.55018559999996</v>
      </c>
      <c r="BK84" s="311">
        <v>424.19180590999997</v>
      </c>
      <c r="BL84" s="311">
        <v>81.503659150000004</v>
      </c>
      <c r="BM84" s="311">
        <v>502.91612864900014</v>
      </c>
      <c r="BN84" s="311">
        <v>96.194735369999989</v>
      </c>
      <c r="BO84" s="311">
        <v>88.611770392000011</v>
      </c>
      <c r="BP84" s="311">
        <v>437.00214548999998</v>
      </c>
      <c r="BQ84" s="311">
        <v>39.005287834000001</v>
      </c>
      <c r="BR84" s="311">
        <v>85.775750579999993</v>
      </c>
      <c r="BS84" s="311">
        <v>545.39830779299996</v>
      </c>
      <c r="BT84" s="311">
        <v>214.38397142300008</v>
      </c>
      <c r="BU84" s="311">
        <v>116.95010578</v>
      </c>
      <c r="BV84" s="311">
        <v>398.19431768599998</v>
      </c>
      <c r="BW84" s="311">
        <v>113.68841953</v>
      </c>
      <c r="BX84" s="311">
        <v>99.719772599999999</v>
      </c>
      <c r="BY84" s="311">
        <v>502.41807527899999</v>
      </c>
      <c r="BZ84" s="311">
        <v>128.04210312699999</v>
      </c>
      <c r="CA84" s="311">
        <v>159.111862207</v>
      </c>
      <c r="CB84" s="311">
        <v>419.14759667200002</v>
      </c>
      <c r="CC84" s="311">
        <v>225.62520722800002</v>
      </c>
      <c r="CD84" s="311">
        <v>127.37356297000001</v>
      </c>
      <c r="CE84" s="311">
        <v>743.45411231399976</v>
      </c>
      <c r="CF84" s="311">
        <v>210.47610535400003</v>
      </c>
      <c r="CG84" s="311">
        <v>170.262836212</v>
      </c>
      <c r="CH84" s="311">
        <v>259.78209833</v>
      </c>
      <c r="CI84" s="311">
        <v>202.38723114800001</v>
      </c>
      <c r="CJ84" s="311">
        <v>139.543344279</v>
      </c>
      <c r="CK84" s="311">
        <v>396.37669471100003</v>
      </c>
      <c r="CL84" s="311">
        <v>169.44835852900002</v>
      </c>
      <c r="CM84" s="311">
        <v>189.73910847100001</v>
      </c>
      <c r="CN84" s="311">
        <v>1410.4807500909999</v>
      </c>
      <c r="CO84" s="311">
        <v>238.58611079299999</v>
      </c>
      <c r="CP84" s="311">
        <v>146.61431178000001</v>
      </c>
      <c r="CQ84" s="311">
        <v>379.58759314600002</v>
      </c>
      <c r="CR84" s="311">
        <v>203.38286527600002</v>
      </c>
      <c r="CS84" s="311">
        <v>172.748097973</v>
      </c>
      <c r="CT84" s="311">
        <v>261.912523545</v>
      </c>
      <c r="CU84" s="311">
        <v>264.61474171000003</v>
      </c>
      <c r="CV84" s="311">
        <v>178.221459815</v>
      </c>
      <c r="CW84" s="311">
        <v>649.52985061300001</v>
      </c>
      <c r="CX84" s="311">
        <v>1053.8203349830001</v>
      </c>
      <c r="CY84" s="311">
        <v>119.88146884</v>
      </c>
      <c r="CZ84" s="311">
        <v>707.29982513100003</v>
      </c>
      <c r="DA84" s="311">
        <v>138.83940711900001</v>
      </c>
      <c r="DB84" s="311">
        <v>891.87468021199993</v>
      </c>
      <c r="DC84" s="311">
        <v>160.00955860000002</v>
      </c>
      <c r="DD84" s="311">
        <v>111.97826781400001</v>
      </c>
      <c r="DE84" s="311">
        <v>137.796663013</v>
      </c>
      <c r="DF84" s="311">
        <v>212.02290788199997</v>
      </c>
      <c r="DG84" s="585">
        <f t="shared" ref="DG84:DT84" si="76">+SUM(DG85:DG89)</f>
        <v>162.96536413000001</v>
      </c>
      <c r="DH84" s="585">
        <f t="shared" si="76"/>
        <v>119.446815019</v>
      </c>
      <c r="DI84" s="585">
        <f t="shared" si="76"/>
        <v>159.027050067</v>
      </c>
      <c r="DJ84" s="585">
        <f t="shared" si="76"/>
        <v>140.091985591</v>
      </c>
      <c r="DK84" s="585">
        <f t="shared" si="76"/>
        <v>100.703010968</v>
      </c>
      <c r="DL84" s="581">
        <f t="shared" si="76"/>
        <v>207.61644268999999</v>
      </c>
      <c r="DM84" s="581">
        <f t="shared" si="76"/>
        <v>133.37366313799998</v>
      </c>
      <c r="DN84" s="581">
        <f t="shared" si="76"/>
        <v>59.651573554000009</v>
      </c>
      <c r="DO84" s="581">
        <f t="shared" si="76"/>
        <v>138.56856864000002</v>
      </c>
      <c r="DP84" s="581">
        <f t="shared" si="76"/>
        <v>209.29517998099999</v>
      </c>
      <c r="DQ84" s="581">
        <f t="shared" si="76"/>
        <v>113.58767038799999</v>
      </c>
      <c r="DR84" s="581">
        <f t="shared" si="76"/>
        <v>181.08806006999998</v>
      </c>
      <c r="DS84" s="581">
        <f t="shared" si="76"/>
        <v>206.89360302399999</v>
      </c>
      <c r="DT84" s="581">
        <f t="shared" si="76"/>
        <v>58.473241582000007</v>
      </c>
      <c r="DU84" s="308"/>
      <c r="DV84" s="308"/>
      <c r="DW84" s="308"/>
      <c r="DX84" s="308"/>
      <c r="DY84" s="308"/>
      <c r="DZ84" s="308"/>
      <c r="EA84" s="308"/>
      <c r="EB84" s="308"/>
      <c r="EC84" s="308"/>
      <c r="ED84" s="308"/>
      <c r="EE84" s="303"/>
      <c r="EF84" s="308"/>
      <c r="EG84" s="308"/>
      <c r="EH84" s="308"/>
      <c r="EI84" s="308"/>
      <c r="EJ84" s="308"/>
      <c r="EK84" s="401" t="s">
        <v>503</v>
      </c>
      <c r="EL84" s="308"/>
      <c r="EM84" s="308"/>
      <c r="EN84" s="308"/>
      <c r="EO84" s="308">
        <v>2620.5820858960001</v>
      </c>
      <c r="EP84" s="308">
        <v>2842.3866191060006</v>
      </c>
      <c r="EQ84" s="308">
        <v>2704.2373625040004</v>
      </c>
      <c r="ER84" s="308">
        <v>3725.1258278210003</v>
      </c>
      <c r="ES84" s="308">
        <v>4605.9276044409999</v>
      </c>
      <c r="ET84" s="308">
        <v>4381.4120299980004</v>
      </c>
    </row>
    <row r="85" spans="1:150" s="256" customFormat="1" x14ac:dyDescent="0.25">
      <c r="A85" s="332" t="s">
        <v>495</v>
      </c>
      <c r="B85" s="311">
        <v>53.084253491999981</v>
      </c>
      <c r="C85" s="311">
        <v>83.547169977999999</v>
      </c>
      <c r="D85" s="311">
        <v>7.4494207540000001</v>
      </c>
      <c r="E85" s="311">
        <v>30.457882511000001</v>
      </c>
      <c r="F85" s="311">
        <v>127.871906376</v>
      </c>
      <c r="G85" s="311">
        <v>17.118761091999996</v>
      </c>
      <c r="H85" s="311">
        <v>69.898835819999988</v>
      </c>
      <c r="I85" s="311">
        <v>83.992099338999992</v>
      </c>
      <c r="J85" s="311">
        <v>7.4613468360000006</v>
      </c>
      <c r="K85" s="311">
        <v>30.610884237999997</v>
      </c>
      <c r="L85" s="311">
        <v>67.901802349999997</v>
      </c>
      <c r="M85" s="311">
        <v>27.432101036000002</v>
      </c>
      <c r="N85" s="311">
        <v>71.675991519999997</v>
      </c>
      <c r="O85" s="311">
        <v>20.469710582000005</v>
      </c>
      <c r="P85" s="311">
        <v>7.4782304580000005</v>
      </c>
      <c r="Q85" s="311">
        <v>30.694918461</v>
      </c>
      <c r="R85" s="311">
        <v>64.386040116999993</v>
      </c>
      <c r="S85" s="311">
        <v>30.320132170999997</v>
      </c>
      <c r="T85" s="311">
        <v>71.719121870000009</v>
      </c>
      <c r="U85" s="311">
        <v>20.742002361000004</v>
      </c>
      <c r="V85" s="311">
        <v>7.5204429460000002</v>
      </c>
      <c r="W85" s="311">
        <v>30.428448331999999</v>
      </c>
      <c r="X85" s="311">
        <v>64.415694426000002</v>
      </c>
      <c r="Y85" s="311">
        <v>27.182460502999998</v>
      </c>
      <c r="Z85" s="311">
        <v>136.88945156</v>
      </c>
      <c r="AA85" s="311">
        <v>24.450881195000001</v>
      </c>
      <c r="AB85" s="311">
        <v>8.7194878609999993</v>
      </c>
      <c r="AC85" s="311">
        <v>93.346110987000003</v>
      </c>
      <c r="AD85" s="311">
        <v>64.457274433999999</v>
      </c>
      <c r="AE85" s="311">
        <v>26.048919896999998</v>
      </c>
      <c r="AF85" s="311">
        <v>138.79852031999997</v>
      </c>
      <c r="AG85" s="311">
        <v>24.149395214999998</v>
      </c>
      <c r="AH85" s="311">
        <v>15.29277323</v>
      </c>
      <c r="AI85" s="311">
        <v>371.22626646999998</v>
      </c>
      <c r="AJ85" s="311">
        <v>56.723233085999993</v>
      </c>
      <c r="AK85" s="311">
        <v>25.174717810000001</v>
      </c>
      <c r="AL85" s="311">
        <v>76.446506959999994</v>
      </c>
      <c r="AM85" s="311">
        <v>21.599599140000002</v>
      </c>
      <c r="AN85" s="311">
        <v>17.185520940000004</v>
      </c>
      <c r="AO85" s="311">
        <v>41.179224519999998</v>
      </c>
      <c r="AP85" s="311">
        <v>60.574152380000001</v>
      </c>
      <c r="AQ85" s="311">
        <v>34.798384239999997</v>
      </c>
      <c r="AR85" s="311">
        <v>64.50343801999999</v>
      </c>
      <c r="AS85" s="311">
        <v>11.267469340000002</v>
      </c>
      <c r="AT85" s="311">
        <v>26.937338530000005</v>
      </c>
      <c r="AU85" s="311">
        <v>39.063277929999998</v>
      </c>
      <c r="AV85" s="311">
        <v>52.631775270000006</v>
      </c>
      <c r="AW85" s="311">
        <v>33.777130389999996</v>
      </c>
      <c r="AX85" s="311">
        <v>145.44676946999999</v>
      </c>
      <c r="AY85" s="311">
        <v>15.425843579999999</v>
      </c>
      <c r="AZ85" s="311">
        <v>20.33988673</v>
      </c>
      <c r="BA85" s="311">
        <v>115.89816261</v>
      </c>
      <c r="BB85" s="311">
        <v>54.945769179999999</v>
      </c>
      <c r="BC85" s="311">
        <v>35.975768539999997</v>
      </c>
      <c r="BD85" s="311">
        <v>142.21186047999998</v>
      </c>
      <c r="BE85" s="311">
        <v>13.133804120000001</v>
      </c>
      <c r="BF85" s="311">
        <v>28.839487742000003</v>
      </c>
      <c r="BG85" s="311">
        <v>112.10361047000001</v>
      </c>
      <c r="BH85" s="311">
        <v>51.513708059999999</v>
      </c>
      <c r="BI85" s="311">
        <v>34.621309339999996</v>
      </c>
      <c r="BJ85" s="311">
        <v>142.0718794</v>
      </c>
      <c r="BK85" s="311">
        <v>12.909489730000001</v>
      </c>
      <c r="BL85" s="311">
        <v>26.054488070000001</v>
      </c>
      <c r="BM85" s="311">
        <v>113.53818138</v>
      </c>
      <c r="BN85" s="311">
        <v>51.161769169999999</v>
      </c>
      <c r="BO85" s="311">
        <v>37.088199982000006</v>
      </c>
      <c r="BP85" s="311">
        <v>147.11117888999999</v>
      </c>
      <c r="BQ85" s="311">
        <v>27.760951544000001</v>
      </c>
      <c r="BR85" s="311">
        <v>29.297405930000004</v>
      </c>
      <c r="BS85" s="311">
        <v>110.25508247</v>
      </c>
      <c r="BT85" s="311">
        <v>196.03207919300007</v>
      </c>
      <c r="BU85" s="311">
        <v>37.753956580000001</v>
      </c>
      <c r="BV85" s="311">
        <v>69.932514229999981</v>
      </c>
      <c r="BW85" s="311">
        <v>70.553552460000006</v>
      </c>
      <c r="BX85" s="311">
        <v>32.612872660000001</v>
      </c>
      <c r="BY85" s="311">
        <v>32.237493387000001</v>
      </c>
      <c r="BZ85" s="311">
        <v>43.707079110000002</v>
      </c>
      <c r="CA85" s="311">
        <v>52.206169496999998</v>
      </c>
      <c r="CB85" s="311">
        <v>80.648487051999993</v>
      </c>
      <c r="CC85" s="311">
        <v>71.301754638000006</v>
      </c>
      <c r="CD85" s="311">
        <v>30.165792260000003</v>
      </c>
      <c r="CE85" s="311">
        <v>72.825850834999997</v>
      </c>
      <c r="CF85" s="311">
        <v>44.453648898000004</v>
      </c>
      <c r="CG85" s="311">
        <v>51.641606975999998</v>
      </c>
      <c r="CH85" s="311">
        <v>91.09592911</v>
      </c>
      <c r="CI85" s="311">
        <v>70.78501286800001</v>
      </c>
      <c r="CJ85" s="311">
        <v>30.556273280000003</v>
      </c>
      <c r="CK85" s="311">
        <v>76.760724881999991</v>
      </c>
      <c r="CL85" s="311">
        <v>46.671739971999997</v>
      </c>
      <c r="CM85" s="311">
        <v>65.360940860000014</v>
      </c>
      <c r="CN85" s="311">
        <v>79.120065245999996</v>
      </c>
      <c r="CO85" s="311">
        <v>110.46356472299999</v>
      </c>
      <c r="CP85" s="311">
        <v>30.868338473999998</v>
      </c>
      <c r="CQ85" s="311">
        <v>37.069779206999996</v>
      </c>
      <c r="CR85" s="311">
        <v>88.741057153000014</v>
      </c>
      <c r="CS85" s="311">
        <v>39.482851989999993</v>
      </c>
      <c r="CT85" s="311">
        <v>104.40237342</v>
      </c>
      <c r="CU85" s="311">
        <v>111.36449406000003</v>
      </c>
      <c r="CV85" s="311">
        <v>30.841734507000005</v>
      </c>
      <c r="CW85" s="311">
        <v>36.144671649999999</v>
      </c>
      <c r="CX85" s="311">
        <v>84.30811558500001</v>
      </c>
      <c r="CY85" s="311">
        <v>40.368989079999999</v>
      </c>
      <c r="CZ85" s="311">
        <v>104.49018002999998</v>
      </c>
      <c r="DA85" s="311">
        <v>111.36449405900001</v>
      </c>
      <c r="DB85" s="311">
        <v>34.891729847000008</v>
      </c>
      <c r="DC85" s="311">
        <v>36.144671680000002</v>
      </c>
      <c r="DD85" s="311">
        <v>84.240120167000015</v>
      </c>
      <c r="DE85" s="311">
        <v>54.950849909999995</v>
      </c>
      <c r="DF85" s="311">
        <v>88.251783569999986</v>
      </c>
      <c r="DG85" s="311">
        <v>112.00712111000001</v>
      </c>
      <c r="DH85" s="311">
        <v>26.747132984</v>
      </c>
      <c r="DI85" s="311">
        <v>53.126250659999997</v>
      </c>
      <c r="DJ85" s="311">
        <v>82.700284331000006</v>
      </c>
      <c r="DK85" s="308">
        <v>43.317412936000004</v>
      </c>
      <c r="DL85" s="308">
        <v>113.66674051999999</v>
      </c>
      <c r="DM85" s="308">
        <v>68.507351217999997</v>
      </c>
      <c r="DN85" s="308">
        <v>31.629316940000002</v>
      </c>
      <c r="DO85" s="308">
        <v>46.891490680000004</v>
      </c>
      <c r="DP85" s="308">
        <v>45.790945540999999</v>
      </c>
      <c r="DQ85" s="308">
        <v>68.88092284599999</v>
      </c>
      <c r="DR85" s="308">
        <v>87.146565710000004</v>
      </c>
      <c r="DS85" s="308">
        <v>27.529573423999999</v>
      </c>
      <c r="DT85" s="308">
        <v>46.790732722000001</v>
      </c>
      <c r="DU85" s="308">
        <v>47.848950135999999</v>
      </c>
      <c r="DV85" s="308">
        <v>46.881164235999996</v>
      </c>
      <c r="DW85" s="308">
        <v>124.894462551</v>
      </c>
      <c r="DX85" s="308">
        <v>94.838838033999991</v>
      </c>
      <c r="DY85" s="308">
        <v>33.085128980999997</v>
      </c>
      <c r="DZ85" s="308">
        <v>46.790732722000001</v>
      </c>
      <c r="EA85" s="308">
        <v>31.830076565999995</v>
      </c>
      <c r="EB85" s="308">
        <v>355.84817206899999</v>
      </c>
      <c r="EC85" s="308">
        <v>137.394462471</v>
      </c>
      <c r="ED85" s="308">
        <v>100.76533326399999</v>
      </c>
      <c r="EE85" s="303"/>
      <c r="EF85" s="308"/>
      <c r="EG85" s="308"/>
      <c r="EH85" s="308"/>
      <c r="EI85" s="308"/>
      <c r="EJ85" s="308"/>
      <c r="EK85" s="566" t="s">
        <v>495</v>
      </c>
      <c r="EL85" s="308">
        <v>780.28272207500004</v>
      </c>
      <c r="EM85" s="308">
        <v>817.36183414499988</v>
      </c>
      <c r="EN85" s="308">
        <v>780.41153547600004</v>
      </c>
      <c r="EO85" s="308">
        <v>1094.4976271759999</v>
      </c>
      <c r="EP85" s="308">
        <v>1335.5975402409999</v>
      </c>
      <c r="EQ85" s="308">
        <v>1482.3887953710002</v>
      </c>
      <c r="ER85" s="308">
        <v>2950.9451183900005</v>
      </c>
      <c r="ES85" s="308">
        <v>2963.6077340100001</v>
      </c>
      <c r="ET85" s="308">
        <v>3121.8821507760003</v>
      </c>
    </row>
    <row r="86" spans="1:150" s="256" customFormat="1" x14ac:dyDescent="0.25">
      <c r="A86" s="332" t="s">
        <v>491</v>
      </c>
      <c r="B86" s="311">
        <v>9.873647459999999</v>
      </c>
      <c r="C86" s="311">
        <v>22.446583439999998</v>
      </c>
      <c r="D86" s="311">
        <v>81.9333326</v>
      </c>
      <c r="E86" s="311">
        <v>8.0040293310000017</v>
      </c>
      <c r="F86" s="311">
        <v>26.102270761999993</v>
      </c>
      <c r="G86" s="311">
        <v>77.163360100000006</v>
      </c>
      <c r="H86" s="311">
        <v>22.433150609999995</v>
      </c>
      <c r="I86" s="311">
        <v>5.9462526900000006</v>
      </c>
      <c r="J86" s="311">
        <v>81.836295368999998</v>
      </c>
      <c r="K86" s="311">
        <v>7.5458572460000006</v>
      </c>
      <c r="L86" s="311">
        <v>19.289829672</v>
      </c>
      <c r="M86" s="311">
        <v>83.611027799999988</v>
      </c>
      <c r="N86" s="311">
        <v>5.650001284</v>
      </c>
      <c r="O86" s="311">
        <v>21.784153109999998</v>
      </c>
      <c r="P86" s="311">
        <v>81.290216350000009</v>
      </c>
      <c r="Q86" s="311">
        <v>7.7210272970000009</v>
      </c>
      <c r="R86" s="311">
        <v>28.267494820000007</v>
      </c>
      <c r="S86" s="311">
        <v>74.590159740000004</v>
      </c>
      <c r="T86" s="311">
        <v>4.4743689559999993</v>
      </c>
      <c r="U86" s="311">
        <v>20.664314468000001</v>
      </c>
      <c r="V86" s="311">
        <v>75.963219099</v>
      </c>
      <c r="W86" s="311">
        <v>98.134400595000002</v>
      </c>
      <c r="X86" s="311">
        <v>30.265057923999997</v>
      </c>
      <c r="Y86" s="311">
        <v>74.372919648999996</v>
      </c>
      <c r="Z86" s="311">
        <v>96.350611549999996</v>
      </c>
      <c r="AA86" s="311">
        <v>20.715029389999998</v>
      </c>
      <c r="AB86" s="311">
        <v>75.819495477000004</v>
      </c>
      <c r="AC86" s="311">
        <v>101.29547506799999</v>
      </c>
      <c r="AD86" s="311">
        <v>37.856217160999996</v>
      </c>
      <c r="AE86" s="311">
        <v>74.345931870000001</v>
      </c>
      <c r="AF86" s="311">
        <v>95.170244099999991</v>
      </c>
      <c r="AG86" s="311">
        <v>20.603701969999999</v>
      </c>
      <c r="AH86" s="311">
        <v>75.807560479000003</v>
      </c>
      <c r="AI86" s="311">
        <v>98.391598133000002</v>
      </c>
      <c r="AJ86" s="311">
        <v>32.792201368999997</v>
      </c>
      <c r="AK86" s="311">
        <v>2.5793607499999998</v>
      </c>
      <c r="AL86" s="311">
        <v>106.07039967199998</v>
      </c>
      <c r="AM86" s="311">
        <v>4.9247243000000012</v>
      </c>
      <c r="AN86" s="311">
        <v>4.0733608700000001</v>
      </c>
      <c r="AO86" s="311">
        <v>128.00686704</v>
      </c>
      <c r="AP86" s="311">
        <v>33.522714839999992</v>
      </c>
      <c r="AQ86" s="311">
        <v>1.9445220299999999</v>
      </c>
      <c r="AR86" s="311">
        <v>142.95967174000003</v>
      </c>
      <c r="AS86" s="311">
        <v>3.5212490300000003</v>
      </c>
      <c r="AT86" s="311">
        <v>3.9790007600000004</v>
      </c>
      <c r="AU86" s="311">
        <v>128.23358736</v>
      </c>
      <c r="AV86" s="311">
        <v>34.938456899999998</v>
      </c>
      <c r="AW86" s="311">
        <v>1.91118699</v>
      </c>
      <c r="AX86" s="311">
        <v>142.92681943999997</v>
      </c>
      <c r="AY86" s="311">
        <v>4.0611573100000005</v>
      </c>
      <c r="AZ86" s="311">
        <v>4.2013914100000003</v>
      </c>
      <c r="BA86" s="311">
        <v>128.36946499999999</v>
      </c>
      <c r="BB86" s="311">
        <v>36.401533829999998</v>
      </c>
      <c r="BC86" s="311">
        <v>6.66836509</v>
      </c>
      <c r="BD86" s="311">
        <v>142.31291149999998</v>
      </c>
      <c r="BE86" s="311">
        <v>3.7503365200000003</v>
      </c>
      <c r="BF86" s="311">
        <v>11.864592179999999</v>
      </c>
      <c r="BG86" s="311">
        <v>127.62431076000001</v>
      </c>
      <c r="BH86" s="311">
        <v>37.629918209999992</v>
      </c>
      <c r="BI86" s="311">
        <v>6.66836509</v>
      </c>
      <c r="BJ86" s="311">
        <v>141.28906117999998</v>
      </c>
      <c r="BK86" s="311">
        <v>3.7320706600000002</v>
      </c>
      <c r="BL86" s="311">
        <v>11.908592759999999</v>
      </c>
      <c r="BM86" s="311">
        <v>334.66537869900009</v>
      </c>
      <c r="BN86" s="311">
        <v>37.523222569999994</v>
      </c>
      <c r="BO86" s="311">
        <v>6.66836509</v>
      </c>
      <c r="BP86" s="311">
        <v>227.63362158000001</v>
      </c>
      <c r="BQ86" s="311">
        <v>3.6257823899999999</v>
      </c>
      <c r="BR86" s="311">
        <v>12.00616453</v>
      </c>
      <c r="BS86" s="311">
        <v>375.58054761300002</v>
      </c>
      <c r="BT86" s="311">
        <v>10.7984355</v>
      </c>
      <c r="BU86" s="311">
        <v>35.65919865</v>
      </c>
      <c r="BV86" s="311">
        <v>253.53195843499998</v>
      </c>
      <c r="BW86" s="311">
        <v>19.551323499999999</v>
      </c>
      <c r="BX86" s="311">
        <v>12.091613349999999</v>
      </c>
      <c r="BY86" s="311">
        <v>377.92950456199998</v>
      </c>
      <c r="BZ86" s="311">
        <v>41.693707456999995</v>
      </c>
      <c r="CA86" s="311">
        <v>6.6683664600000006</v>
      </c>
      <c r="CB86" s="311">
        <v>255.01130165000001</v>
      </c>
      <c r="CC86" s="311">
        <v>104.37171345000002</v>
      </c>
      <c r="CD86" s="311">
        <v>9.7069971099999997</v>
      </c>
      <c r="CE86" s="311">
        <v>574.30255159899991</v>
      </c>
      <c r="CF86" s="311">
        <v>126.813159576</v>
      </c>
      <c r="CG86" s="311">
        <v>6.4641066329999992</v>
      </c>
      <c r="CH86" s="311">
        <v>66.439896110000007</v>
      </c>
      <c r="CI86" s="311">
        <v>87.056034660000009</v>
      </c>
      <c r="CJ86" s="311">
        <v>9.70763307</v>
      </c>
      <c r="CK86" s="311">
        <v>226.666357299</v>
      </c>
      <c r="CL86" s="311">
        <v>84.807811027</v>
      </c>
      <c r="CM86" s="311">
        <v>6.4643967459999994</v>
      </c>
      <c r="CN86" s="311">
        <v>66.182445653999991</v>
      </c>
      <c r="CO86" s="311">
        <v>86.900184800000005</v>
      </c>
      <c r="CP86" s="311">
        <v>9.7082785600000001</v>
      </c>
      <c r="CQ86" s="311">
        <v>245.77498895900001</v>
      </c>
      <c r="CR86" s="311">
        <v>85.006333593000008</v>
      </c>
      <c r="CS86" s="311">
        <v>6.4646912499999996</v>
      </c>
      <c r="CT86" s="311">
        <v>90.716229843999983</v>
      </c>
      <c r="CU86" s="311">
        <v>87.027886340000009</v>
      </c>
      <c r="CV86" s="311">
        <v>9.7089337349999987</v>
      </c>
      <c r="CW86" s="311">
        <v>245.87083955299997</v>
      </c>
      <c r="CX86" s="311">
        <v>93.293346278000001</v>
      </c>
      <c r="CY86" s="311">
        <v>6.4447644900000007</v>
      </c>
      <c r="CZ86" s="311">
        <v>89.189416531000006</v>
      </c>
      <c r="DA86" s="311">
        <v>3.5308834600000001</v>
      </c>
      <c r="DB86" s="311">
        <v>9.7095987949999998</v>
      </c>
      <c r="DC86" s="311">
        <v>105.67859751</v>
      </c>
      <c r="DD86" s="311">
        <v>15.381004787</v>
      </c>
      <c r="DE86" s="311">
        <v>9.7780978330000003</v>
      </c>
      <c r="DF86" s="311">
        <v>109.81564574199999</v>
      </c>
      <c r="DG86" s="311">
        <v>3.7142134200000001</v>
      </c>
      <c r="DH86" s="311">
        <v>9.6492059649999984</v>
      </c>
      <c r="DI86" s="311">
        <v>64.427734997000002</v>
      </c>
      <c r="DJ86" s="311">
        <v>21.734558399999997</v>
      </c>
      <c r="DK86" s="308">
        <v>12.511431151999998</v>
      </c>
      <c r="DL86" s="308">
        <v>66.533531199999999</v>
      </c>
      <c r="DM86" s="308">
        <v>7.6222823200000001</v>
      </c>
      <c r="DN86" s="308">
        <v>9.6498910749999993</v>
      </c>
      <c r="DO86" s="308">
        <v>64.379547479999999</v>
      </c>
      <c r="DP86" s="308">
        <v>142.84709157999998</v>
      </c>
      <c r="DQ86" s="308">
        <v>12.532580661999999</v>
      </c>
      <c r="DR86" s="308">
        <v>66.349198386999973</v>
      </c>
      <c r="DS86" s="308">
        <v>130.41999999999999</v>
      </c>
      <c r="DT86" s="308">
        <v>9.1250170050000001</v>
      </c>
      <c r="DU86" s="308">
        <v>269.24016368400015</v>
      </c>
      <c r="DV86" s="308">
        <v>137.95733136699999</v>
      </c>
      <c r="DW86" s="308">
        <v>12.885941502</v>
      </c>
      <c r="DX86" s="308">
        <v>72.882892504999987</v>
      </c>
      <c r="DY86" s="308">
        <v>132.82357789</v>
      </c>
      <c r="DZ86" s="308">
        <v>9.1978865150000004</v>
      </c>
      <c r="EA86" s="308">
        <v>269.24057527400004</v>
      </c>
      <c r="EB86" s="308">
        <v>137.14272108699998</v>
      </c>
      <c r="EC86" s="308">
        <v>19.478361211999999</v>
      </c>
      <c r="ED86" s="308">
        <v>74.15942331799998</v>
      </c>
      <c r="EE86" s="303"/>
      <c r="EF86" s="308"/>
      <c r="EG86" s="308"/>
      <c r="EH86" s="308"/>
      <c r="EI86" s="308"/>
      <c r="EJ86" s="308"/>
      <c r="EK86" s="566" t="s">
        <v>491</v>
      </c>
      <c r="EL86" s="308">
        <v>1005.455385462</v>
      </c>
      <c r="EM86" s="308">
        <v>785.42901505400016</v>
      </c>
      <c r="EN86" s="308">
        <v>481.95126663799999</v>
      </c>
      <c r="EO86" s="308">
        <v>1274.5538913590001</v>
      </c>
      <c r="EP86" s="308">
        <v>1285.9389470870003</v>
      </c>
      <c r="EQ86" s="308">
        <v>1030.3746951620001</v>
      </c>
      <c r="ER86" s="308">
        <v>564.7931833099999</v>
      </c>
      <c r="ES86" s="308">
        <v>564.7931833099999</v>
      </c>
      <c r="ET86" s="308">
        <v>207.72450784100002</v>
      </c>
    </row>
    <row r="87" spans="1:150" s="256" customFormat="1" x14ac:dyDescent="0.25">
      <c r="A87" s="332" t="s">
        <v>487</v>
      </c>
      <c r="B87" s="311">
        <v>3.4917670100000007</v>
      </c>
      <c r="C87" s="311">
        <v>0.39492421</v>
      </c>
      <c r="D87" s="311">
        <v>2.1174635899999998</v>
      </c>
      <c r="E87" s="311">
        <v>3.1883420800000004</v>
      </c>
      <c r="F87" s="311">
        <v>0.68853540000000002</v>
      </c>
      <c r="G87" s="311">
        <v>0.46349258000000004</v>
      </c>
      <c r="H87" s="311">
        <v>3.4917670100000007</v>
      </c>
      <c r="I87" s="311">
        <v>0.39492421</v>
      </c>
      <c r="J87" s="311">
        <v>1.9980089199999997</v>
      </c>
      <c r="K87" s="311">
        <v>3.1883420800000004</v>
      </c>
      <c r="L87" s="311">
        <v>0.23558752999999999</v>
      </c>
      <c r="M87" s="311">
        <v>0.707395</v>
      </c>
      <c r="N87" s="311">
        <v>3.4917672999999994</v>
      </c>
      <c r="O87" s="311">
        <v>0.39492421</v>
      </c>
      <c r="P87" s="311">
        <v>1.1758942999999999</v>
      </c>
      <c r="Q87" s="311">
        <v>4.0104566999999998</v>
      </c>
      <c r="R87" s="311">
        <v>0.47948996999999999</v>
      </c>
      <c r="S87" s="311">
        <v>0.46349255999999994</v>
      </c>
      <c r="T87" s="311">
        <v>3.4917669999999998</v>
      </c>
      <c r="U87" s="311">
        <v>0.39492421</v>
      </c>
      <c r="V87" s="311">
        <v>1.1758942800000001</v>
      </c>
      <c r="W87" s="311">
        <v>4.0104566799999999</v>
      </c>
      <c r="X87" s="311">
        <v>0.47948996999999999</v>
      </c>
      <c r="Y87" s="311">
        <v>0.46349255999999994</v>
      </c>
      <c r="Z87" s="311">
        <v>3.4917669999999998</v>
      </c>
      <c r="AA87" s="311">
        <v>0.39492421</v>
      </c>
      <c r="AB87" s="311">
        <v>1.9283975799999999</v>
      </c>
      <c r="AC87" s="311">
        <v>3.1883420699999996</v>
      </c>
      <c r="AD87" s="311">
        <v>0.47948996999999999</v>
      </c>
      <c r="AE87" s="311">
        <v>0.46349254999999995</v>
      </c>
      <c r="AF87" s="311">
        <v>2.92195559</v>
      </c>
      <c r="AG87" s="311">
        <v>5.8004797699999999</v>
      </c>
      <c r="AH87" s="311">
        <v>0.8562350700000001</v>
      </c>
      <c r="AI87" s="311">
        <v>3.2712951399999999</v>
      </c>
      <c r="AJ87" s="311">
        <v>0.24390244000000003</v>
      </c>
      <c r="AK87" s="311">
        <v>0.53590636999999997</v>
      </c>
      <c r="AL87" s="311">
        <v>0.81365071999999994</v>
      </c>
      <c r="AM87" s="311">
        <v>5.4055555599999998</v>
      </c>
      <c r="AN87" s="311">
        <v>0.64464554000000007</v>
      </c>
      <c r="AO87" s="311">
        <v>3.2712951399999999</v>
      </c>
      <c r="AP87" s="311">
        <v>0.24390239999999999</v>
      </c>
      <c r="AQ87" s="311">
        <v>0.23994636999999999</v>
      </c>
      <c r="AR87" s="311">
        <v>0.23066742000000001</v>
      </c>
      <c r="AS87" s="311">
        <v>5.4055555599999998</v>
      </c>
      <c r="AT87" s="311">
        <v>7.6687310000000009E-2</v>
      </c>
      <c r="AU87" s="311">
        <v>2.2916734399999998</v>
      </c>
      <c r="AV87" s="311">
        <v>6.25</v>
      </c>
      <c r="AW87" s="311">
        <v>2.6904586300000002</v>
      </c>
      <c r="AX87" s="311">
        <v>0.23066711999999998</v>
      </c>
      <c r="AY87" s="311">
        <v>5.4055555599999998</v>
      </c>
      <c r="AZ87" s="311">
        <v>2.5455542900000001</v>
      </c>
      <c r="BA87" s="311">
        <v>2.2916734399999998</v>
      </c>
      <c r="BB87" s="311">
        <v>6.25</v>
      </c>
      <c r="BC87" s="311">
        <v>43.68917931</v>
      </c>
      <c r="BD87" s="311">
        <v>9.6136910700000016</v>
      </c>
      <c r="BE87" s="311">
        <v>5.4055555599999998</v>
      </c>
      <c r="BF87" s="311">
        <v>43.54412979</v>
      </c>
      <c r="BG87" s="311">
        <v>3.5725859099999999</v>
      </c>
      <c r="BH87" s="311">
        <v>6.25</v>
      </c>
      <c r="BI87" s="311">
        <v>43.673070760000002</v>
      </c>
      <c r="BJ87" s="311">
        <v>9.5576660699999998</v>
      </c>
      <c r="BK87" s="311">
        <v>405.40555555999998</v>
      </c>
      <c r="BL87" s="311">
        <v>43.540578320000002</v>
      </c>
      <c r="BM87" s="311">
        <v>2.08098962</v>
      </c>
      <c r="BN87" s="311">
        <v>6.25</v>
      </c>
      <c r="BO87" s="311">
        <v>44.855205320000003</v>
      </c>
      <c r="BP87" s="311">
        <v>9.6257660699999992</v>
      </c>
      <c r="BQ87" s="311">
        <v>5.4055555599999998</v>
      </c>
      <c r="BR87" s="311">
        <v>44.472180119999997</v>
      </c>
      <c r="BS87" s="311">
        <v>6.9310987600000011</v>
      </c>
      <c r="BT87" s="311">
        <v>6.25</v>
      </c>
      <c r="BU87" s="311">
        <v>43.53695055</v>
      </c>
      <c r="BV87" s="311">
        <v>9.5982660709999994</v>
      </c>
      <c r="BW87" s="311">
        <v>21.300061230000001</v>
      </c>
      <c r="BX87" s="311">
        <v>55.015286590000002</v>
      </c>
      <c r="BY87" s="311">
        <v>10.017344360000001</v>
      </c>
      <c r="BZ87" s="311">
        <v>9.6071428599999997</v>
      </c>
      <c r="CA87" s="311">
        <v>70.635172229999995</v>
      </c>
      <c r="CB87" s="311">
        <v>1.2540750000000001</v>
      </c>
      <c r="CC87" s="311">
        <v>20.34958512</v>
      </c>
      <c r="CD87" s="311">
        <v>55.815286579999999</v>
      </c>
      <c r="CE87" s="311">
        <v>14.091976910000001</v>
      </c>
      <c r="CF87" s="311">
        <v>9.6071428599999997</v>
      </c>
      <c r="CG87" s="311">
        <v>82.554968583000004</v>
      </c>
      <c r="CH87" s="311">
        <v>17.929207139999999</v>
      </c>
      <c r="CI87" s="311">
        <v>14.9440296</v>
      </c>
      <c r="CJ87" s="311">
        <v>69.677283898999988</v>
      </c>
      <c r="CK87" s="311">
        <v>14.03970191</v>
      </c>
      <c r="CL87" s="311">
        <v>9.6071428599999997</v>
      </c>
      <c r="CM87" s="311">
        <v>91.635439195000004</v>
      </c>
      <c r="CN87" s="311">
        <v>10.898328571</v>
      </c>
      <c r="CO87" s="311">
        <v>14.9440296</v>
      </c>
      <c r="CP87" s="311">
        <v>77.676030076000004</v>
      </c>
      <c r="CQ87" s="311">
        <v>17.832914409999997</v>
      </c>
      <c r="CR87" s="311">
        <v>3.3571428599999997</v>
      </c>
      <c r="CS87" s="311">
        <v>100.52222306300001</v>
      </c>
      <c r="CT87" s="311">
        <v>13.432253571</v>
      </c>
      <c r="CU87" s="311">
        <v>14.9440296</v>
      </c>
      <c r="CV87" s="311">
        <v>86.392459463000009</v>
      </c>
      <c r="CW87" s="311">
        <v>17.884339409999999</v>
      </c>
      <c r="CX87" s="311">
        <v>849.23048812000002</v>
      </c>
      <c r="CY87" s="311">
        <v>73.067715269999994</v>
      </c>
      <c r="CZ87" s="311">
        <v>513.62022856999999</v>
      </c>
      <c r="DA87" s="311">
        <v>23.9440296</v>
      </c>
      <c r="DB87" s="311">
        <v>59.250476069999998</v>
      </c>
      <c r="DC87" s="311">
        <v>18.186289410000001</v>
      </c>
      <c r="DD87" s="311">
        <v>12.35714286</v>
      </c>
      <c r="DE87" s="311">
        <v>73.067715269999994</v>
      </c>
      <c r="DF87" s="311">
        <v>13.955478569999999</v>
      </c>
      <c r="DG87" s="311">
        <v>23.9440296</v>
      </c>
      <c r="DH87" s="311">
        <v>59.750476069999998</v>
      </c>
      <c r="DI87" s="311">
        <v>18.173064409999999</v>
      </c>
      <c r="DJ87" s="311">
        <v>12.35714286</v>
      </c>
      <c r="DK87" s="308">
        <v>21.374166880000001</v>
      </c>
      <c r="DL87" s="308">
        <v>19.116170969999999</v>
      </c>
      <c r="DM87" s="308">
        <v>23.9440296</v>
      </c>
      <c r="DN87" s="308">
        <v>10.072365539000002</v>
      </c>
      <c r="DO87" s="308">
        <v>18.997530480000005</v>
      </c>
      <c r="DP87" s="308">
        <v>12.35714286</v>
      </c>
      <c r="DQ87" s="308">
        <v>23.874166880000001</v>
      </c>
      <c r="DR87" s="308">
        <v>19.092295972999999</v>
      </c>
      <c r="DS87" s="308">
        <v>23.9440296</v>
      </c>
      <c r="DT87" s="308">
        <v>2.5574918550000003</v>
      </c>
      <c r="DU87" s="308">
        <v>19.986042283000003</v>
      </c>
      <c r="DV87" s="308">
        <v>12.35714286</v>
      </c>
      <c r="DW87" s="308">
        <v>18.301527549999999</v>
      </c>
      <c r="DX87" s="308">
        <v>20.877885503000002</v>
      </c>
      <c r="DY87" s="308">
        <v>23.9440296</v>
      </c>
      <c r="DZ87" s="308">
        <v>1.757491855</v>
      </c>
      <c r="EA87" s="308">
        <v>19.416612433000001</v>
      </c>
      <c r="EB87" s="308">
        <v>13.346726290000001</v>
      </c>
      <c r="EC87" s="308">
        <v>18.301527549999999</v>
      </c>
      <c r="ED87" s="308">
        <v>19.135220982</v>
      </c>
      <c r="EE87" s="303"/>
      <c r="EF87" s="308"/>
      <c r="EG87" s="308"/>
      <c r="EH87" s="308"/>
      <c r="EI87" s="308"/>
      <c r="EJ87" s="308"/>
      <c r="EK87" s="566" t="s">
        <v>489</v>
      </c>
      <c r="EL87" s="308">
        <v>1960.9241444049997</v>
      </c>
      <c r="EM87" s="308">
        <v>2233.0754410330001</v>
      </c>
      <c r="EN87" s="308">
        <v>463.05258212199999</v>
      </c>
      <c r="EO87" s="308">
        <v>251.53056736099998</v>
      </c>
      <c r="EP87" s="308">
        <v>220.85013177799999</v>
      </c>
      <c r="EQ87" s="308">
        <v>191.47387197099997</v>
      </c>
      <c r="ER87" s="308">
        <v>209.38752612100001</v>
      </c>
      <c r="ES87" s="308">
        <v>1077.5266871209999</v>
      </c>
      <c r="ET87" s="308">
        <v>1051.805371381</v>
      </c>
    </row>
    <row r="88" spans="1:150" s="256" customFormat="1" x14ac:dyDescent="0.25">
      <c r="A88" s="332" t="s">
        <v>484</v>
      </c>
      <c r="B88" s="311">
        <v>0</v>
      </c>
      <c r="C88" s="311">
        <v>0</v>
      </c>
      <c r="D88" s="311">
        <v>2.8924837800000001</v>
      </c>
      <c r="E88" s="311">
        <v>0.33333332999999998</v>
      </c>
      <c r="F88" s="311">
        <v>0</v>
      </c>
      <c r="G88" s="311">
        <v>0.8956486600000001</v>
      </c>
      <c r="H88" s="311">
        <v>0</v>
      </c>
      <c r="I88" s="311">
        <v>0</v>
      </c>
      <c r="J88" s="311">
        <v>1.6173924399999999</v>
      </c>
      <c r="K88" s="311">
        <v>0.33333332999999998</v>
      </c>
      <c r="L88" s="311">
        <v>0.92672767</v>
      </c>
      <c r="M88" s="311">
        <v>0</v>
      </c>
      <c r="N88" s="311">
        <v>0</v>
      </c>
      <c r="O88" s="311">
        <v>1.6689063799999999</v>
      </c>
      <c r="P88" s="311">
        <v>0</v>
      </c>
      <c r="Q88" s="311">
        <v>0</v>
      </c>
      <c r="R88" s="311">
        <v>1.29221845</v>
      </c>
      <c r="S88" s="311">
        <v>0</v>
      </c>
      <c r="T88" s="311">
        <v>0</v>
      </c>
      <c r="U88" s="311">
        <v>1.7220610599999999</v>
      </c>
      <c r="V88" s="311">
        <v>0</v>
      </c>
      <c r="W88" s="311">
        <v>0.33333332999999998</v>
      </c>
      <c r="X88" s="311">
        <v>0</v>
      </c>
      <c r="Y88" s="311">
        <v>0.99215843000000004</v>
      </c>
      <c r="Z88" s="311">
        <v>0</v>
      </c>
      <c r="AA88" s="311">
        <v>0</v>
      </c>
      <c r="AB88" s="311">
        <v>1.7769086999999999</v>
      </c>
      <c r="AC88" s="311">
        <v>0.33333343000000004</v>
      </c>
      <c r="AD88" s="311">
        <v>1.0265863299999998</v>
      </c>
      <c r="AE88" s="311">
        <v>0</v>
      </c>
      <c r="AF88" s="311">
        <v>0</v>
      </c>
      <c r="AG88" s="311">
        <v>1.83350324</v>
      </c>
      <c r="AH88" s="311">
        <v>0</v>
      </c>
      <c r="AI88" s="311">
        <v>0</v>
      </c>
      <c r="AJ88" s="311">
        <v>1.0622088700000001</v>
      </c>
      <c r="AK88" s="311">
        <v>0</v>
      </c>
      <c r="AL88" s="311">
        <v>0</v>
      </c>
      <c r="AM88" s="311">
        <v>1.89190032</v>
      </c>
      <c r="AN88" s="311">
        <v>0</v>
      </c>
      <c r="AO88" s="311">
        <v>52.631578950000005</v>
      </c>
      <c r="AP88" s="311">
        <v>1.09906752</v>
      </c>
      <c r="AQ88" s="311">
        <v>0</v>
      </c>
      <c r="AR88" s="311">
        <v>52.631578950000005</v>
      </c>
      <c r="AS88" s="311">
        <v>1.9521573400000001</v>
      </c>
      <c r="AT88" s="311">
        <v>0</v>
      </c>
      <c r="AU88" s="311">
        <v>52.631578950000005</v>
      </c>
      <c r="AV88" s="311">
        <v>1.1372051699999999</v>
      </c>
      <c r="AW88" s="311">
        <v>0</v>
      </c>
      <c r="AX88" s="311">
        <v>52.631578950000005</v>
      </c>
      <c r="AY88" s="311">
        <v>2.01433354</v>
      </c>
      <c r="AZ88" s="311">
        <v>0</v>
      </c>
      <c r="BA88" s="311">
        <v>52.631578950000005</v>
      </c>
      <c r="BB88" s="311">
        <v>1.17666618</v>
      </c>
      <c r="BC88" s="311">
        <v>0</v>
      </c>
      <c r="BD88" s="311">
        <v>52.631578950000005</v>
      </c>
      <c r="BE88" s="311">
        <v>2.07849006</v>
      </c>
      <c r="BF88" s="311">
        <v>0</v>
      </c>
      <c r="BG88" s="311">
        <v>52.631578950000005</v>
      </c>
      <c r="BH88" s="311">
        <v>1.2174965</v>
      </c>
      <c r="BI88" s="311">
        <v>0</v>
      </c>
      <c r="BJ88" s="311">
        <v>52.631578950000005</v>
      </c>
      <c r="BK88" s="311">
        <v>2.14468996</v>
      </c>
      <c r="BL88" s="311">
        <v>0</v>
      </c>
      <c r="BM88" s="311">
        <v>52.631578950000005</v>
      </c>
      <c r="BN88" s="311">
        <v>1.25974363</v>
      </c>
      <c r="BO88" s="311">
        <v>0</v>
      </c>
      <c r="BP88" s="311">
        <v>52.631578950000005</v>
      </c>
      <c r="BQ88" s="311">
        <v>2.2129983399999995</v>
      </c>
      <c r="BR88" s="311">
        <v>0</v>
      </c>
      <c r="BS88" s="311">
        <v>52.631578950000005</v>
      </c>
      <c r="BT88" s="311">
        <v>1.30345673</v>
      </c>
      <c r="BU88" s="311">
        <v>0</v>
      </c>
      <c r="BV88" s="311">
        <v>65.131578950000005</v>
      </c>
      <c r="BW88" s="311">
        <v>2.2834823399999999</v>
      </c>
      <c r="BX88" s="311">
        <v>0</v>
      </c>
      <c r="BY88" s="311">
        <v>52.631578950000005</v>
      </c>
      <c r="BZ88" s="311">
        <v>3.4320196800000002</v>
      </c>
      <c r="CA88" s="311">
        <v>0</v>
      </c>
      <c r="CB88" s="311">
        <v>52.631578950000005</v>
      </c>
      <c r="CC88" s="311">
        <v>0</v>
      </c>
      <c r="CD88" s="311">
        <v>2.0833330000000001</v>
      </c>
      <c r="CE88" s="311">
        <v>52.631578950000005</v>
      </c>
      <c r="CF88" s="311">
        <v>0</v>
      </c>
      <c r="CG88" s="311">
        <v>0</v>
      </c>
      <c r="CH88" s="311">
        <v>54.714911950000001</v>
      </c>
      <c r="CI88" s="311">
        <v>0</v>
      </c>
      <c r="CJ88" s="311">
        <v>0</v>
      </c>
      <c r="CK88" s="311">
        <v>52.631578950000005</v>
      </c>
      <c r="CL88" s="311">
        <v>2.0833330000000001</v>
      </c>
      <c r="CM88" s="311">
        <v>0</v>
      </c>
      <c r="CN88" s="311">
        <v>52.631578950000005</v>
      </c>
      <c r="CO88" s="311">
        <v>0</v>
      </c>
      <c r="CP88" s="311">
        <v>2.0833330000000001</v>
      </c>
      <c r="CQ88" s="311">
        <v>52.631578900000001</v>
      </c>
      <c r="CR88" s="311">
        <v>0</v>
      </c>
      <c r="CS88" s="311">
        <v>0</v>
      </c>
      <c r="CT88" s="311">
        <v>2.0833349999999999</v>
      </c>
      <c r="CU88" s="311">
        <v>0</v>
      </c>
      <c r="CV88" s="311">
        <v>0</v>
      </c>
      <c r="CW88" s="311">
        <v>0</v>
      </c>
      <c r="CX88" s="311">
        <v>0</v>
      </c>
      <c r="CY88" s="311">
        <v>0</v>
      </c>
      <c r="CZ88" s="311">
        <v>0</v>
      </c>
      <c r="DA88" s="311">
        <v>0</v>
      </c>
      <c r="DB88" s="311">
        <v>0</v>
      </c>
      <c r="DC88" s="311">
        <v>0</v>
      </c>
      <c r="DD88" s="311">
        <v>0</v>
      </c>
      <c r="DE88" s="311">
        <v>0</v>
      </c>
      <c r="DF88" s="311">
        <v>0</v>
      </c>
      <c r="DG88" s="311">
        <v>0</v>
      </c>
      <c r="DH88" s="311">
        <v>0</v>
      </c>
      <c r="DI88" s="311">
        <v>0</v>
      </c>
      <c r="DJ88" s="311">
        <v>0</v>
      </c>
      <c r="DK88" s="308">
        <v>0</v>
      </c>
      <c r="DL88" s="308">
        <v>0</v>
      </c>
      <c r="DM88" s="308">
        <v>0</v>
      </c>
      <c r="DN88" s="308">
        <v>0</v>
      </c>
      <c r="DO88" s="308">
        <v>0</v>
      </c>
      <c r="DP88" s="308">
        <v>0</v>
      </c>
      <c r="DQ88" s="308">
        <v>0</v>
      </c>
      <c r="DR88" s="308">
        <v>0</v>
      </c>
      <c r="DS88" s="308">
        <v>0</v>
      </c>
      <c r="DT88" s="308">
        <v>0</v>
      </c>
      <c r="DU88" s="308"/>
      <c r="DV88" s="308"/>
      <c r="DW88" s="308"/>
      <c r="DX88" s="308"/>
      <c r="DY88" s="308"/>
      <c r="DZ88" s="308"/>
      <c r="EA88" s="308"/>
      <c r="EB88" s="308"/>
      <c r="EC88" s="308"/>
      <c r="ED88" s="308"/>
      <c r="EE88" s="303"/>
      <c r="EF88" s="308"/>
      <c r="EG88" s="308"/>
      <c r="EH88" s="308"/>
      <c r="EI88" s="308"/>
      <c r="EJ88" s="308"/>
      <c r="EK88" s="566" t="s">
        <v>484</v>
      </c>
      <c r="EL88" s="308">
        <v>164.14473780000003</v>
      </c>
      <c r="EM88" s="308">
        <v>0</v>
      </c>
      <c r="EN88" s="308">
        <v>0</v>
      </c>
      <c r="EO88" s="308">
        <v>0</v>
      </c>
      <c r="EP88" s="308">
        <v>0</v>
      </c>
      <c r="EQ88" s="308">
        <v>0</v>
      </c>
      <c r="ER88" s="308">
        <v>0</v>
      </c>
      <c r="ES88" s="308">
        <v>0</v>
      </c>
      <c r="ET88" s="308">
        <v>0</v>
      </c>
    </row>
    <row r="89" spans="1:150" s="256" customFormat="1" x14ac:dyDescent="0.25">
      <c r="A89" s="332" t="s">
        <v>486</v>
      </c>
      <c r="B89" s="311">
        <v>0</v>
      </c>
      <c r="C89" s="311">
        <v>0</v>
      </c>
      <c r="D89" s="311">
        <v>4.2912820199999997</v>
      </c>
      <c r="E89" s="311">
        <v>0</v>
      </c>
      <c r="F89" s="311">
        <v>0</v>
      </c>
      <c r="G89" s="311">
        <v>0</v>
      </c>
      <c r="H89" s="311">
        <v>0</v>
      </c>
      <c r="I89" s="311">
        <v>0</v>
      </c>
      <c r="J89" s="311">
        <v>4.2912820199999997</v>
      </c>
      <c r="K89" s="311">
        <v>0</v>
      </c>
      <c r="L89" s="311">
        <v>0</v>
      </c>
      <c r="M89" s="311">
        <v>0</v>
      </c>
      <c r="N89" s="311">
        <v>0</v>
      </c>
      <c r="O89" s="311">
        <v>0</v>
      </c>
      <c r="P89" s="311">
        <v>4.2912820199999997</v>
      </c>
      <c r="Q89" s="311">
        <v>0</v>
      </c>
      <c r="R89" s="311">
        <v>0</v>
      </c>
      <c r="S89" s="311">
        <v>0</v>
      </c>
      <c r="T89" s="311">
        <v>0</v>
      </c>
      <c r="U89" s="311">
        <v>0</v>
      </c>
      <c r="V89" s="311">
        <v>4.2912820199999997</v>
      </c>
      <c r="W89" s="311">
        <v>0</v>
      </c>
      <c r="X89" s="311">
        <v>0</v>
      </c>
      <c r="Y89" s="311">
        <v>0</v>
      </c>
      <c r="Z89" s="311">
        <v>0</v>
      </c>
      <c r="AA89" s="311">
        <v>0</v>
      </c>
      <c r="AB89" s="311">
        <v>4.2912820199999997</v>
      </c>
      <c r="AC89" s="311">
        <v>0</v>
      </c>
      <c r="AD89" s="311">
        <v>0</v>
      </c>
      <c r="AE89" s="311">
        <v>0</v>
      </c>
      <c r="AF89" s="311">
        <v>0</v>
      </c>
      <c r="AG89" s="311">
        <v>0</v>
      </c>
      <c r="AH89" s="311">
        <v>4.2912820199999997</v>
      </c>
      <c r="AI89" s="311">
        <v>0</v>
      </c>
      <c r="AJ89" s="311">
        <v>0</v>
      </c>
      <c r="AK89" s="311">
        <v>0</v>
      </c>
      <c r="AL89" s="311">
        <v>0</v>
      </c>
      <c r="AM89" s="311">
        <v>0</v>
      </c>
      <c r="AN89" s="311">
        <v>4.2789645999999992</v>
      </c>
      <c r="AO89" s="311">
        <v>0</v>
      </c>
      <c r="AP89" s="311">
        <v>0</v>
      </c>
      <c r="AQ89" s="311">
        <v>0</v>
      </c>
      <c r="AR89" s="311">
        <v>0</v>
      </c>
      <c r="AS89" s="311">
        <v>0</v>
      </c>
      <c r="AT89" s="311">
        <v>0</v>
      </c>
      <c r="AU89" s="311">
        <v>0</v>
      </c>
      <c r="AV89" s="311">
        <v>0</v>
      </c>
      <c r="AW89" s="311">
        <v>0</v>
      </c>
      <c r="AX89" s="311">
        <v>650</v>
      </c>
      <c r="AY89" s="311">
        <v>0</v>
      </c>
      <c r="AZ89" s="311">
        <v>0</v>
      </c>
      <c r="BA89" s="311">
        <v>0</v>
      </c>
      <c r="BB89" s="311">
        <v>0</v>
      </c>
      <c r="BC89" s="311">
        <v>0</v>
      </c>
      <c r="BD89" s="311">
        <v>0</v>
      </c>
      <c r="BE89" s="311">
        <v>0</v>
      </c>
      <c r="BF89" s="311">
        <v>0</v>
      </c>
      <c r="BG89" s="311">
        <v>0</v>
      </c>
      <c r="BH89" s="311">
        <v>0</v>
      </c>
      <c r="BI89" s="311">
        <v>0</v>
      </c>
      <c r="BJ89" s="311">
        <v>0</v>
      </c>
      <c r="BK89" s="311">
        <v>0</v>
      </c>
      <c r="BL89" s="311">
        <v>0</v>
      </c>
      <c r="BM89" s="311">
        <v>0</v>
      </c>
      <c r="BN89" s="311">
        <v>0</v>
      </c>
      <c r="BO89" s="311">
        <v>0</v>
      </c>
      <c r="BP89" s="311">
        <v>0</v>
      </c>
      <c r="BQ89" s="311">
        <v>0</v>
      </c>
      <c r="BR89" s="311">
        <v>0</v>
      </c>
      <c r="BS89" s="311">
        <v>0</v>
      </c>
      <c r="BT89" s="311">
        <v>0</v>
      </c>
      <c r="BU89" s="311">
        <v>0</v>
      </c>
      <c r="BV89" s="311">
        <v>0</v>
      </c>
      <c r="BW89" s="311">
        <v>0</v>
      </c>
      <c r="BX89" s="311">
        <v>0</v>
      </c>
      <c r="BY89" s="311">
        <v>29.602154019999997</v>
      </c>
      <c r="BZ89" s="311">
        <v>29.602154019999997</v>
      </c>
      <c r="CA89" s="311">
        <v>29.602154019999997</v>
      </c>
      <c r="CB89" s="311">
        <v>29.602154019999997</v>
      </c>
      <c r="CC89" s="311">
        <v>29.602154019999997</v>
      </c>
      <c r="CD89" s="311">
        <v>29.602154019999997</v>
      </c>
      <c r="CE89" s="311">
        <v>29.602154019999997</v>
      </c>
      <c r="CF89" s="311">
        <v>29.602154019999997</v>
      </c>
      <c r="CG89" s="311">
        <v>29.602154019999997</v>
      </c>
      <c r="CH89" s="311">
        <v>29.602154019999997</v>
      </c>
      <c r="CI89" s="311">
        <v>29.602154019999997</v>
      </c>
      <c r="CJ89" s="311">
        <v>29.602154030000001</v>
      </c>
      <c r="CK89" s="311">
        <v>26.278331670000004</v>
      </c>
      <c r="CL89" s="311">
        <v>26.278331670000004</v>
      </c>
      <c r="CM89" s="311">
        <v>26.278331670000004</v>
      </c>
      <c r="CN89" s="311">
        <v>1201.6483316699998</v>
      </c>
      <c r="CO89" s="311">
        <v>26.278331670000004</v>
      </c>
      <c r="CP89" s="311">
        <v>26.278331670000004</v>
      </c>
      <c r="CQ89" s="311">
        <v>26.278331670000004</v>
      </c>
      <c r="CR89" s="311">
        <v>26.278331670000004</v>
      </c>
      <c r="CS89" s="311">
        <v>26.278331670000004</v>
      </c>
      <c r="CT89" s="311">
        <v>51.278331709999996</v>
      </c>
      <c r="CU89" s="311">
        <v>51.278331709999996</v>
      </c>
      <c r="CV89" s="311">
        <v>51.278332110000001</v>
      </c>
      <c r="CW89" s="311">
        <v>349.63</v>
      </c>
      <c r="CX89" s="311">
        <v>24.988385000000001</v>
      </c>
      <c r="CY89" s="311">
        <v>0</v>
      </c>
      <c r="CZ89" s="311">
        <v>0</v>
      </c>
      <c r="DA89" s="311">
        <v>0</v>
      </c>
      <c r="DB89" s="311">
        <v>0</v>
      </c>
      <c r="DC89" s="311">
        <v>0</v>
      </c>
      <c r="DD89" s="311">
        <v>0</v>
      </c>
      <c r="DE89" s="311">
        <v>0</v>
      </c>
      <c r="DF89" s="311">
        <v>0</v>
      </c>
      <c r="DG89" s="311">
        <v>23.3</v>
      </c>
      <c r="DH89" s="311">
        <v>23.3</v>
      </c>
      <c r="DI89" s="311">
        <v>23.3</v>
      </c>
      <c r="DJ89" s="311">
        <v>23.3</v>
      </c>
      <c r="DK89" s="308">
        <v>23.5</v>
      </c>
      <c r="DL89" s="308">
        <v>8.3000000000000007</v>
      </c>
      <c r="DM89" s="308">
        <v>33.299999999999997</v>
      </c>
      <c r="DN89" s="308">
        <v>8.3000000000000007</v>
      </c>
      <c r="DO89" s="308">
        <v>8.3000000000000007</v>
      </c>
      <c r="DP89" s="308">
        <v>8.3000000000000007</v>
      </c>
      <c r="DQ89" s="308">
        <v>8.3000000000000007</v>
      </c>
      <c r="DR89" s="308">
        <v>8.5</v>
      </c>
      <c r="DS89" s="308">
        <v>25</v>
      </c>
      <c r="DT89" s="308">
        <v>0</v>
      </c>
      <c r="DU89" s="308">
        <v>0</v>
      </c>
      <c r="DV89" s="308">
        <v>0</v>
      </c>
      <c r="DW89" s="308">
        <v>0</v>
      </c>
      <c r="DX89" s="308">
        <v>0</v>
      </c>
      <c r="DY89" s="308">
        <v>29</v>
      </c>
      <c r="DZ89" s="308">
        <v>3.6048390000000001</v>
      </c>
      <c r="EA89" s="308">
        <v>0</v>
      </c>
      <c r="EB89" s="308">
        <v>0</v>
      </c>
      <c r="EC89" s="308">
        <v>0</v>
      </c>
      <c r="ED89" s="308">
        <v>0</v>
      </c>
      <c r="EE89" s="303"/>
      <c r="EF89" s="308"/>
      <c r="EG89" s="308"/>
      <c r="EH89" s="308"/>
      <c r="EI89" s="308"/>
      <c r="EJ89" s="308"/>
      <c r="EK89" s="566"/>
      <c r="EL89" s="308"/>
      <c r="EM89" s="308"/>
      <c r="EN89" s="308"/>
      <c r="EO89" s="308"/>
      <c r="EP89" s="308"/>
      <c r="EQ89" s="308"/>
      <c r="ER89" s="308"/>
      <c r="ES89" s="308"/>
      <c r="ET89" s="308"/>
    </row>
    <row r="90" spans="1:150" s="256" customFormat="1" x14ac:dyDescent="0.25">
      <c r="A90" s="344" t="s">
        <v>483</v>
      </c>
      <c r="B90" s="311">
        <v>39.60161317565062</v>
      </c>
      <c r="C90" s="311">
        <v>39.835262693386959</v>
      </c>
      <c r="D90" s="311">
        <v>40.070290743277937</v>
      </c>
      <c r="E90" s="311">
        <v>40.306705458663281</v>
      </c>
      <c r="F90" s="311">
        <v>40.54451502086939</v>
      </c>
      <c r="G90" s="311">
        <v>40.78372765949252</v>
      </c>
      <c r="H90" s="311">
        <v>41.024351652683528</v>
      </c>
      <c r="I90" s="311">
        <v>41.26639532743436</v>
      </c>
      <c r="J90" s="311">
        <v>41.509867059866217</v>
      </c>
      <c r="K90" s="311">
        <v>41.754775275519428</v>
      </c>
      <c r="L90" s="311">
        <v>42.001128449644995</v>
      </c>
      <c r="M90" s="311">
        <v>42.2489351074979</v>
      </c>
      <c r="N90" s="311">
        <v>42.498203824632135</v>
      </c>
      <c r="O90" s="311">
        <v>42.748943227197465</v>
      </c>
      <c r="P90" s="311">
        <v>43.001161992237932</v>
      </c>
      <c r="Q90" s="311">
        <v>43.254868847992135</v>
      </c>
      <c r="R90" s="311">
        <v>43.510072574195291</v>
      </c>
      <c r="S90" s="311">
        <v>43.766782002383046</v>
      </c>
      <c r="T90" s="311">
        <v>44.025006016197104</v>
      </c>
      <c r="U90" s="311">
        <v>44.284753551692667</v>
      </c>
      <c r="V90" s="311">
        <v>44.54603359764765</v>
      </c>
      <c r="W90" s="311">
        <v>46.613201467772527</v>
      </c>
      <c r="X90" s="311">
        <v>46.894822786597999</v>
      </c>
      <c r="Y90" s="311">
        <v>47.178145566913329</v>
      </c>
      <c r="Z90" s="311">
        <v>47.463180088377811</v>
      </c>
      <c r="AA90" s="311">
        <v>186.13302218081398</v>
      </c>
      <c r="AB90" s="311">
        <v>187.22528636056458</v>
      </c>
      <c r="AC90" s="311">
        <v>188.32396208822021</v>
      </c>
      <c r="AD90" s="311">
        <v>189.42908701087356</v>
      </c>
      <c r="AE90" s="311">
        <v>190.54069899674133</v>
      </c>
      <c r="AF90" s="311">
        <v>49.209917315072921</v>
      </c>
      <c r="AG90" s="311">
        <v>81.19813636027601</v>
      </c>
      <c r="AH90" s="311">
        <v>81.681313779425665</v>
      </c>
      <c r="AI90" s="311">
        <v>172.0548173705738</v>
      </c>
      <c r="AJ90" s="311">
        <v>173.06948612709078</v>
      </c>
      <c r="AK90" s="311">
        <v>174.0901409582934</v>
      </c>
      <c r="AL90" s="311">
        <v>175.11681719239635</v>
      </c>
      <c r="AM90" s="311">
        <v>148.17453143633759</v>
      </c>
      <c r="AN90" s="311">
        <v>149.05086905782426</v>
      </c>
      <c r="AO90" s="311">
        <v>149.93239153737196</v>
      </c>
      <c r="AP90" s="311">
        <v>150.8191295630966</v>
      </c>
      <c r="AQ90" s="311">
        <v>151.71111400482101</v>
      </c>
      <c r="AR90" s="311">
        <v>152.60837591515141</v>
      </c>
      <c r="AS90" s="311">
        <v>150.6067797987337</v>
      </c>
      <c r="AT90" s="311">
        <v>199.51300829183583</v>
      </c>
      <c r="AU90" s="311">
        <v>161.12130958372222</v>
      </c>
      <c r="AV90" s="311">
        <v>162.16848332009499</v>
      </c>
      <c r="AW90" s="311">
        <v>162.10746513444573</v>
      </c>
      <c r="AX90" s="311">
        <v>-337.2109491686262</v>
      </c>
      <c r="AY90" s="311">
        <v>-369.20828380569566</v>
      </c>
      <c r="AZ90" s="311">
        <v>115.34246855036271</v>
      </c>
      <c r="BA90" s="311">
        <v>115.81466694670097</v>
      </c>
      <c r="BB90" s="311">
        <v>93.755636760417673</v>
      </c>
      <c r="BC90" s="311">
        <v>166.51958921723519</v>
      </c>
      <c r="BD90" s="311">
        <v>117.33269795208251</v>
      </c>
      <c r="BE90" s="311">
        <v>143.66790938183178</v>
      </c>
      <c r="BF90" s="311">
        <v>144.3234717391905</v>
      </c>
      <c r="BG90" s="311">
        <v>127.01169754058179</v>
      </c>
      <c r="BH90" s="311">
        <v>146.77991845836081</v>
      </c>
      <c r="BI90" s="311">
        <v>128.0895352021752</v>
      </c>
      <c r="BJ90" s="311">
        <v>151.27446811802835</v>
      </c>
      <c r="BK90" s="311">
        <v>61.222038761278974</v>
      </c>
      <c r="BL90" s="311">
        <v>118.51291717746363</v>
      </c>
      <c r="BM90" s="311">
        <v>111.48748269240932</v>
      </c>
      <c r="BN90" s="311">
        <v>104.29065167238187</v>
      </c>
      <c r="BO90" s="311">
        <v>111.85435046802016</v>
      </c>
      <c r="BP90" s="311">
        <v>105.50555443454094</v>
      </c>
      <c r="BQ90" s="311">
        <v>104.78963301194449</v>
      </c>
      <c r="BR90" s="311">
        <v>112.50285622522301</v>
      </c>
      <c r="BS90" s="311">
        <v>94.47945056100852</v>
      </c>
      <c r="BT90" s="311">
        <v>105.11874684570107</v>
      </c>
      <c r="BU90" s="311">
        <v>91.292435857026916</v>
      </c>
      <c r="BV90" s="311">
        <v>95.045366222539471</v>
      </c>
      <c r="BW90" s="311">
        <v>91.496186092726575</v>
      </c>
      <c r="BX90" s="311">
        <v>100.59575510703607</v>
      </c>
      <c r="BY90" s="311">
        <v>100.79914146203525</v>
      </c>
      <c r="BZ90" s="311">
        <v>106.62055220339396</v>
      </c>
      <c r="CA90" s="311">
        <v>89.744642689999935</v>
      </c>
      <c r="CB90" s="311">
        <v>89.570225910000062</v>
      </c>
      <c r="CC90" s="311">
        <v>89.741903360000009</v>
      </c>
      <c r="CD90" s="311">
        <v>88.960906219999941</v>
      </c>
      <c r="CE90" s="311">
        <v>37.808203059537746</v>
      </c>
      <c r="CF90" s="311">
        <v>89.806078139999997</v>
      </c>
      <c r="CG90" s="311">
        <v>89.987055729999938</v>
      </c>
      <c r="CH90" s="311">
        <v>91.230891590000013</v>
      </c>
      <c r="CI90" s="311">
        <v>88.258198000000007</v>
      </c>
      <c r="CJ90" s="311">
        <v>112.21513132000004</v>
      </c>
      <c r="CK90" s="311">
        <v>39.497779810000011</v>
      </c>
      <c r="CL90" s="311">
        <v>105.39120241999998</v>
      </c>
      <c r="CM90" s="311">
        <v>108.7924689699999</v>
      </c>
      <c r="CN90" s="311">
        <v>98.670439189653607</v>
      </c>
      <c r="CO90" s="311">
        <v>37.592207399999964</v>
      </c>
      <c r="CP90" s="311">
        <v>97.194606390000047</v>
      </c>
      <c r="CQ90" s="311">
        <v>96.705582599999914</v>
      </c>
      <c r="CR90" s="311">
        <v>96.338129250000065</v>
      </c>
      <c r="CS90" s="311">
        <v>65.786624099999983</v>
      </c>
      <c r="CT90" s="311">
        <v>37.410414870000025</v>
      </c>
      <c r="CU90" s="311">
        <v>29.127029509999897</v>
      </c>
      <c r="CV90" s="311">
        <v>11.286187720000092</v>
      </c>
      <c r="CW90" s="311">
        <v>12.051329669999907</v>
      </c>
      <c r="CX90" s="311">
        <v>4.4688514300000204</v>
      </c>
      <c r="CY90" s="311">
        <v>7.4464257000000114</v>
      </c>
      <c r="CZ90" s="311">
        <v>10.597725390000098</v>
      </c>
      <c r="DA90" s="311">
        <v>11.631689689999959</v>
      </c>
      <c r="DB90" s="311">
        <v>11.646455760000023</v>
      </c>
      <c r="DC90" s="311">
        <v>11.272155769999969</v>
      </c>
      <c r="DD90" s="311">
        <v>11.496045819999992</v>
      </c>
      <c r="DE90" s="311">
        <v>10.931685479999985</v>
      </c>
      <c r="DF90" s="311">
        <v>10.573823870000112</v>
      </c>
      <c r="DG90" s="311">
        <v>11.056024039999826</v>
      </c>
      <c r="DH90" s="311">
        <v>10.040087450000144</v>
      </c>
      <c r="DI90" s="311">
        <v>10.768924779999949</v>
      </c>
      <c r="DJ90" s="311">
        <v>10.337440130000047</v>
      </c>
      <c r="DK90" s="308">
        <v>4.4094790099999699</v>
      </c>
      <c r="DL90" s="577">
        <v>4.3204363099999767</v>
      </c>
      <c r="DM90" s="308">
        <v>23.128951780000065</v>
      </c>
      <c r="DN90" s="308">
        <v>10.699115950000007</v>
      </c>
      <c r="DO90" s="308">
        <v>10.36701534999996</v>
      </c>
      <c r="DP90" s="308">
        <v>10.764874769999992</v>
      </c>
      <c r="DQ90" s="308">
        <v>10.439714260000059</v>
      </c>
      <c r="DR90" s="308">
        <v>4.8796016599999774</v>
      </c>
      <c r="DS90" s="308">
        <v>10.103333330000002</v>
      </c>
      <c r="DT90" s="308">
        <v>7.9567541199999141</v>
      </c>
      <c r="DU90" s="308">
        <v>8.6855914500000608</v>
      </c>
      <c r="DV90" s="308">
        <v>8</v>
      </c>
      <c r="DW90" s="308">
        <v>2.33</v>
      </c>
      <c r="DX90" s="308">
        <v>8.5143920600000911</v>
      </c>
      <c r="DY90" s="308">
        <v>9.548356359999957</v>
      </c>
      <c r="DZ90" s="308">
        <v>9.5631224300000213</v>
      </c>
      <c r="EA90" s="308">
        <v>9.1888224399999672</v>
      </c>
      <c r="EB90" s="308">
        <v>9.1888224399999672</v>
      </c>
      <c r="EC90" s="308">
        <v>9.1888224399999672</v>
      </c>
      <c r="ED90" s="308">
        <v>9.1888224399999672</v>
      </c>
      <c r="EE90" s="303"/>
      <c r="EF90" s="308"/>
      <c r="EG90" s="308"/>
      <c r="EH90" s="308"/>
      <c r="EI90" s="308"/>
      <c r="EJ90" s="308"/>
      <c r="EK90" s="566" t="s">
        <v>483</v>
      </c>
      <c r="EL90" s="308">
        <v>983.85278431965367</v>
      </c>
      <c r="EM90" s="308">
        <v>142.52940581000007</v>
      </c>
      <c r="EN90" s="308">
        <v>121.21166548999997</v>
      </c>
      <c r="EO90" s="308">
        <v>101.45683950999991</v>
      </c>
      <c r="EP90" s="308">
        <v>100</v>
      </c>
      <c r="EQ90" s="308">
        <v>100</v>
      </c>
      <c r="ER90" s="308">
        <v>100</v>
      </c>
      <c r="ES90" s="308">
        <v>45</v>
      </c>
      <c r="ET90" s="308">
        <v>0</v>
      </c>
    </row>
    <row r="91" spans="1:150" s="256" customFormat="1" x14ac:dyDescent="0.25">
      <c r="A91" s="338" t="s">
        <v>482</v>
      </c>
      <c r="B91" s="311">
        <v>39.60161317565062</v>
      </c>
      <c r="C91" s="311">
        <v>39.835262693386959</v>
      </c>
      <c r="D91" s="311">
        <v>40.070290743277937</v>
      </c>
      <c r="E91" s="311">
        <v>40.306705458663281</v>
      </c>
      <c r="F91" s="311">
        <v>40.54451502086939</v>
      </c>
      <c r="G91" s="311">
        <v>40.78372765949252</v>
      </c>
      <c r="H91" s="311">
        <v>41.024351652683528</v>
      </c>
      <c r="I91" s="311">
        <v>41.26639532743436</v>
      </c>
      <c r="J91" s="311">
        <v>41.509867059866217</v>
      </c>
      <c r="K91" s="311">
        <v>41.754775275519428</v>
      </c>
      <c r="L91" s="311">
        <v>42.001128449644995</v>
      </c>
      <c r="M91" s="311">
        <v>42.2489351074979</v>
      </c>
      <c r="N91" s="311">
        <v>42.498203824632135</v>
      </c>
      <c r="O91" s="311">
        <v>42.748943227197465</v>
      </c>
      <c r="P91" s="311">
        <v>43.001161992237932</v>
      </c>
      <c r="Q91" s="311">
        <v>43.254868847992135</v>
      </c>
      <c r="R91" s="311">
        <v>43.510072574195291</v>
      </c>
      <c r="S91" s="311">
        <v>43.766782002383046</v>
      </c>
      <c r="T91" s="311">
        <v>44.025006016197104</v>
      </c>
      <c r="U91" s="311">
        <v>44.284753551692667</v>
      </c>
      <c r="V91" s="311">
        <v>44.54603359764765</v>
      </c>
      <c r="W91" s="311">
        <v>46.613201467772527</v>
      </c>
      <c r="X91" s="311">
        <v>46.894822786597999</v>
      </c>
      <c r="Y91" s="311">
        <v>47.178145566913329</v>
      </c>
      <c r="Z91" s="311">
        <v>47.463180088377811</v>
      </c>
      <c r="AA91" s="311">
        <v>186.13302218081398</v>
      </c>
      <c r="AB91" s="311">
        <v>187.22528636056458</v>
      </c>
      <c r="AC91" s="311">
        <v>188.32396208822021</v>
      </c>
      <c r="AD91" s="311">
        <v>189.42908701087356</v>
      </c>
      <c r="AE91" s="311">
        <v>190.54069899674133</v>
      </c>
      <c r="AF91" s="311">
        <v>49.209917315072921</v>
      </c>
      <c r="AG91" s="311">
        <v>81.19813636027601</v>
      </c>
      <c r="AH91" s="311">
        <v>81.681313779425665</v>
      </c>
      <c r="AI91" s="311">
        <v>172.0548173705738</v>
      </c>
      <c r="AJ91" s="311">
        <v>173.06948612709078</v>
      </c>
      <c r="AK91" s="311">
        <v>174.0901409582934</v>
      </c>
      <c r="AL91" s="311">
        <v>175.11681719239635</v>
      </c>
      <c r="AM91" s="311">
        <v>148.17453143633759</v>
      </c>
      <c r="AN91" s="311">
        <v>149.05086905782426</v>
      </c>
      <c r="AO91" s="311">
        <v>149.93239153737196</v>
      </c>
      <c r="AP91" s="311">
        <v>150.8191295630966</v>
      </c>
      <c r="AQ91" s="311">
        <v>151.71111400482101</v>
      </c>
      <c r="AR91" s="311">
        <v>152.60837591515141</v>
      </c>
      <c r="AS91" s="311">
        <v>150.6067797987337</v>
      </c>
      <c r="AT91" s="311">
        <v>199.51300829183583</v>
      </c>
      <c r="AU91" s="311">
        <v>161.12130958372222</v>
      </c>
      <c r="AV91" s="311">
        <v>162.16848332009499</v>
      </c>
      <c r="AW91" s="311">
        <v>162.10746513444573</v>
      </c>
      <c r="AX91" s="311">
        <v>162.7890508313738</v>
      </c>
      <c r="AY91" s="311">
        <v>130.79171619430434</v>
      </c>
      <c r="AZ91" s="311">
        <v>115.34246855036271</v>
      </c>
      <c r="BA91" s="311">
        <v>115.81466694670097</v>
      </c>
      <c r="BB91" s="311">
        <v>93.755636760417673</v>
      </c>
      <c r="BC91" s="311">
        <v>139.41982321723515</v>
      </c>
      <c r="BD91" s="311">
        <v>117.33269795208251</v>
      </c>
      <c r="BE91" s="311">
        <v>143.66790938183178</v>
      </c>
      <c r="BF91" s="311">
        <v>144.3234717391905</v>
      </c>
      <c r="BG91" s="311">
        <v>127.01169754058179</v>
      </c>
      <c r="BH91" s="311">
        <v>125.4573625283609</v>
      </c>
      <c r="BI91" s="311">
        <v>128.0895352021752</v>
      </c>
      <c r="BJ91" s="311">
        <v>128.65122004802831</v>
      </c>
      <c r="BK91" s="311">
        <v>61.222038761278974</v>
      </c>
      <c r="BL91" s="311">
        <v>103.94483524746369</v>
      </c>
      <c r="BM91" s="311">
        <v>104.10251762240929</v>
      </c>
      <c r="BN91" s="311">
        <v>104.29065167238187</v>
      </c>
      <c r="BO91" s="311">
        <v>105.32267471802018</v>
      </c>
      <c r="BP91" s="311">
        <v>90.947192184540867</v>
      </c>
      <c r="BQ91" s="311">
        <v>104.78963301194449</v>
      </c>
      <c r="BR91" s="311">
        <v>104.95692922522301</v>
      </c>
      <c r="BS91" s="311">
        <v>87.141071561008488</v>
      </c>
      <c r="BT91" s="311">
        <v>89.874434615701077</v>
      </c>
      <c r="BU91" s="311">
        <v>91.292435857026916</v>
      </c>
      <c r="BV91" s="311">
        <v>87.896673452539559</v>
      </c>
      <c r="BW91" s="311">
        <v>84.64587798272656</v>
      </c>
      <c r="BX91" s="311">
        <v>94.151745177036076</v>
      </c>
      <c r="BY91" s="311">
        <v>94.211199142035227</v>
      </c>
      <c r="BZ91" s="311">
        <v>94.275000563393903</v>
      </c>
      <c r="CA91" s="311">
        <v>83.166492689999998</v>
      </c>
      <c r="CB91" s="311">
        <v>83.16620691</v>
      </c>
      <c r="CC91" s="311">
        <v>83.229522360000004</v>
      </c>
      <c r="CD91" s="311">
        <v>82.813505219999996</v>
      </c>
      <c r="CE91" s="311">
        <v>31.409944629537687</v>
      </c>
      <c r="CF91" s="311">
        <v>83.178453540000007</v>
      </c>
      <c r="CG91" s="311">
        <v>82.99529496000001</v>
      </c>
      <c r="CH91" s="311">
        <v>83.164365509999996</v>
      </c>
      <c r="CI91" s="311">
        <v>81.693320880000002</v>
      </c>
      <c r="CJ91" s="311">
        <v>96.91679031999999</v>
      </c>
      <c r="CK91" s="311">
        <v>32.051774809999998</v>
      </c>
      <c r="CL91" s="311">
        <v>96.963112419999987</v>
      </c>
      <c r="CM91" s="311">
        <v>100.57574979999998</v>
      </c>
      <c r="CN91" s="311">
        <v>89.961138359653532</v>
      </c>
      <c r="CO91" s="311">
        <v>29.166666669999994</v>
      </c>
      <c r="CP91" s="311">
        <v>88.188675660000001</v>
      </c>
      <c r="CQ91" s="311">
        <v>87.539597669999992</v>
      </c>
      <c r="CR91" s="311">
        <v>87.533611800000017</v>
      </c>
      <c r="CS91" s="311">
        <v>58.404781549999996</v>
      </c>
      <c r="CT91" s="311">
        <v>19.166666669999994</v>
      </c>
      <c r="CU91" s="311">
        <v>19.166666669999994</v>
      </c>
      <c r="CV91" s="311">
        <v>2.083333330000007</v>
      </c>
      <c r="CW91" s="311">
        <v>2.083333330000007</v>
      </c>
      <c r="CX91" s="311">
        <v>2.083333330000007</v>
      </c>
      <c r="CY91" s="311">
        <v>2.083333330000007</v>
      </c>
      <c r="CZ91" s="311">
        <v>2.083333330000007</v>
      </c>
      <c r="DA91" s="311">
        <v>2.0833333300000016</v>
      </c>
      <c r="DB91" s="311">
        <v>2.0833333300000016</v>
      </c>
      <c r="DC91" s="311">
        <v>2.0833333300000016</v>
      </c>
      <c r="DD91" s="311">
        <v>2.0833333300000016</v>
      </c>
      <c r="DE91" s="311">
        <v>2.0833333300000016</v>
      </c>
      <c r="DF91" s="311">
        <v>2.0833333300000016</v>
      </c>
      <c r="DG91" s="311">
        <v>2.0833333300000016</v>
      </c>
      <c r="DH91" s="311">
        <v>2.0833333300000025</v>
      </c>
      <c r="DI91" s="311">
        <v>2.0833333300000025</v>
      </c>
      <c r="DJ91" s="311">
        <v>2.0833333300000025</v>
      </c>
      <c r="DK91" s="308">
        <v>2.0833333300000025</v>
      </c>
      <c r="DL91" s="308">
        <v>2.0833333300000025</v>
      </c>
      <c r="DM91" s="308">
        <v>2.0833333300000025</v>
      </c>
      <c r="DN91" s="308">
        <v>2.0833333300000025</v>
      </c>
      <c r="DO91" s="308">
        <v>2.0833333300000025</v>
      </c>
      <c r="DP91" s="308">
        <v>2.0833333300000025</v>
      </c>
      <c r="DQ91" s="308">
        <v>2.0833333300000025</v>
      </c>
      <c r="DR91" s="308">
        <v>2.0833333300000025</v>
      </c>
      <c r="DS91" s="308">
        <v>2.0833333300000025</v>
      </c>
      <c r="DT91" s="308"/>
      <c r="DU91" s="308"/>
      <c r="DV91" s="308"/>
      <c r="DW91" s="308"/>
      <c r="DX91" s="308"/>
      <c r="DY91" s="308"/>
      <c r="DZ91" s="308"/>
      <c r="EA91" s="308"/>
      <c r="EB91" s="308"/>
      <c r="EC91" s="308"/>
      <c r="ED91" s="308"/>
      <c r="EE91" s="303"/>
      <c r="EF91" s="308"/>
      <c r="EG91" s="308"/>
      <c r="EH91" s="308"/>
      <c r="EI91" s="308"/>
      <c r="EJ91" s="308"/>
      <c r="EK91" s="401"/>
      <c r="EL91" s="308"/>
      <c r="EM91" s="308"/>
      <c r="EN91" s="308"/>
      <c r="EO91" s="308"/>
      <c r="EP91" s="308"/>
      <c r="EQ91" s="308"/>
      <c r="ER91" s="308"/>
      <c r="ES91" s="308"/>
      <c r="ET91" s="308"/>
    </row>
    <row r="92" spans="1:150" s="256" customFormat="1" x14ac:dyDescent="0.25">
      <c r="A92" s="338" t="s">
        <v>481</v>
      </c>
      <c r="B92" s="311">
        <v>0</v>
      </c>
      <c r="C92" s="311">
        <v>0</v>
      </c>
      <c r="D92" s="311">
        <v>0</v>
      </c>
      <c r="E92" s="311">
        <v>0</v>
      </c>
      <c r="F92" s="311">
        <v>0</v>
      </c>
      <c r="G92" s="311">
        <v>0</v>
      </c>
      <c r="H92" s="311">
        <v>0</v>
      </c>
      <c r="I92" s="311">
        <v>0</v>
      </c>
      <c r="J92" s="311">
        <v>0</v>
      </c>
      <c r="K92" s="311">
        <v>0</v>
      </c>
      <c r="L92" s="311">
        <v>0</v>
      </c>
      <c r="M92" s="311">
        <v>0</v>
      </c>
      <c r="N92" s="311">
        <v>0</v>
      </c>
      <c r="O92" s="311">
        <v>0</v>
      </c>
      <c r="P92" s="311">
        <v>0</v>
      </c>
      <c r="Q92" s="311">
        <v>0</v>
      </c>
      <c r="R92" s="311">
        <v>0</v>
      </c>
      <c r="S92" s="311">
        <v>0</v>
      </c>
      <c r="T92" s="311">
        <v>0</v>
      </c>
      <c r="U92" s="311">
        <v>0</v>
      </c>
      <c r="V92" s="311">
        <v>0</v>
      </c>
      <c r="W92" s="311">
        <v>0</v>
      </c>
      <c r="X92" s="311">
        <v>0</v>
      </c>
      <c r="Y92" s="311">
        <v>0</v>
      </c>
      <c r="Z92" s="311">
        <v>0</v>
      </c>
      <c r="AA92" s="311">
        <v>0</v>
      </c>
      <c r="AB92" s="311">
        <v>0</v>
      </c>
      <c r="AC92" s="311">
        <v>0</v>
      </c>
      <c r="AD92" s="311">
        <v>0</v>
      </c>
      <c r="AE92" s="311">
        <v>0</v>
      </c>
      <c r="AF92" s="311">
        <v>0</v>
      </c>
      <c r="AG92" s="311">
        <v>0</v>
      </c>
      <c r="AH92" s="311">
        <v>0</v>
      </c>
      <c r="AI92" s="311">
        <v>0</v>
      </c>
      <c r="AJ92" s="311">
        <v>0</v>
      </c>
      <c r="AK92" s="311">
        <v>0</v>
      </c>
      <c r="AL92" s="311">
        <v>0</v>
      </c>
      <c r="AM92" s="311">
        <v>0</v>
      </c>
      <c r="AN92" s="311">
        <v>0</v>
      </c>
      <c r="AO92" s="311">
        <v>0</v>
      </c>
      <c r="AP92" s="311">
        <v>0</v>
      </c>
      <c r="AQ92" s="311">
        <v>0</v>
      </c>
      <c r="AR92" s="311">
        <v>0</v>
      </c>
      <c r="AS92" s="311">
        <v>0</v>
      </c>
      <c r="AT92" s="311">
        <v>0</v>
      </c>
      <c r="AU92" s="311">
        <v>0</v>
      </c>
      <c r="AV92" s="311">
        <v>0</v>
      </c>
      <c r="AW92" s="311">
        <v>0</v>
      </c>
      <c r="AX92" s="311">
        <v>-500</v>
      </c>
      <c r="AY92" s="311">
        <v>-500</v>
      </c>
      <c r="AZ92" s="311">
        <v>0</v>
      </c>
      <c r="BA92" s="311">
        <v>0</v>
      </c>
      <c r="BB92" s="311">
        <v>0</v>
      </c>
      <c r="BC92" s="311">
        <v>27.099766000000045</v>
      </c>
      <c r="BD92" s="311">
        <v>0</v>
      </c>
      <c r="BE92" s="311">
        <v>0</v>
      </c>
      <c r="BF92" s="311">
        <v>0</v>
      </c>
      <c r="BG92" s="311">
        <v>0</v>
      </c>
      <c r="BH92" s="311">
        <v>21.322555929999908</v>
      </c>
      <c r="BI92" s="311">
        <v>0</v>
      </c>
      <c r="BJ92" s="311">
        <v>22.623248070000045</v>
      </c>
      <c r="BK92" s="311">
        <v>0</v>
      </c>
      <c r="BL92" s="311">
        <v>14.568081929999948</v>
      </c>
      <c r="BM92" s="311">
        <v>7.3849650700000211</v>
      </c>
      <c r="BN92" s="311">
        <v>0</v>
      </c>
      <c r="BO92" s="311">
        <v>6.5316757499999767</v>
      </c>
      <c r="BP92" s="311">
        <v>14.558362250000073</v>
      </c>
      <c r="BQ92" s="311">
        <v>0</v>
      </c>
      <c r="BR92" s="311">
        <v>7.545927000000006</v>
      </c>
      <c r="BS92" s="311">
        <v>7.3383790000000317</v>
      </c>
      <c r="BT92" s="311">
        <v>15.244312229999991</v>
      </c>
      <c r="BU92" s="311">
        <v>0</v>
      </c>
      <c r="BV92" s="311">
        <v>7.1486927699999114</v>
      </c>
      <c r="BW92" s="311">
        <v>6.8503081100000145</v>
      </c>
      <c r="BX92" s="311">
        <v>6.4440099299999929</v>
      </c>
      <c r="BY92" s="311">
        <v>6.5879423200000247</v>
      </c>
      <c r="BZ92" s="311">
        <v>12.345551640000053</v>
      </c>
      <c r="CA92" s="311">
        <v>6.5781499999999369</v>
      </c>
      <c r="CB92" s="311">
        <v>6.4040190000000621</v>
      </c>
      <c r="CC92" s="311">
        <v>6.5123810000000049</v>
      </c>
      <c r="CD92" s="311">
        <v>6.1474009999999453</v>
      </c>
      <c r="CE92" s="311">
        <v>6.3982584300000553</v>
      </c>
      <c r="CF92" s="311">
        <v>6.6276245999999901</v>
      </c>
      <c r="CG92" s="311">
        <v>6.991760769999928</v>
      </c>
      <c r="CH92" s="311">
        <v>8.0665260800000169</v>
      </c>
      <c r="CI92" s="311">
        <v>6.5648771200000056</v>
      </c>
      <c r="CJ92" s="311">
        <v>15.29834100000005</v>
      </c>
      <c r="CK92" s="311">
        <v>7.4460050000000138</v>
      </c>
      <c r="CL92" s="311">
        <v>8.4280899999999974</v>
      </c>
      <c r="CM92" s="311">
        <v>8.2167191699999194</v>
      </c>
      <c r="CN92" s="311">
        <v>8.7093008300000747</v>
      </c>
      <c r="CO92" s="311">
        <v>8.4255407299999661</v>
      </c>
      <c r="CP92" s="311">
        <v>9.0059307300000455</v>
      </c>
      <c r="CQ92" s="311">
        <v>9.1659849299999223</v>
      </c>
      <c r="CR92" s="311">
        <v>8.8045174500000485</v>
      </c>
      <c r="CS92" s="311">
        <v>7.3818425499999876</v>
      </c>
      <c r="CT92" s="311">
        <v>18.243748200000027</v>
      </c>
      <c r="CU92" s="311">
        <v>9.9603628399999025</v>
      </c>
      <c r="CV92" s="311">
        <v>9.2028543900000841</v>
      </c>
      <c r="CW92" s="311">
        <v>9.9679963399998996</v>
      </c>
      <c r="CX92" s="311">
        <v>2.385518100000013</v>
      </c>
      <c r="CY92" s="311">
        <v>5.3630923700000039</v>
      </c>
      <c r="CZ92" s="311">
        <v>8.5143920600000911</v>
      </c>
      <c r="DA92" s="311">
        <v>9.548356359999957</v>
      </c>
      <c r="DB92" s="311">
        <v>9.5631224300000213</v>
      </c>
      <c r="DC92" s="311">
        <v>9.1888224399999672</v>
      </c>
      <c r="DD92" s="311">
        <v>9.4127124899999899</v>
      </c>
      <c r="DE92" s="311">
        <v>8.8483521499999824</v>
      </c>
      <c r="DF92" s="311">
        <v>8.4904905400001098</v>
      </c>
      <c r="DG92" s="311">
        <v>8.9726907099998243</v>
      </c>
      <c r="DH92" s="311">
        <v>7.9567541200001415</v>
      </c>
      <c r="DI92" s="311">
        <v>8.6855914499999471</v>
      </c>
      <c r="DJ92" s="311">
        <v>8.254106800000045</v>
      </c>
      <c r="DK92" s="308">
        <v>2.3261456799999678</v>
      </c>
      <c r="DL92" s="308">
        <v>2.2371029799999747</v>
      </c>
      <c r="DM92" s="308">
        <v>21.045618450000063</v>
      </c>
      <c r="DN92" s="308">
        <v>8.6157826200000045</v>
      </c>
      <c r="DO92" s="308">
        <v>8.2836820199999579</v>
      </c>
      <c r="DP92" s="308">
        <v>8.6815414399999895</v>
      </c>
      <c r="DQ92" s="308">
        <v>8.3563809300000571</v>
      </c>
      <c r="DR92" s="308">
        <v>2.7962683299999753</v>
      </c>
      <c r="DS92" s="308">
        <v>8.02</v>
      </c>
      <c r="DT92" s="308">
        <v>7.9567541199999141</v>
      </c>
      <c r="DU92" s="308">
        <v>8.6855914500000608</v>
      </c>
      <c r="DV92" s="308">
        <v>8</v>
      </c>
      <c r="DW92" s="308">
        <v>2.33</v>
      </c>
      <c r="DX92" s="308">
        <v>8.5143920600000911</v>
      </c>
      <c r="DY92" s="308">
        <v>9.548356359999957</v>
      </c>
      <c r="DZ92" s="308">
        <v>9.5631224300000213</v>
      </c>
      <c r="EA92" s="308">
        <v>9.1888224399999672</v>
      </c>
      <c r="EB92" s="308">
        <v>9.1888224399999672</v>
      </c>
      <c r="EC92" s="308">
        <v>9.1888224399999672</v>
      </c>
      <c r="ED92" s="308">
        <v>9.1888224399999672</v>
      </c>
      <c r="EE92" s="303"/>
      <c r="EF92" s="308"/>
      <c r="EG92" s="308"/>
      <c r="EH92" s="308"/>
      <c r="EI92" s="308"/>
      <c r="EJ92" s="308"/>
      <c r="EK92" s="401"/>
      <c r="EL92" s="308"/>
      <c r="EM92" s="308"/>
      <c r="EN92" s="308"/>
      <c r="EO92" s="308"/>
      <c r="EP92" s="308"/>
      <c r="EQ92" s="308"/>
      <c r="ER92" s="308"/>
      <c r="ES92" s="308"/>
      <c r="ET92" s="308"/>
    </row>
    <row r="93" spans="1:150" s="256" customFormat="1" x14ac:dyDescent="0.25">
      <c r="A93" s="340" t="s">
        <v>502</v>
      </c>
      <c r="B93" s="311">
        <v>153.39819161999998</v>
      </c>
      <c r="C93" s="311">
        <v>18.740182019999995</v>
      </c>
      <c r="D93" s="311">
        <v>82.361736539999995</v>
      </c>
      <c r="E93" s="311">
        <v>84.187005369999994</v>
      </c>
      <c r="F93" s="311">
        <v>54.025521650000002</v>
      </c>
      <c r="G93" s="311">
        <v>316.16035014000005</v>
      </c>
      <c r="H93" s="311">
        <v>51.148626330000006</v>
      </c>
      <c r="I93" s="311">
        <v>68.253987113856184</v>
      </c>
      <c r="J93" s="311">
        <v>103.72851310688321</v>
      </c>
      <c r="K93" s="311">
        <v>96.51406873189049</v>
      </c>
      <c r="L93" s="311">
        <v>22.420126350000011</v>
      </c>
      <c r="M93" s="311">
        <v>12.188483103584424</v>
      </c>
      <c r="N93" s="311">
        <v>61.917128242361237</v>
      </c>
      <c r="O93" s="311">
        <v>44.921225879999994</v>
      </c>
      <c r="P93" s="311">
        <v>43.644376869075401</v>
      </c>
      <c r="Q93" s="311">
        <v>137.43645887</v>
      </c>
      <c r="R93" s="311">
        <v>97.722861640000005</v>
      </c>
      <c r="S93" s="311">
        <v>68.209971701570637</v>
      </c>
      <c r="T93" s="311">
        <v>106.54228284000003</v>
      </c>
      <c r="U93" s="311">
        <v>105.02094507999999</v>
      </c>
      <c r="V93" s="311">
        <v>221.69174501000003</v>
      </c>
      <c r="W93" s="311">
        <v>144.80247333</v>
      </c>
      <c r="X93" s="311">
        <v>132.35856765999998</v>
      </c>
      <c r="Y93" s="311">
        <v>69.896563979999996</v>
      </c>
      <c r="Z93" s="311">
        <v>198.00883458000001</v>
      </c>
      <c r="AA93" s="311">
        <v>196.57605316000001</v>
      </c>
      <c r="AB93" s="311">
        <v>255.29341313999998</v>
      </c>
      <c r="AC93" s="311">
        <v>333.48727541</v>
      </c>
      <c r="AD93" s="311">
        <v>370.77486785999997</v>
      </c>
      <c r="AE93" s="311">
        <v>361.03717079</v>
      </c>
      <c r="AF93" s="311">
        <v>674.58063533999996</v>
      </c>
      <c r="AG93" s="311">
        <v>482.76670068999999</v>
      </c>
      <c r="AH93" s="311">
        <v>374.34692925000002</v>
      </c>
      <c r="AI93" s="311">
        <v>190.51660794</v>
      </c>
      <c r="AJ93" s="311">
        <v>246.75354924999999</v>
      </c>
      <c r="AK93" s="311">
        <v>375.20639330999995</v>
      </c>
      <c r="AL93" s="311">
        <v>376.46743916000003</v>
      </c>
      <c r="AM93" s="311">
        <v>136.37083552000001</v>
      </c>
      <c r="AN93" s="311">
        <v>798.14255390999983</v>
      </c>
      <c r="AO93" s="311">
        <v>982.19794761000003</v>
      </c>
      <c r="AP93" s="311">
        <v>835.96469047999994</v>
      </c>
      <c r="AQ93" s="311">
        <v>261.42177845999998</v>
      </c>
      <c r="AR93" s="311">
        <v>953.41322487000002</v>
      </c>
      <c r="AS93" s="311">
        <v>384.91697694000004</v>
      </c>
      <c r="AT93" s="311">
        <v>199.39187585000002</v>
      </c>
      <c r="AU93" s="311">
        <v>435.73327196999998</v>
      </c>
      <c r="AV93" s="311">
        <v>190.34799089999999</v>
      </c>
      <c r="AW93" s="311">
        <v>849.23731728000007</v>
      </c>
      <c r="AX93" s="311">
        <v>1518.87531089</v>
      </c>
      <c r="AY93" s="311">
        <v>1322.89247492</v>
      </c>
      <c r="AZ93" s="311">
        <v>581.55933625</v>
      </c>
      <c r="BA93" s="311">
        <v>592.74362598999994</v>
      </c>
      <c r="BB93" s="311">
        <v>2055.6797987599998</v>
      </c>
      <c r="BC93" s="311">
        <v>1231.7986520099998</v>
      </c>
      <c r="BD93" s="311">
        <v>1110.1874248899999</v>
      </c>
      <c r="BE93" s="311">
        <v>2159.0729503530001</v>
      </c>
      <c r="BF93" s="311">
        <v>1287.97218595</v>
      </c>
      <c r="BG93" s="311">
        <v>1323.8967225199999</v>
      </c>
      <c r="BH93" s="311">
        <v>1742.57339809</v>
      </c>
      <c r="BI93" s="311">
        <v>2489.3190878000005</v>
      </c>
      <c r="BJ93" s="311">
        <v>1877.7096849000004</v>
      </c>
      <c r="BK93" s="311">
        <v>2138.4787177799999</v>
      </c>
      <c r="BL93" s="311">
        <v>3090.2332229999997</v>
      </c>
      <c r="BM93" s="311">
        <v>1516.0059693799999</v>
      </c>
      <c r="BN93" s="311">
        <v>1150.8546571400002</v>
      </c>
      <c r="BO93" s="311">
        <v>2880.0559960600003</v>
      </c>
      <c r="BP93" s="311">
        <v>447.85480794699998</v>
      </c>
      <c r="BQ93" s="311">
        <v>545.53856859999996</v>
      </c>
      <c r="BR93" s="311">
        <v>731.27409896000006</v>
      </c>
      <c r="BS93" s="311">
        <v>574.59330143999989</v>
      </c>
      <c r="BT93" s="311">
        <v>340.5596903</v>
      </c>
      <c r="BU93" s="311">
        <v>306.52025921000001</v>
      </c>
      <c r="BV93" s="311">
        <v>886.64856351000003</v>
      </c>
      <c r="BW93" s="311">
        <v>921.29331363000006</v>
      </c>
      <c r="BX93" s="311">
        <v>753.18663316000004</v>
      </c>
      <c r="BY93" s="311">
        <v>786.29772559000003</v>
      </c>
      <c r="BZ93" s="311">
        <v>375.91102072000001</v>
      </c>
      <c r="CA93" s="311">
        <v>266.25588160999996</v>
      </c>
      <c r="CB93" s="311">
        <v>317.02959788000004</v>
      </c>
      <c r="CC93" s="311">
        <v>626.69674952000014</v>
      </c>
      <c r="CD93" s="311">
        <v>665.5961342999999</v>
      </c>
      <c r="CE93" s="311">
        <v>458.54014173999997</v>
      </c>
      <c r="CF93" s="311">
        <v>512.03798189000008</v>
      </c>
      <c r="CG93" s="311">
        <v>367.61692546999996</v>
      </c>
      <c r="CH93" s="311">
        <v>1183.46950612</v>
      </c>
      <c r="CI93" s="311">
        <v>491.89382638999996</v>
      </c>
      <c r="CJ93" s="311">
        <v>478.93940349000002</v>
      </c>
      <c r="CK93" s="311">
        <v>585.92270716999997</v>
      </c>
      <c r="CL93" s="311">
        <v>1075.1180267</v>
      </c>
      <c r="CM93" s="311">
        <v>331.22559231000002</v>
      </c>
      <c r="CN93" s="311">
        <v>896.65129371000012</v>
      </c>
      <c r="CO93" s="311">
        <v>171.07246295000002</v>
      </c>
      <c r="CP93" s="311">
        <v>425.09125410000007</v>
      </c>
      <c r="CQ93" s="311">
        <v>794.15938957999992</v>
      </c>
      <c r="CR93" s="311">
        <v>909.00033433999999</v>
      </c>
      <c r="CS93" s="311">
        <v>484.6509372400003</v>
      </c>
      <c r="CT93" s="311">
        <v>969.66464902000007</v>
      </c>
      <c r="CU93" s="311">
        <v>670.13573744999997</v>
      </c>
      <c r="CV93" s="311">
        <v>454.50282576999996</v>
      </c>
      <c r="CW93" s="311">
        <v>664.72913911000001</v>
      </c>
      <c r="CX93" s="311">
        <v>529.92386735999992</v>
      </c>
      <c r="CY93" s="311">
        <v>503.99575703000016</v>
      </c>
      <c r="CZ93" s="311">
        <v>646.04881519000014</v>
      </c>
      <c r="DA93" s="311">
        <v>582.61211634000006</v>
      </c>
      <c r="DB93" s="311">
        <v>1007.1068572299997</v>
      </c>
      <c r="DC93" s="311">
        <v>532.51378514999988</v>
      </c>
      <c r="DD93" s="311">
        <v>724.43253672000014</v>
      </c>
      <c r="DE93" s="311">
        <v>850.56802135999999</v>
      </c>
      <c r="DF93" s="311">
        <v>1112.2646992800001</v>
      </c>
      <c r="DG93" s="311">
        <v>1083.08555918</v>
      </c>
      <c r="DH93" s="311">
        <v>617.93716618999997</v>
      </c>
      <c r="DI93" s="311">
        <v>1013.7374425</v>
      </c>
      <c r="DJ93" s="311">
        <v>795.82070292000003</v>
      </c>
      <c r="DK93" s="308">
        <v>1245.49415077</v>
      </c>
      <c r="DL93" s="308">
        <v>769.99032482000007</v>
      </c>
      <c r="DM93" s="308">
        <v>780.09930669999983</v>
      </c>
      <c r="DN93" s="308">
        <v>782.26435624999999</v>
      </c>
      <c r="DO93" s="308">
        <v>820.75999908000006</v>
      </c>
      <c r="DP93" s="308">
        <v>1261.3476629499999</v>
      </c>
      <c r="DQ93" s="308">
        <v>857.27757701999997</v>
      </c>
      <c r="DR93" s="308">
        <v>1332.7017214299999</v>
      </c>
      <c r="DS93" s="308">
        <v>-50.572700959999992</v>
      </c>
      <c r="DT93" s="308">
        <v>-371.47959467000004</v>
      </c>
      <c r="DU93" s="308">
        <v>393.42604174999997</v>
      </c>
      <c r="DV93" s="308">
        <v>67.463118389999977</v>
      </c>
      <c r="DW93" s="308">
        <v>61.548595399999996</v>
      </c>
      <c r="DX93" s="308">
        <v>15.565048749999999</v>
      </c>
      <c r="DY93" s="308">
        <v>47.995661671827996</v>
      </c>
      <c r="DZ93" s="308">
        <v>20.722585000000002</v>
      </c>
      <c r="EA93" s="308">
        <v>411.76090625000001</v>
      </c>
      <c r="EB93" s="308">
        <v>287.60832601780447</v>
      </c>
      <c r="EC93" s="308">
        <v>86.395829764046482</v>
      </c>
      <c r="ED93" s="308">
        <v>569.02375521632064</v>
      </c>
      <c r="EE93" s="303"/>
      <c r="EF93" s="308"/>
      <c r="EG93" s="308"/>
      <c r="EH93" s="308"/>
      <c r="EI93" s="308"/>
      <c r="EJ93" s="308"/>
      <c r="EK93" s="401" t="s">
        <v>502</v>
      </c>
      <c r="EL93" s="305">
        <v>3653.9212848187553</v>
      </c>
      <c r="EM93" s="305">
        <v>3038.8494412599985</v>
      </c>
      <c r="EN93" s="305">
        <v>3681.2467490463614</v>
      </c>
      <c r="EO93" s="305">
        <v>3961.2350103800004</v>
      </c>
      <c r="EP93" s="305">
        <v>3580.2112994399995</v>
      </c>
      <c r="EQ93" s="305">
        <v>3496.4289801349996</v>
      </c>
      <c r="ER93" s="305">
        <v>4045.851222544999</v>
      </c>
      <c r="ES93" s="305">
        <v>4170.8512225449995</v>
      </c>
      <c r="ET93" s="305">
        <v>3280.4216644549992</v>
      </c>
    </row>
    <row r="94" spans="1:150" s="256" customFormat="1" x14ac:dyDescent="0.25">
      <c r="A94" s="333" t="s">
        <v>479</v>
      </c>
      <c r="B94" s="311"/>
      <c r="C94" s="311"/>
      <c r="D94" s="311"/>
      <c r="E94" s="311"/>
      <c r="F94" s="311"/>
      <c r="G94" s="311"/>
      <c r="H94" s="311"/>
      <c r="I94" s="311"/>
      <c r="J94" s="311"/>
      <c r="K94" s="311"/>
      <c r="L94" s="311"/>
      <c r="M94" s="311"/>
      <c r="N94" s="311"/>
      <c r="O94" s="311"/>
      <c r="P94" s="311"/>
      <c r="Q94" s="311"/>
      <c r="R94" s="311"/>
      <c r="S94" s="311"/>
      <c r="T94" s="311"/>
      <c r="U94" s="311"/>
      <c r="V94" s="311"/>
      <c r="W94" s="311"/>
      <c r="X94" s="311"/>
      <c r="Y94" s="311"/>
      <c r="Z94" s="311"/>
      <c r="AA94" s="311"/>
      <c r="AB94" s="311"/>
      <c r="AC94" s="311"/>
      <c r="AD94" s="311"/>
      <c r="AE94" s="311"/>
      <c r="AF94" s="311"/>
      <c r="AG94" s="311"/>
      <c r="AH94" s="311"/>
      <c r="AI94" s="311"/>
      <c r="AJ94" s="311"/>
      <c r="AK94" s="311"/>
      <c r="AL94" s="311"/>
      <c r="AM94" s="311"/>
      <c r="AN94" s="311"/>
      <c r="AO94" s="311"/>
      <c r="AP94" s="311"/>
      <c r="AQ94" s="311"/>
      <c r="AR94" s="311"/>
      <c r="AS94" s="311"/>
      <c r="AT94" s="311"/>
      <c r="AU94" s="311"/>
      <c r="AV94" s="311"/>
      <c r="AW94" s="311"/>
      <c r="AX94" s="311"/>
      <c r="AY94" s="311"/>
      <c r="AZ94" s="311"/>
      <c r="BA94" s="311"/>
      <c r="BB94" s="311"/>
      <c r="BC94" s="311"/>
      <c r="BD94" s="311"/>
      <c r="BE94" s="311"/>
      <c r="BF94" s="311"/>
      <c r="BG94" s="311"/>
      <c r="BH94" s="311"/>
      <c r="BI94" s="311"/>
      <c r="BJ94" s="311"/>
      <c r="BK94" s="311"/>
      <c r="BL94" s="311"/>
      <c r="BM94" s="311"/>
      <c r="BN94" s="311"/>
      <c r="BO94" s="311"/>
      <c r="BP94" s="311"/>
      <c r="BQ94" s="311"/>
      <c r="BR94" s="311"/>
      <c r="BS94" s="311"/>
      <c r="BT94" s="311"/>
      <c r="BU94" s="311"/>
      <c r="BV94" s="311"/>
      <c r="BW94" s="311"/>
      <c r="BX94" s="311"/>
      <c r="BY94" s="311"/>
      <c r="BZ94" s="311"/>
      <c r="CA94" s="311"/>
      <c r="CB94" s="311"/>
      <c r="CC94" s="311"/>
      <c r="CD94" s="311"/>
      <c r="CE94" s="311"/>
      <c r="CF94" s="311"/>
      <c r="CG94" s="311"/>
      <c r="CH94" s="311"/>
      <c r="CI94" s="311"/>
      <c r="CJ94" s="311"/>
      <c r="CK94" s="311"/>
      <c r="CL94" s="311"/>
      <c r="CM94" s="311"/>
      <c r="CN94" s="311"/>
      <c r="CO94" s="311"/>
      <c r="CP94" s="311"/>
      <c r="CQ94" s="311"/>
      <c r="CR94" s="311"/>
      <c r="CS94" s="311"/>
      <c r="CT94" s="311"/>
      <c r="CU94" s="311"/>
      <c r="CV94" s="311"/>
      <c r="CW94" s="311"/>
      <c r="CX94" s="311"/>
      <c r="CY94" s="311"/>
      <c r="CZ94" s="311"/>
      <c r="DA94" s="311"/>
      <c r="DB94" s="311"/>
      <c r="DC94" s="311"/>
      <c r="DD94" s="311"/>
      <c r="DE94" s="311"/>
      <c r="DF94" s="311"/>
      <c r="DG94" s="311"/>
      <c r="DH94" s="311"/>
      <c r="DI94" s="311"/>
      <c r="DJ94" s="311"/>
      <c r="DK94" s="308"/>
      <c r="DL94" s="308"/>
      <c r="DM94" s="308"/>
      <c r="DN94" s="308"/>
      <c r="DO94" s="308"/>
      <c r="DP94" s="308"/>
      <c r="DQ94" s="308"/>
      <c r="DR94" s="308"/>
      <c r="DS94" s="308"/>
      <c r="DT94" s="308"/>
      <c r="DU94" s="308"/>
      <c r="DV94" s="308"/>
      <c r="DW94" s="308"/>
      <c r="DX94" s="308"/>
      <c r="DY94" s="308"/>
      <c r="DZ94" s="308"/>
      <c r="EA94" s="308"/>
      <c r="EB94" s="308"/>
      <c r="EC94" s="308"/>
      <c r="ED94" s="308"/>
      <c r="EE94" s="303"/>
      <c r="EF94" s="308"/>
      <c r="EG94" s="308"/>
      <c r="EH94" s="308"/>
      <c r="EI94" s="308"/>
      <c r="EJ94" s="308"/>
      <c r="EK94" s="379" t="s">
        <v>479</v>
      </c>
      <c r="EL94" s="308">
        <v>0</v>
      </c>
      <c r="EM94" s="308">
        <v>0</v>
      </c>
      <c r="EN94" s="308">
        <v>0</v>
      </c>
      <c r="EO94" s="308">
        <v>0</v>
      </c>
      <c r="EP94" s="308">
        <v>0</v>
      </c>
      <c r="EQ94" s="308">
        <v>0</v>
      </c>
      <c r="ER94" s="308">
        <v>0</v>
      </c>
      <c r="ES94" s="308">
        <v>0</v>
      </c>
      <c r="ET94" s="308">
        <v>339</v>
      </c>
    </row>
    <row r="95" spans="1:150" s="256" customFormat="1" x14ac:dyDescent="0.25">
      <c r="A95" s="333" t="s">
        <v>478</v>
      </c>
      <c r="B95" s="311">
        <v>0</v>
      </c>
      <c r="C95" s="311">
        <v>0.19723799999999958</v>
      </c>
      <c r="D95" s="311">
        <v>0</v>
      </c>
      <c r="E95" s="311">
        <v>2.681E-2</v>
      </c>
      <c r="F95" s="311">
        <v>0</v>
      </c>
      <c r="G95" s="311">
        <v>270.44357789000003</v>
      </c>
      <c r="H95" s="311">
        <v>9.8977338499999998</v>
      </c>
      <c r="I95" s="311">
        <v>0.67286034999999966</v>
      </c>
      <c r="J95" s="311">
        <v>0</v>
      </c>
      <c r="K95" s="311">
        <v>4.0268100000000002</v>
      </c>
      <c r="L95" s="311">
        <v>12.77000000000001</v>
      </c>
      <c r="M95" s="311">
        <v>1.0485</v>
      </c>
      <c r="N95" s="311">
        <v>8.9756223500000001</v>
      </c>
      <c r="O95" s="311">
        <v>31.108594790000001</v>
      </c>
      <c r="P95" s="311">
        <v>0.5</v>
      </c>
      <c r="Q95" s="311">
        <v>52.213317639999993</v>
      </c>
      <c r="R95" s="311">
        <v>23.539349000000005</v>
      </c>
      <c r="S95" s="311">
        <v>31.217115529999997</v>
      </c>
      <c r="T95" s="311">
        <v>0.47562234999999997</v>
      </c>
      <c r="U95" s="311">
        <v>35.501000329999997</v>
      </c>
      <c r="V95" s="311">
        <v>152.05414148000003</v>
      </c>
      <c r="W95" s="311">
        <v>86.234550370000008</v>
      </c>
      <c r="X95" s="311">
        <v>124.15586215999997</v>
      </c>
      <c r="Y95" s="311">
        <v>1.0985</v>
      </c>
      <c r="Z95" s="311">
        <v>80.685622299999991</v>
      </c>
      <c r="AA95" s="311">
        <v>3.69</v>
      </c>
      <c r="AB95" s="311">
        <v>0</v>
      </c>
      <c r="AC95" s="311">
        <v>2.7270859999999999</v>
      </c>
      <c r="AD95" s="311">
        <v>104.31551385999998</v>
      </c>
      <c r="AE95" s="311">
        <v>136.80290332000001</v>
      </c>
      <c r="AF95" s="311">
        <v>424.18346908999996</v>
      </c>
      <c r="AG95" s="311">
        <v>254.76633001999994</v>
      </c>
      <c r="AH95" s="311">
        <v>120.00550292</v>
      </c>
      <c r="AI95" s="311">
        <v>27.89695489</v>
      </c>
      <c r="AJ95" s="311">
        <v>23.391999999999999</v>
      </c>
      <c r="AK95" s="311">
        <v>50.125676599999991</v>
      </c>
      <c r="AL95" s="311">
        <v>66.159328090000031</v>
      </c>
      <c r="AM95" s="311">
        <v>41.849451340000002</v>
      </c>
      <c r="AN95" s="311">
        <v>546.34150674999989</v>
      </c>
      <c r="AO95" s="311">
        <v>708.70284841</v>
      </c>
      <c r="AP95" s="311">
        <v>372.21105402000001</v>
      </c>
      <c r="AQ95" s="311">
        <v>37.618333339999992</v>
      </c>
      <c r="AR95" s="311">
        <v>203.26729961999999</v>
      </c>
      <c r="AS95" s="311">
        <v>61.828327610000002</v>
      </c>
      <c r="AT95" s="311">
        <v>36.484833410000007</v>
      </c>
      <c r="AU95" s="311">
        <v>65.946725080000007</v>
      </c>
      <c r="AV95" s="311">
        <v>0.9087622099999999</v>
      </c>
      <c r="AW95" s="311">
        <v>115.67384634000001</v>
      </c>
      <c r="AX95" s="311">
        <v>721.83981110999991</v>
      </c>
      <c r="AY95" s="311">
        <v>315.35053762999996</v>
      </c>
      <c r="AZ95" s="311">
        <v>96.379865179999982</v>
      </c>
      <c r="BA95" s="311">
        <v>149.85900488999997</v>
      </c>
      <c r="BB95" s="311">
        <v>1212.4277069699997</v>
      </c>
      <c r="BC95" s="311">
        <v>720.28333333</v>
      </c>
      <c r="BD95" s="311">
        <v>407.17756109999982</v>
      </c>
      <c r="BE95" s="311">
        <v>170.2796889</v>
      </c>
      <c r="BF95" s="311">
        <v>455.33888889000002</v>
      </c>
      <c r="BG95" s="311">
        <v>879.26590551999982</v>
      </c>
      <c r="BH95" s="311">
        <v>372.82666436999989</v>
      </c>
      <c r="BI95" s="311">
        <v>481.64188575999998</v>
      </c>
      <c r="BJ95" s="311">
        <v>397.52007057000014</v>
      </c>
      <c r="BK95" s="311">
        <v>370.60505799999999</v>
      </c>
      <c r="BL95" s="311">
        <v>607.39401348000013</v>
      </c>
      <c r="BM95" s="311">
        <v>461.85673747999999</v>
      </c>
      <c r="BN95" s="311">
        <v>182.88355733000003</v>
      </c>
      <c r="BO95" s="311">
        <v>2129.0105130800002</v>
      </c>
      <c r="BP95" s="311">
        <v>7.3</v>
      </c>
      <c r="BQ95" s="311">
        <v>14.547146650000002</v>
      </c>
      <c r="BR95" s="311">
        <v>53.437524269999997</v>
      </c>
      <c r="BS95" s="311">
        <v>29.495584890000003</v>
      </c>
      <c r="BT95" s="311">
        <v>3.7373100300000002</v>
      </c>
      <c r="BU95" s="311">
        <v>0.88591199000000032</v>
      </c>
      <c r="BV95" s="311">
        <v>7.0966558899999939</v>
      </c>
      <c r="BW95" s="311">
        <v>3.3340385399999999</v>
      </c>
      <c r="BX95" s="311">
        <v>9.1085588499999997</v>
      </c>
      <c r="BY95" s="311">
        <v>286.98113474000002</v>
      </c>
      <c r="BZ95" s="311">
        <v>8.9819127499999993</v>
      </c>
      <c r="CA95" s="311">
        <v>83.334181609999973</v>
      </c>
      <c r="CB95" s="311">
        <v>13.09592385</v>
      </c>
      <c r="CC95" s="311">
        <v>27.65903389</v>
      </c>
      <c r="CD95" s="311">
        <v>22.459085000000002</v>
      </c>
      <c r="CE95" s="311">
        <v>11.445391870000002</v>
      </c>
      <c r="CF95" s="311">
        <v>139.25483027000001</v>
      </c>
      <c r="CG95" s="311">
        <v>8.1916361199999983</v>
      </c>
      <c r="CH95" s="311">
        <v>270.54757194000001</v>
      </c>
      <c r="CI95" s="311">
        <v>88.152489680000002</v>
      </c>
      <c r="CJ95" s="311">
        <v>1.45377617</v>
      </c>
      <c r="CK95" s="311">
        <v>122.32487625</v>
      </c>
      <c r="CL95" s="311">
        <v>5.3957767499999996</v>
      </c>
      <c r="CM95" s="311">
        <v>43.998060310000028</v>
      </c>
      <c r="CN95" s="311">
        <v>31.348804010000002</v>
      </c>
      <c r="CO95" s="311">
        <v>4.350677950000005</v>
      </c>
      <c r="CP95" s="311">
        <v>46.532799830000044</v>
      </c>
      <c r="CQ95" s="311">
        <v>246.31727125000003</v>
      </c>
      <c r="CR95" s="311">
        <v>318.36201017000008</v>
      </c>
      <c r="CS95" s="311">
        <v>88.035316240000284</v>
      </c>
      <c r="CT95" s="311">
        <v>157.60974773000001</v>
      </c>
      <c r="CU95" s="311">
        <v>25.544266450000002</v>
      </c>
      <c r="CV95" s="311">
        <v>0</v>
      </c>
      <c r="CW95" s="311">
        <v>165.85150827000004</v>
      </c>
      <c r="CX95" s="311">
        <v>26.786239140000013</v>
      </c>
      <c r="CY95" s="311">
        <v>39.801763590000064</v>
      </c>
      <c r="CZ95" s="311">
        <v>53.924968049999961</v>
      </c>
      <c r="DA95" s="311">
        <v>29.323540500000007</v>
      </c>
      <c r="DB95" s="311">
        <v>24.355387230000034</v>
      </c>
      <c r="DC95" s="311">
        <v>33.227620110000004</v>
      </c>
      <c r="DD95" s="311">
        <v>7.5096563000000174</v>
      </c>
      <c r="DE95" s="311">
        <v>44.829416000000023</v>
      </c>
      <c r="DF95" s="311">
        <v>79.898802609999976</v>
      </c>
      <c r="DG95" s="311">
        <v>354.95129333</v>
      </c>
      <c r="DH95" s="311">
        <v>4.9855000000000871E-2</v>
      </c>
      <c r="DI95" s="311">
        <v>50.385847500000011</v>
      </c>
      <c r="DJ95" s="311">
        <v>2.0190500000000213</v>
      </c>
      <c r="DK95" s="308">
        <v>18.583920830000011</v>
      </c>
      <c r="DL95" s="308">
        <v>24.009065709999987</v>
      </c>
      <c r="DM95" s="308">
        <v>-0.20436125000002647</v>
      </c>
      <c r="DN95" s="308">
        <v>4.6154638100000369</v>
      </c>
      <c r="DO95" s="308">
        <v>12.147639580000018</v>
      </c>
      <c r="DP95" s="308">
        <v>284.40494665999989</v>
      </c>
      <c r="DQ95" s="308">
        <v>30.338525420000025</v>
      </c>
      <c r="DR95" s="308">
        <v>73.467814419999968</v>
      </c>
      <c r="DS95" s="572">
        <v>166.14409903999999</v>
      </c>
      <c r="DT95" s="572">
        <v>16.225378330000002</v>
      </c>
      <c r="DU95" s="572">
        <v>51.54469375</v>
      </c>
      <c r="DV95" s="572">
        <v>322.57311838999999</v>
      </c>
      <c r="DW95" s="308">
        <v>1.5485954</v>
      </c>
      <c r="DX95" s="308">
        <v>15.565048749999999</v>
      </c>
      <c r="DY95" s="308">
        <v>0.62222875</v>
      </c>
      <c r="DZ95" s="308">
        <v>3.2045849999999998</v>
      </c>
      <c r="EA95" s="308">
        <v>11.76090625</v>
      </c>
      <c r="EB95" s="308">
        <v>0.93758375000000005</v>
      </c>
      <c r="EC95" s="308">
        <v>24.51155125</v>
      </c>
      <c r="ED95" s="308">
        <v>49.819783919999999</v>
      </c>
      <c r="EE95" s="303"/>
      <c r="EF95" s="308"/>
      <c r="EG95" s="308"/>
      <c r="EH95" s="308"/>
      <c r="EI95" s="308"/>
      <c r="EJ95" s="308"/>
      <c r="EK95" s="379" t="s">
        <v>501</v>
      </c>
      <c r="EL95" s="305">
        <v>1153.8816063400004</v>
      </c>
      <c r="EM95" s="305">
        <v>531.05316825000011</v>
      </c>
      <c r="EN95" s="305">
        <v>854.76906100999986</v>
      </c>
      <c r="EO95" s="305">
        <v>668.45757258000003</v>
      </c>
      <c r="EP95" s="305">
        <v>1062.41129944</v>
      </c>
      <c r="EQ95" s="305">
        <v>978.62898013500012</v>
      </c>
      <c r="ER95" s="305">
        <v>1728.0512225449997</v>
      </c>
      <c r="ES95" s="305">
        <v>1853.0512225449997</v>
      </c>
      <c r="ET95" s="305">
        <v>623.62166445500009</v>
      </c>
    </row>
    <row r="96" spans="1:150" s="256" customFormat="1" x14ac:dyDescent="0.25">
      <c r="A96" s="332" t="s">
        <v>176</v>
      </c>
      <c r="B96" s="311">
        <v>0</v>
      </c>
      <c r="C96" s="311">
        <v>0</v>
      </c>
      <c r="D96" s="311">
        <v>0</v>
      </c>
      <c r="E96" s="311">
        <v>0</v>
      </c>
      <c r="F96" s="311">
        <v>0</v>
      </c>
      <c r="G96" s="311">
        <v>0</v>
      </c>
      <c r="H96" s="311">
        <v>0</v>
      </c>
      <c r="I96" s="311">
        <v>0.47562234999999997</v>
      </c>
      <c r="J96" s="311">
        <v>0</v>
      </c>
      <c r="K96" s="311">
        <v>0</v>
      </c>
      <c r="L96" s="311">
        <v>0</v>
      </c>
      <c r="M96" s="311">
        <v>0</v>
      </c>
      <c r="N96" s="311">
        <v>0.47562234999999997</v>
      </c>
      <c r="O96" s="311">
        <v>0</v>
      </c>
      <c r="P96" s="311">
        <v>0</v>
      </c>
      <c r="Q96" s="311">
        <v>0</v>
      </c>
      <c r="R96" s="311">
        <v>0</v>
      </c>
      <c r="S96" s="311">
        <v>0</v>
      </c>
      <c r="T96" s="311">
        <v>0.47562234999999997</v>
      </c>
      <c r="U96" s="311">
        <v>0</v>
      </c>
      <c r="V96" s="311">
        <v>0</v>
      </c>
      <c r="W96" s="311">
        <v>0</v>
      </c>
      <c r="X96" s="311">
        <v>0</v>
      </c>
      <c r="Y96" s="311">
        <v>0</v>
      </c>
      <c r="Z96" s="311">
        <v>0.4756223</v>
      </c>
      <c r="AA96" s="311">
        <v>0</v>
      </c>
      <c r="AB96" s="311">
        <v>0</v>
      </c>
      <c r="AC96" s="311">
        <v>0</v>
      </c>
      <c r="AD96" s="311">
        <v>0</v>
      </c>
      <c r="AE96" s="311">
        <v>0</v>
      </c>
      <c r="AF96" s="311">
        <v>0</v>
      </c>
      <c r="AG96" s="311">
        <v>0</v>
      </c>
      <c r="AH96" s="311">
        <v>0</v>
      </c>
      <c r="AI96" s="311">
        <v>0</v>
      </c>
      <c r="AJ96" s="311">
        <v>0</v>
      </c>
      <c r="AK96" s="311">
        <v>0</v>
      </c>
      <c r="AL96" s="311">
        <v>0</v>
      </c>
      <c r="AM96" s="311">
        <v>0</v>
      </c>
      <c r="AN96" s="311">
        <v>500.83333332999996</v>
      </c>
      <c r="AO96" s="311">
        <v>657.07234721999998</v>
      </c>
      <c r="AP96" s="311">
        <v>332.34396027999998</v>
      </c>
      <c r="AQ96" s="311">
        <v>0</v>
      </c>
      <c r="AR96" s="311">
        <v>201.58060906999998</v>
      </c>
      <c r="AS96" s="311">
        <v>0</v>
      </c>
      <c r="AT96" s="311">
        <v>0</v>
      </c>
      <c r="AU96" s="311">
        <v>0</v>
      </c>
      <c r="AV96" s="311">
        <v>0</v>
      </c>
      <c r="AW96" s="311">
        <v>0</v>
      </c>
      <c r="AX96" s="311">
        <v>430.08981111000003</v>
      </c>
      <c r="AY96" s="311">
        <v>300.21253645999997</v>
      </c>
      <c r="AZ96" s="311">
        <v>0</v>
      </c>
      <c r="BA96" s="311">
        <v>0</v>
      </c>
      <c r="BB96" s="311">
        <v>1210.8777069699997</v>
      </c>
      <c r="BC96" s="311">
        <v>0</v>
      </c>
      <c r="BD96" s="311">
        <v>256.84047777000001</v>
      </c>
      <c r="BE96" s="311">
        <v>155.7471889</v>
      </c>
      <c r="BF96" s="311">
        <v>440.30555555999996</v>
      </c>
      <c r="BG96" s="311">
        <v>807.27883465999992</v>
      </c>
      <c r="BH96" s="311">
        <v>0</v>
      </c>
      <c r="BI96" s="311">
        <v>256.52472742999998</v>
      </c>
      <c r="BJ96" s="311">
        <v>138.29569556999999</v>
      </c>
      <c r="BK96" s="311">
        <v>357.11443975999998</v>
      </c>
      <c r="BL96" s="311">
        <v>542.25021348000007</v>
      </c>
      <c r="BM96" s="311">
        <v>100.47834467</v>
      </c>
      <c r="BN96" s="311">
        <v>138.69905802000002</v>
      </c>
      <c r="BO96" s="311">
        <v>2121.7800964100002</v>
      </c>
      <c r="BP96" s="311">
        <v>0</v>
      </c>
      <c r="BQ96" s="311">
        <v>0</v>
      </c>
      <c r="BR96" s="311">
        <v>0</v>
      </c>
      <c r="BS96" s="311">
        <v>14.765856250000001</v>
      </c>
      <c r="BT96" s="311">
        <v>0</v>
      </c>
      <c r="BU96" s="311">
        <v>0</v>
      </c>
      <c r="BV96" s="311">
        <v>0</v>
      </c>
      <c r="BW96" s="311">
        <v>0</v>
      </c>
      <c r="BX96" s="311">
        <v>0</v>
      </c>
      <c r="BY96" s="311">
        <v>0</v>
      </c>
      <c r="BZ96" s="311">
        <v>0</v>
      </c>
      <c r="CA96" s="311">
        <v>0</v>
      </c>
      <c r="CB96" s="311">
        <v>0</v>
      </c>
      <c r="CC96" s="311">
        <v>0</v>
      </c>
      <c r="CD96" s="311">
        <v>0</v>
      </c>
      <c r="CE96" s="311">
        <v>0</v>
      </c>
      <c r="CF96" s="311">
        <v>0</v>
      </c>
      <c r="CG96" s="311">
        <v>0</v>
      </c>
      <c r="CH96" s="311">
        <v>0</v>
      </c>
      <c r="CI96" s="311">
        <v>0</v>
      </c>
      <c r="CJ96" s="311">
        <v>0</v>
      </c>
      <c r="CK96" s="311">
        <v>0</v>
      </c>
      <c r="CL96" s="311">
        <v>0</v>
      </c>
      <c r="CM96" s="311">
        <v>0</v>
      </c>
      <c r="CN96" s="311">
        <v>0</v>
      </c>
      <c r="CO96" s="311">
        <v>0</v>
      </c>
      <c r="CP96" s="311">
        <v>0</v>
      </c>
      <c r="CQ96" s="311">
        <v>0</v>
      </c>
      <c r="CR96" s="311">
        <v>0</v>
      </c>
      <c r="CS96" s="311">
        <v>0</v>
      </c>
      <c r="CT96" s="311">
        <v>0</v>
      </c>
      <c r="CU96" s="311">
        <v>0</v>
      </c>
      <c r="CV96" s="311">
        <v>0</v>
      </c>
      <c r="CW96" s="311">
        <v>0</v>
      </c>
      <c r="CX96" s="311">
        <v>0</v>
      </c>
      <c r="CY96" s="311">
        <v>0</v>
      </c>
      <c r="CZ96" s="311">
        <v>0</v>
      </c>
      <c r="DA96" s="311">
        <v>0</v>
      </c>
      <c r="DB96" s="311">
        <v>0</v>
      </c>
      <c r="DC96" s="311">
        <v>0</v>
      </c>
      <c r="DD96" s="311">
        <v>0</v>
      </c>
      <c r="DE96" s="311">
        <v>0</v>
      </c>
      <c r="DF96" s="311">
        <v>0</v>
      </c>
      <c r="DG96" s="311">
        <v>336.61962177999999</v>
      </c>
      <c r="DH96" s="311">
        <v>0</v>
      </c>
      <c r="DI96" s="311">
        <v>40.234143750000001</v>
      </c>
      <c r="DJ96" s="311">
        <v>0</v>
      </c>
      <c r="DK96" s="308">
        <v>0</v>
      </c>
      <c r="DL96" s="308">
        <v>0</v>
      </c>
      <c r="DM96" s="308">
        <v>0</v>
      </c>
      <c r="DN96" s="308">
        <v>0</v>
      </c>
      <c r="DO96" s="308">
        <v>0</v>
      </c>
      <c r="DP96" s="308">
        <v>0</v>
      </c>
      <c r="DQ96" s="308">
        <v>0</v>
      </c>
      <c r="DR96" s="308">
        <v>0</v>
      </c>
      <c r="DS96" s="308">
        <v>150</v>
      </c>
      <c r="DT96" s="308">
        <v>0</v>
      </c>
      <c r="DU96" s="308">
        <v>10</v>
      </c>
      <c r="DV96" s="308">
        <v>0</v>
      </c>
      <c r="DW96" s="308">
        <v>0</v>
      </c>
      <c r="DX96" s="308">
        <v>18</v>
      </c>
      <c r="DY96" s="308">
        <v>0</v>
      </c>
      <c r="DZ96" s="308">
        <v>0</v>
      </c>
      <c r="EA96" s="308">
        <v>10</v>
      </c>
      <c r="EB96" s="308">
        <v>0</v>
      </c>
      <c r="EC96" s="308">
        <v>0</v>
      </c>
      <c r="ED96" s="308">
        <v>18</v>
      </c>
      <c r="EE96" s="303"/>
      <c r="EF96" s="308"/>
      <c r="EG96" s="308"/>
      <c r="EH96" s="308"/>
      <c r="EI96" s="308"/>
      <c r="EJ96" s="308"/>
      <c r="EK96" s="566" t="s">
        <v>176</v>
      </c>
      <c r="EL96" s="308">
        <v>0</v>
      </c>
      <c r="EM96" s="308">
        <v>0</v>
      </c>
      <c r="EN96" s="308">
        <v>376.85376552999998</v>
      </c>
      <c r="EO96" s="308">
        <v>206</v>
      </c>
      <c r="EP96" s="308">
        <v>819.41693850000001</v>
      </c>
      <c r="EQ96" s="308">
        <v>200</v>
      </c>
      <c r="ER96" s="308">
        <v>1175.5539954000001</v>
      </c>
      <c r="ES96" s="308">
        <v>1175.5539954000001</v>
      </c>
      <c r="ET96" s="308">
        <v>0</v>
      </c>
    </row>
    <row r="97" spans="1:150" s="256" customFormat="1" x14ac:dyDescent="0.25">
      <c r="A97" s="332" t="s">
        <v>449</v>
      </c>
      <c r="B97" s="311">
        <v>0</v>
      </c>
      <c r="C97" s="311">
        <v>0</v>
      </c>
      <c r="D97" s="311">
        <v>0</v>
      </c>
      <c r="E97" s="311">
        <v>0</v>
      </c>
      <c r="F97" s="311">
        <v>0</v>
      </c>
      <c r="G97" s="311">
        <v>162.59732667000003</v>
      </c>
      <c r="H97" s="311">
        <v>9.859233849999999</v>
      </c>
      <c r="I97" s="311">
        <v>0</v>
      </c>
      <c r="J97" s="311">
        <v>0</v>
      </c>
      <c r="K97" s="311">
        <v>4</v>
      </c>
      <c r="L97" s="311">
        <v>12.77</v>
      </c>
      <c r="M97" s="311">
        <v>0</v>
      </c>
      <c r="N97" s="311">
        <v>8.5</v>
      </c>
      <c r="O97" s="311">
        <v>30.911356790000003</v>
      </c>
      <c r="P97" s="311">
        <v>0</v>
      </c>
      <c r="Q97" s="311">
        <v>52.186507639999995</v>
      </c>
      <c r="R97" s="311">
        <v>23.539349000000005</v>
      </c>
      <c r="S97" s="311">
        <v>30.055115529999998</v>
      </c>
      <c r="T97" s="311">
        <v>0</v>
      </c>
      <c r="U97" s="311">
        <v>27.304046329999998</v>
      </c>
      <c r="V97" s="311">
        <v>32.279283240000005</v>
      </c>
      <c r="W97" s="311">
        <v>86.007740370000008</v>
      </c>
      <c r="X97" s="311">
        <v>35.618350519999993</v>
      </c>
      <c r="Y97" s="311">
        <v>0</v>
      </c>
      <c r="Z97" s="311">
        <v>80</v>
      </c>
      <c r="AA97" s="311">
        <v>0</v>
      </c>
      <c r="AB97" s="311">
        <v>0</v>
      </c>
      <c r="AC97" s="311">
        <v>0</v>
      </c>
      <c r="AD97" s="311">
        <v>69.169041629999995</v>
      </c>
      <c r="AE97" s="311">
        <v>46.368524579999999</v>
      </c>
      <c r="AF97" s="311">
        <v>310.59133928999995</v>
      </c>
      <c r="AG97" s="311">
        <v>240.97861832999999</v>
      </c>
      <c r="AH97" s="311">
        <v>79.396666659999994</v>
      </c>
      <c r="AI97" s="311">
        <v>0</v>
      </c>
      <c r="AJ97" s="311">
        <v>0</v>
      </c>
      <c r="AK97" s="311">
        <v>35.333333329999995</v>
      </c>
      <c r="AL97" s="311">
        <v>0</v>
      </c>
      <c r="AM97" s="311">
        <v>15.45245134</v>
      </c>
      <c r="AN97" s="311">
        <v>32.82045694</v>
      </c>
      <c r="AO97" s="311">
        <v>25.577565560000004</v>
      </c>
      <c r="AP97" s="311">
        <v>37.582093740000005</v>
      </c>
      <c r="AQ97" s="311">
        <v>35.333333329999995</v>
      </c>
      <c r="AR97" s="311">
        <v>0</v>
      </c>
      <c r="AS97" s="311">
        <v>40.243446670000004</v>
      </c>
      <c r="AT97" s="311">
        <v>22.583333330000002</v>
      </c>
      <c r="AU97" s="311">
        <v>59.383277440000001</v>
      </c>
      <c r="AV97" s="311">
        <v>0</v>
      </c>
      <c r="AW97" s="311">
        <v>115.33333333</v>
      </c>
      <c r="AX97" s="311">
        <v>290</v>
      </c>
      <c r="AY97" s="311">
        <v>12.25</v>
      </c>
      <c r="AZ97" s="311">
        <v>92.733333329999994</v>
      </c>
      <c r="BA97" s="311">
        <v>142.50900488999997</v>
      </c>
      <c r="BB97" s="311">
        <v>0</v>
      </c>
      <c r="BC97" s="311">
        <v>36.083333329999995</v>
      </c>
      <c r="BD97" s="311">
        <v>146.25708332999997</v>
      </c>
      <c r="BE97" s="311">
        <v>3.0625</v>
      </c>
      <c r="BF97" s="311">
        <v>10.33333333</v>
      </c>
      <c r="BG97" s="311">
        <v>71.942070860000001</v>
      </c>
      <c r="BH97" s="311">
        <v>348.05792914</v>
      </c>
      <c r="BI97" s="311">
        <v>220.62908333000001</v>
      </c>
      <c r="BJ97" s="311">
        <v>257.52437500000002</v>
      </c>
      <c r="BK97" s="311">
        <v>3.0625</v>
      </c>
      <c r="BL97" s="311">
        <v>51.663800000000002</v>
      </c>
      <c r="BM97" s="311">
        <v>220</v>
      </c>
      <c r="BN97" s="311">
        <v>41.33046667</v>
      </c>
      <c r="BO97" s="311">
        <v>4.25</v>
      </c>
      <c r="BP97" s="311">
        <v>6.25</v>
      </c>
      <c r="BQ97" s="311">
        <v>3.0625</v>
      </c>
      <c r="BR97" s="311">
        <v>0</v>
      </c>
      <c r="BS97" s="311">
        <v>0</v>
      </c>
      <c r="BT97" s="311">
        <v>0</v>
      </c>
      <c r="BU97" s="311">
        <v>0</v>
      </c>
      <c r="BV97" s="311">
        <v>6.25</v>
      </c>
      <c r="BW97" s="311">
        <v>3.0625</v>
      </c>
      <c r="BX97" s="311">
        <v>0</v>
      </c>
      <c r="BY97" s="311">
        <v>280</v>
      </c>
      <c r="BZ97" s="311">
        <v>0</v>
      </c>
      <c r="CA97" s="311">
        <v>4.25</v>
      </c>
      <c r="CB97" s="311">
        <v>0</v>
      </c>
      <c r="CC97" s="311">
        <v>0</v>
      </c>
      <c r="CD97" s="311">
        <v>0</v>
      </c>
      <c r="CE97" s="311">
        <v>0</v>
      </c>
      <c r="CF97" s="311">
        <v>120</v>
      </c>
      <c r="CG97" s="311">
        <v>0</v>
      </c>
      <c r="CH97" s="311">
        <v>260</v>
      </c>
      <c r="CI97" s="311">
        <v>80</v>
      </c>
      <c r="CJ97" s="311">
        <v>0</v>
      </c>
      <c r="CK97" s="311">
        <v>120</v>
      </c>
      <c r="CL97" s="311">
        <v>0</v>
      </c>
      <c r="CM97" s="311">
        <v>4.25</v>
      </c>
      <c r="CN97" s="311">
        <v>10</v>
      </c>
      <c r="CO97" s="311">
        <v>0</v>
      </c>
      <c r="CP97" s="311">
        <v>0</v>
      </c>
      <c r="CQ97" s="311">
        <v>150</v>
      </c>
      <c r="CR97" s="311">
        <v>210</v>
      </c>
      <c r="CS97" s="311">
        <v>0</v>
      </c>
      <c r="CT97" s="311">
        <v>30</v>
      </c>
      <c r="CU97" s="311">
        <v>0</v>
      </c>
      <c r="CV97" s="311">
        <v>0</v>
      </c>
      <c r="CW97" s="311">
        <v>150</v>
      </c>
      <c r="CX97" s="311">
        <v>0</v>
      </c>
      <c r="CY97" s="311">
        <v>4.25</v>
      </c>
      <c r="CZ97" s="311">
        <v>18</v>
      </c>
      <c r="DA97" s="311">
        <v>0</v>
      </c>
      <c r="DB97" s="311">
        <v>0</v>
      </c>
      <c r="DC97" s="311">
        <v>10</v>
      </c>
      <c r="DD97" s="311">
        <v>0</v>
      </c>
      <c r="DE97" s="311">
        <v>0</v>
      </c>
      <c r="DF97" s="311">
        <v>18</v>
      </c>
      <c r="DG97" s="311">
        <v>0</v>
      </c>
      <c r="DH97" s="311">
        <v>0</v>
      </c>
      <c r="DI97" s="311">
        <v>10</v>
      </c>
      <c r="DJ97" s="311">
        <v>0</v>
      </c>
      <c r="DK97" s="308">
        <v>0</v>
      </c>
      <c r="DL97" s="308">
        <v>18</v>
      </c>
      <c r="DM97" s="308">
        <v>0</v>
      </c>
      <c r="DN97" s="308">
        <v>4.1013574100000003</v>
      </c>
      <c r="DO97" s="308">
        <v>10</v>
      </c>
      <c r="DP97" s="308">
        <v>281.74416666999997</v>
      </c>
      <c r="DQ97" s="308">
        <v>0</v>
      </c>
      <c r="DR97" s="308">
        <v>33.5</v>
      </c>
      <c r="DS97" s="308"/>
      <c r="DT97" s="308"/>
      <c r="DU97" s="308"/>
      <c r="DV97" s="308"/>
      <c r="DW97" s="308"/>
      <c r="DX97" s="308"/>
      <c r="DY97" s="308"/>
      <c r="DZ97" s="308"/>
      <c r="EA97" s="308"/>
      <c r="EB97" s="308"/>
      <c r="EC97" s="308"/>
      <c r="ED97" s="308"/>
      <c r="EE97" s="303"/>
      <c r="EF97" s="308"/>
      <c r="EG97" s="308"/>
      <c r="EH97" s="308"/>
      <c r="EI97" s="308"/>
      <c r="EJ97" s="308"/>
      <c r="EK97" s="566" t="s">
        <v>449</v>
      </c>
      <c r="EL97" s="308">
        <v>604.25</v>
      </c>
      <c r="EM97" s="308">
        <v>200.25</v>
      </c>
      <c r="EN97" s="308">
        <v>357.34552407999996</v>
      </c>
      <c r="EO97" s="308">
        <v>0</v>
      </c>
      <c r="EP97" s="308">
        <v>56.072727270000001</v>
      </c>
      <c r="EQ97" s="308">
        <v>617.547161125</v>
      </c>
      <c r="ER97" s="308">
        <v>280.68734768499991</v>
      </c>
      <c r="ES97" s="308">
        <v>405.73734768499986</v>
      </c>
      <c r="ET97" s="308">
        <v>530.7923476850001</v>
      </c>
    </row>
    <row r="98" spans="1:150" s="256" customFormat="1" x14ac:dyDescent="0.25">
      <c r="A98" s="332" t="s">
        <v>499</v>
      </c>
      <c r="B98" s="311">
        <v>0</v>
      </c>
      <c r="C98" s="311">
        <v>0.19723799999999958</v>
      </c>
      <c r="D98" s="311">
        <v>0</v>
      </c>
      <c r="E98" s="311">
        <v>2.681E-2</v>
      </c>
      <c r="F98" s="311">
        <v>0</v>
      </c>
      <c r="G98" s="311">
        <v>107.84625122</v>
      </c>
      <c r="H98" s="311">
        <v>3.8500000000000867E-2</v>
      </c>
      <c r="I98" s="311">
        <v>0.19723799999999969</v>
      </c>
      <c r="J98" s="311">
        <v>0</v>
      </c>
      <c r="K98" s="311">
        <v>2.6810000000000223E-2</v>
      </c>
      <c r="L98" s="311">
        <v>0</v>
      </c>
      <c r="M98" s="311">
        <v>1.0485</v>
      </c>
      <c r="N98" s="311">
        <v>0</v>
      </c>
      <c r="O98" s="311">
        <v>0.19723799999999869</v>
      </c>
      <c r="P98" s="311">
        <v>0.5</v>
      </c>
      <c r="Q98" s="311">
        <v>2.6809999999997558E-2</v>
      </c>
      <c r="R98" s="311">
        <v>0</v>
      </c>
      <c r="S98" s="311">
        <v>1.161999999999999</v>
      </c>
      <c r="T98" s="311">
        <v>0</v>
      </c>
      <c r="U98" s="311">
        <v>8.1969539999999981</v>
      </c>
      <c r="V98" s="311">
        <v>119.77485824000001</v>
      </c>
      <c r="W98" s="311">
        <v>0.2268100000000004</v>
      </c>
      <c r="X98" s="311">
        <v>88.537511639999977</v>
      </c>
      <c r="Y98" s="311">
        <v>1.0985</v>
      </c>
      <c r="Z98" s="311">
        <v>0.20999999999999375</v>
      </c>
      <c r="AA98" s="311">
        <v>3.69</v>
      </c>
      <c r="AB98" s="311">
        <v>0</v>
      </c>
      <c r="AC98" s="311">
        <v>2.7270859999999999</v>
      </c>
      <c r="AD98" s="311">
        <v>35.146472229999986</v>
      </c>
      <c r="AE98" s="311">
        <v>90.434378740000014</v>
      </c>
      <c r="AF98" s="311">
        <v>113.59212980000001</v>
      </c>
      <c r="AG98" s="311">
        <v>13.787711689999952</v>
      </c>
      <c r="AH98" s="311">
        <v>40.608836260000004</v>
      </c>
      <c r="AI98" s="311">
        <v>27.89695489</v>
      </c>
      <c r="AJ98" s="311">
        <v>23.391999999999999</v>
      </c>
      <c r="AK98" s="311">
        <v>14.792343269999996</v>
      </c>
      <c r="AL98" s="311">
        <v>66.159328090000031</v>
      </c>
      <c r="AM98" s="311">
        <v>26.397000000000002</v>
      </c>
      <c r="AN98" s="311">
        <v>12.687716479999935</v>
      </c>
      <c r="AO98" s="311">
        <v>26.052935630000015</v>
      </c>
      <c r="AP98" s="311">
        <v>2.285000000000025</v>
      </c>
      <c r="AQ98" s="311">
        <v>2.2850000099999974</v>
      </c>
      <c r="AR98" s="311">
        <v>1.6866905500000087</v>
      </c>
      <c r="AS98" s="311">
        <v>21.584880939999998</v>
      </c>
      <c r="AT98" s="311">
        <v>13.901500080000005</v>
      </c>
      <c r="AU98" s="311">
        <v>6.5634476400000068</v>
      </c>
      <c r="AV98" s="311">
        <v>0.9087622099999999</v>
      </c>
      <c r="AW98" s="311">
        <v>0.34051301000000933</v>
      </c>
      <c r="AX98" s="311">
        <v>1.7499999999998863</v>
      </c>
      <c r="AY98" s="311">
        <v>2.8880011699999955</v>
      </c>
      <c r="AZ98" s="311">
        <v>3.6465318499999881</v>
      </c>
      <c r="BA98" s="311">
        <v>7.3499999999999943</v>
      </c>
      <c r="BB98" s="311">
        <v>1.5499999999999545</v>
      </c>
      <c r="BC98" s="311">
        <v>684.2</v>
      </c>
      <c r="BD98" s="311">
        <v>4.079999999999842</v>
      </c>
      <c r="BE98" s="311">
        <v>11.469999999999999</v>
      </c>
      <c r="BF98" s="311">
        <v>4.7000000000000615</v>
      </c>
      <c r="BG98" s="311">
        <v>4.4999999999902229E-2</v>
      </c>
      <c r="BH98" s="311">
        <v>24.768735229999891</v>
      </c>
      <c r="BI98" s="311">
        <v>4.4880749999999807</v>
      </c>
      <c r="BJ98" s="311">
        <v>1.7000000000001023</v>
      </c>
      <c r="BK98" s="311">
        <v>10.428118240000003</v>
      </c>
      <c r="BL98" s="311">
        <v>13.480000000000054</v>
      </c>
      <c r="BM98" s="311">
        <v>141.37839280999998</v>
      </c>
      <c r="BN98" s="311">
        <v>2.8540326400000069</v>
      </c>
      <c r="BO98" s="311">
        <v>2.9804166700000678</v>
      </c>
      <c r="BP98" s="311">
        <v>1.0499999999999998</v>
      </c>
      <c r="BQ98" s="311">
        <v>11.484646650000002</v>
      </c>
      <c r="BR98" s="311">
        <v>53.437524269999997</v>
      </c>
      <c r="BS98" s="311">
        <v>14.729728640000003</v>
      </c>
      <c r="BT98" s="311">
        <v>3.7373100300000002</v>
      </c>
      <c r="BU98" s="311">
        <v>0.88591199000000032</v>
      </c>
      <c r="BV98" s="311">
        <v>0.84665588999999386</v>
      </c>
      <c r="BW98" s="311">
        <v>0.27153853999999988</v>
      </c>
      <c r="BX98" s="311">
        <v>9.1085588499999997</v>
      </c>
      <c r="BY98" s="311">
        <v>6.9811347400000159</v>
      </c>
      <c r="BZ98" s="311">
        <v>8.9819127499999993</v>
      </c>
      <c r="CA98" s="311">
        <v>79.084181609999973</v>
      </c>
      <c r="CB98" s="311">
        <v>13.09592385</v>
      </c>
      <c r="CC98" s="311">
        <v>27.65903389</v>
      </c>
      <c r="CD98" s="311">
        <v>22.459085000000002</v>
      </c>
      <c r="CE98" s="311">
        <v>11.445391870000002</v>
      </c>
      <c r="CF98" s="311">
        <v>19.254830270000014</v>
      </c>
      <c r="CG98" s="311">
        <v>8.1916361199999983</v>
      </c>
      <c r="CH98" s="311">
        <v>10.547571940000012</v>
      </c>
      <c r="CI98" s="311">
        <v>8.1524896800000022</v>
      </c>
      <c r="CJ98" s="311">
        <v>1.45377617</v>
      </c>
      <c r="CK98" s="311">
        <v>2.3248762500000026</v>
      </c>
      <c r="CL98" s="311">
        <v>5.3957767499999996</v>
      </c>
      <c r="CM98" s="311">
        <v>39.748060310000028</v>
      </c>
      <c r="CN98" s="311">
        <v>21.348804010000002</v>
      </c>
      <c r="CO98" s="311">
        <v>4.350677950000005</v>
      </c>
      <c r="CP98" s="311">
        <v>46.532799830000044</v>
      </c>
      <c r="CQ98" s="311">
        <v>96.317271250000033</v>
      </c>
      <c r="CR98" s="311">
        <v>108.36201017000008</v>
      </c>
      <c r="CS98" s="311">
        <v>88.035316240000284</v>
      </c>
      <c r="CT98" s="311">
        <v>127.60974773000001</v>
      </c>
      <c r="CU98" s="311">
        <v>25.544266450000002</v>
      </c>
      <c r="CV98" s="311">
        <v>0</v>
      </c>
      <c r="CW98" s="311">
        <v>15.851508270000039</v>
      </c>
      <c r="CX98" s="311">
        <v>26.786239140000013</v>
      </c>
      <c r="CY98" s="311">
        <v>35.551763590000064</v>
      </c>
      <c r="CZ98" s="311">
        <v>35.924968049999961</v>
      </c>
      <c r="DA98" s="311">
        <v>29.323540500000007</v>
      </c>
      <c r="DB98" s="311">
        <v>24.355387230000034</v>
      </c>
      <c r="DC98" s="311">
        <v>23.227620110000004</v>
      </c>
      <c r="DD98" s="311">
        <v>7.5096563000000174</v>
      </c>
      <c r="DE98" s="311">
        <v>44.829416000000023</v>
      </c>
      <c r="DF98" s="311">
        <v>61.898802609999976</v>
      </c>
      <c r="DG98" s="311">
        <v>18.33167155000001</v>
      </c>
      <c r="DH98" s="311">
        <v>4.9855000000000871E-2</v>
      </c>
      <c r="DI98" s="311">
        <v>0.15170375000001002</v>
      </c>
      <c r="DJ98" s="311">
        <v>2.0190500000000213</v>
      </c>
      <c r="DK98" s="308">
        <v>18.583920830000011</v>
      </c>
      <c r="DL98" s="308">
        <v>6.0090657099999873</v>
      </c>
      <c r="DM98" s="308">
        <v>-0.20436125000002647</v>
      </c>
      <c r="DN98" s="308">
        <v>0.5141064000000366</v>
      </c>
      <c r="DO98" s="308">
        <v>2.1476395800000176</v>
      </c>
      <c r="DP98" s="308">
        <v>2.6607799899999236</v>
      </c>
      <c r="DQ98" s="308">
        <v>30.338525420000025</v>
      </c>
      <c r="DR98" s="308">
        <v>39.967814419999968</v>
      </c>
      <c r="DS98" s="308">
        <v>16.144099039999986</v>
      </c>
      <c r="DT98" s="308">
        <v>16.225378330000002</v>
      </c>
      <c r="DU98" s="308">
        <v>41.54469375</v>
      </c>
      <c r="DV98" s="308">
        <v>322.57311838999999</v>
      </c>
      <c r="DW98" s="308">
        <v>1.5485954</v>
      </c>
      <c r="DX98" s="308">
        <v>1.565048749999999</v>
      </c>
      <c r="DY98" s="308">
        <v>0.62222875</v>
      </c>
      <c r="DZ98" s="308">
        <v>3.2045849999999998</v>
      </c>
      <c r="EA98" s="308">
        <v>1.7609062499999997</v>
      </c>
      <c r="EB98" s="308">
        <v>0.93758375000000005</v>
      </c>
      <c r="EC98" s="308">
        <v>24.51155125</v>
      </c>
      <c r="ED98" s="308">
        <v>31.819783919999999</v>
      </c>
      <c r="EE98" s="303"/>
      <c r="EF98" s="308"/>
      <c r="EG98" s="308"/>
      <c r="EH98" s="308"/>
      <c r="EI98" s="308"/>
      <c r="EJ98" s="308"/>
      <c r="EK98" s="566" t="s">
        <v>475</v>
      </c>
      <c r="EL98" s="308">
        <v>549.63160634000042</v>
      </c>
      <c r="EM98" s="308">
        <v>330.80316825000011</v>
      </c>
      <c r="EN98" s="308">
        <v>120.56977139999998</v>
      </c>
      <c r="EO98" s="308">
        <v>462.45757258000003</v>
      </c>
      <c r="EP98" s="308">
        <v>186.92163366999998</v>
      </c>
      <c r="EQ98" s="308">
        <v>161.08181901000006</v>
      </c>
      <c r="ER98" s="308">
        <v>271.80987945999982</v>
      </c>
      <c r="ES98" s="308">
        <v>271.75987945999987</v>
      </c>
      <c r="ET98" s="308">
        <v>92.829316770000005</v>
      </c>
    </row>
    <row r="99" spans="1:150" s="256" customFormat="1" x14ac:dyDescent="0.25">
      <c r="A99" s="333" t="s">
        <v>477</v>
      </c>
      <c r="B99" s="311">
        <v>153.39819161999998</v>
      </c>
      <c r="C99" s="311">
        <v>18.542944019999997</v>
      </c>
      <c r="D99" s="311">
        <v>82.361736539999995</v>
      </c>
      <c r="E99" s="311">
        <v>84.160195369999997</v>
      </c>
      <c r="F99" s="311">
        <v>54.025521650000002</v>
      </c>
      <c r="G99" s="311">
        <v>45.716772249999998</v>
      </c>
      <c r="H99" s="311">
        <v>41.250892480000005</v>
      </c>
      <c r="I99" s="311">
        <v>67.58112676385619</v>
      </c>
      <c r="J99" s="311">
        <v>103.72851310688321</v>
      </c>
      <c r="K99" s="311">
        <v>92.487258731890492</v>
      </c>
      <c r="L99" s="311">
        <v>9.6501263500000007</v>
      </c>
      <c r="M99" s="311">
        <v>11.139983103584424</v>
      </c>
      <c r="N99" s="311">
        <v>52.941505892361235</v>
      </c>
      <c r="O99" s="311">
        <v>13.812631089999996</v>
      </c>
      <c r="P99" s="311">
        <v>43.144376869075401</v>
      </c>
      <c r="Q99" s="311">
        <v>85.22314123000001</v>
      </c>
      <c r="R99" s="311">
        <v>74.183512640000004</v>
      </c>
      <c r="S99" s="311">
        <v>36.992856171570637</v>
      </c>
      <c r="T99" s="311">
        <v>106.06666049000003</v>
      </c>
      <c r="U99" s="311">
        <v>69.519944749999993</v>
      </c>
      <c r="V99" s="311">
        <v>69.637603530000007</v>
      </c>
      <c r="W99" s="311">
        <v>58.567922960000004</v>
      </c>
      <c r="X99" s="311">
        <v>8.2027054999999969</v>
      </c>
      <c r="Y99" s="311">
        <v>68.798063979999995</v>
      </c>
      <c r="Z99" s="311">
        <v>117.32321228000002</v>
      </c>
      <c r="AA99" s="311">
        <v>192.88605316000002</v>
      </c>
      <c r="AB99" s="311">
        <v>255.29341313999998</v>
      </c>
      <c r="AC99" s="311">
        <v>330.76018941000001</v>
      </c>
      <c r="AD99" s="311">
        <v>266.45935399999996</v>
      </c>
      <c r="AE99" s="311">
        <v>224.23426746999999</v>
      </c>
      <c r="AF99" s="311">
        <v>250.39716625</v>
      </c>
      <c r="AG99" s="311">
        <v>228.00037067000002</v>
      </c>
      <c r="AH99" s="311">
        <v>254.34142632999999</v>
      </c>
      <c r="AI99" s="311">
        <v>162.61965305000001</v>
      </c>
      <c r="AJ99" s="311">
        <v>223.36154925</v>
      </c>
      <c r="AK99" s="311">
        <v>325.08071670999999</v>
      </c>
      <c r="AL99" s="311">
        <v>310.30811107</v>
      </c>
      <c r="AM99" s="311">
        <v>94.521384180000013</v>
      </c>
      <c r="AN99" s="311">
        <v>251.80104715999997</v>
      </c>
      <c r="AO99" s="311">
        <v>273.49509920000003</v>
      </c>
      <c r="AP99" s="311">
        <v>463.75363645999994</v>
      </c>
      <c r="AQ99" s="311">
        <v>223.80344511999999</v>
      </c>
      <c r="AR99" s="311">
        <v>750.14592525</v>
      </c>
      <c r="AS99" s="311">
        <v>323.08864933000001</v>
      </c>
      <c r="AT99" s="311">
        <v>162.90704244</v>
      </c>
      <c r="AU99" s="311">
        <v>369.78654688999995</v>
      </c>
      <c r="AV99" s="311">
        <v>189.43922868999999</v>
      </c>
      <c r="AW99" s="311">
        <v>733.56347094</v>
      </c>
      <c r="AX99" s="311">
        <v>797.03549978000001</v>
      </c>
      <c r="AY99" s="311">
        <v>1007.54193729</v>
      </c>
      <c r="AZ99" s="311">
        <v>485.17947107000003</v>
      </c>
      <c r="BA99" s="311">
        <v>442.8846211</v>
      </c>
      <c r="BB99" s="311">
        <v>843.25209179000012</v>
      </c>
      <c r="BC99" s="311">
        <v>511.51531867999995</v>
      </c>
      <c r="BD99" s="311">
        <v>703.00986379000005</v>
      </c>
      <c r="BE99" s="311">
        <v>1988.7932614530002</v>
      </c>
      <c r="BF99" s="311">
        <v>832.6332970599999</v>
      </c>
      <c r="BG99" s="311">
        <v>444.63081700000004</v>
      </c>
      <c r="BH99" s="311">
        <v>1369.7467337200001</v>
      </c>
      <c r="BI99" s="311">
        <v>2007.6772020400003</v>
      </c>
      <c r="BJ99" s="311">
        <v>1480.1896143300003</v>
      </c>
      <c r="BK99" s="311">
        <v>1767.87365978</v>
      </c>
      <c r="BL99" s="311">
        <v>2482.8392095199997</v>
      </c>
      <c r="BM99" s="311">
        <v>1054.1492318999999</v>
      </c>
      <c r="BN99" s="311">
        <v>967.97109981000006</v>
      </c>
      <c r="BO99" s="311">
        <v>751.04548297999997</v>
      </c>
      <c r="BP99" s="311">
        <v>440.55480794699997</v>
      </c>
      <c r="BQ99" s="311">
        <v>530.9914219499999</v>
      </c>
      <c r="BR99" s="311">
        <v>677.83657469000002</v>
      </c>
      <c r="BS99" s="311">
        <v>545.09771654999986</v>
      </c>
      <c r="BT99" s="311">
        <v>336.82238027</v>
      </c>
      <c r="BU99" s="311">
        <v>305.63434722</v>
      </c>
      <c r="BV99" s="311">
        <v>879.55190762000007</v>
      </c>
      <c r="BW99" s="311">
        <v>917.95927509000001</v>
      </c>
      <c r="BX99" s="311">
        <v>744.07807431000003</v>
      </c>
      <c r="BY99" s="311">
        <v>499.31659085000001</v>
      </c>
      <c r="BZ99" s="311">
        <v>366.92910797000002</v>
      </c>
      <c r="CA99" s="311">
        <v>182.92169999999999</v>
      </c>
      <c r="CB99" s="311">
        <v>303.93367403000002</v>
      </c>
      <c r="CC99" s="311">
        <v>599.03771563000009</v>
      </c>
      <c r="CD99" s="311">
        <v>643.13704929999994</v>
      </c>
      <c r="CE99" s="311">
        <v>447.09474986999999</v>
      </c>
      <c r="CF99" s="311">
        <v>372.78315162000001</v>
      </c>
      <c r="CG99" s="311">
        <v>359.42528934999996</v>
      </c>
      <c r="CH99" s="311">
        <v>912.92193417999999</v>
      </c>
      <c r="CI99" s="311">
        <v>403.74133670999993</v>
      </c>
      <c r="CJ99" s="311">
        <v>477.48562731999999</v>
      </c>
      <c r="CK99" s="311">
        <v>463.59783091999998</v>
      </c>
      <c r="CL99" s="311">
        <v>1069.7222499499999</v>
      </c>
      <c r="CM99" s="311">
        <v>287.227532</v>
      </c>
      <c r="CN99" s="311">
        <v>865.30248970000014</v>
      </c>
      <c r="CO99" s="311">
        <v>166.72178500000001</v>
      </c>
      <c r="CP99" s="311">
        <v>378.55845427000003</v>
      </c>
      <c r="CQ99" s="311">
        <v>547.84211832999983</v>
      </c>
      <c r="CR99" s="311">
        <v>590.63832416999992</v>
      </c>
      <c r="CS99" s="311">
        <v>396.61562100000003</v>
      </c>
      <c r="CT99" s="311">
        <v>812.05490129000009</v>
      </c>
      <c r="CU99" s="311">
        <v>644.59147099999996</v>
      </c>
      <c r="CV99" s="311">
        <v>454.50282576999996</v>
      </c>
      <c r="CW99" s="311">
        <v>498.87763083999999</v>
      </c>
      <c r="CX99" s="311">
        <v>503.13762821999995</v>
      </c>
      <c r="CY99" s="311">
        <v>464.1939934400001</v>
      </c>
      <c r="CZ99" s="311">
        <v>592.12384714000018</v>
      </c>
      <c r="DA99" s="311">
        <v>553.28857584000002</v>
      </c>
      <c r="DB99" s="311">
        <v>982.7514699999997</v>
      </c>
      <c r="DC99" s="311">
        <v>499.2861650399999</v>
      </c>
      <c r="DD99" s="311">
        <v>716.92288042000018</v>
      </c>
      <c r="DE99" s="311">
        <v>805.73860535999995</v>
      </c>
      <c r="DF99" s="311">
        <v>1032.36589667</v>
      </c>
      <c r="DG99" s="311">
        <v>728.13426585000002</v>
      </c>
      <c r="DH99" s="311">
        <v>617.88731118999999</v>
      </c>
      <c r="DI99" s="311">
        <v>963.35159499999997</v>
      </c>
      <c r="DJ99" s="311">
        <v>793.80165292000004</v>
      </c>
      <c r="DK99" s="308">
        <v>1226.9102299400001</v>
      </c>
      <c r="DL99" s="308">
        <v>745.98125911000011</v>
      </c>
      <c r="DM99" s="308">
        <v>780.30366794999986</v>
      </c>
      <c r="DN99" s="308">
        <v>777.64889243999994</v>
      </c>
      <c r="DO99" s="308">
        <v>808.61235950000003</v>
      </c>
      <c r="DP99" s="308">
        <v>976.94271628999991</v>
      </c>
      <c r="DQ99" s="308">
        <v>826.93905159999997</v>
      </c>
      <c r="DR99" s="308">
        <v>1259.2339070099999</v>
      </c>
      <c r="DS99" s="308"/>
      <c r="DT99" s="308"/>
      <c r="DU99" s="308"/>
      <c r="DV99" s="308"/>
      <c r="DW99" s="308"/>
      <c r="DX99" s="308"/>
      <c r="DY99" s="308"/>
      <c r="DZ99" s="308"/>
      <c r="EA99" s="308"/>
      <c r="EB99" s="308"/>
      <c r="EC99" s="308"/>
      <c r="ED99" s="308"/>
      <c r="EE99" s="303"/>
      <c r="EF99" s="308"/>
      <c r="EG99" s="308"/>
      <c r="EH99" s="308"/>
      <c r="EI99" s="308"/>
      <c r="EJ99" s="308"/>
      <c r="EK99" s="379" t="s">
        <v>476</v>
      </c>
      <c r="EL99" s="305">
        <v>1623.978952049998</v>
      </c>
      <c r="EM99" s="305">
        <v>1973.8503316899985</v>
      </c>
      <c r="EN99" s="305">
        <v>2320.1092539800002</v>
      </c>
      <c r="EO99" s="305">
        <v>2417.7774378000004</v>
      </c>
      <c r="EP99" s="305">
        <v>2317.7999999999993</v>
      </c>
      <c r="EQ99" s="305">
        <v>2317.7999999999993</v>
      </c>
      <c r="ER99" s="305">
        <v>2317.7999999999993</v>
      </c>
      <c r="ES99" s="305">
        <v>2317.7999999999993</v>
      </c>
      <c r="ET99" s="305">
        <v>2317.7999999999993</v>
      </c>
    </row>
    <row r="100" spans="1:150" s="256" customFormat="1" x14ac:dyDescent="0.25">
      <c r="A100" s="332" t="s">
        <v>176</v>
      </c>
      <c r="B100" s="311">
        <v>0</v>
      </c>
      <c r="C100" s="311">
        <v>0</v>
      </c>
      <c r="D100" s="311">
        <v>0</v>
      </c>
      <c r="E100" s="311">
        <v>0</v>
      </c>
      <c r="F100" s="311">
        <v>0</v>
      </c>
      <c r="G100" s="311">
        <v>0</v>
      </c>
      <c r="H100" s="311">
        <v>0</v>
      </c>
      <c r="I100" s="311">
        <v>0</v>
      </c>
      <c r="J100" s="311">
        <v>0</v>
      </c>
      <c r="K100" s="311">
        <v>0</v>
      </c>
      <c r="L100" s="311">
        <v>0</v>
      </c>
      <c r="M100" s="311">
        <v>0</v>
      </c>
      <c r="N100" s="311">
        <v>0</v>
      </c>
      <c r="O100" s="311">
        <v>0</v>
      </c>
      <c r="P100" s="311">
        <v>0</v>
      </c>
      <c r="Q100" s="311">
        <v>0</v>
      </c>
      <c r="R100" s="311">
        <v>0</v>
      </c>
      <c r="S100" s="311">
        <v>0</v>
      </c>
      <c r="T100" s="311">
        <v>0</v>
      </c>
      <c r="U100" s="311">
        <v>0</v>
      </c>
      <c r="V100" s="311">
        <v>0</v>
      </c>
      <c r="W100" s="311">
        <v>0</v>
      </c>
      <c r="X100" s="311">
        <v>0</v>
      </c>
      <c r="Y100" s="311">
        <v>0</v>
      </c>
      <c r="Z100" s="311">
        <v>0</v>
      </c>
      <c r="AA100" s="311">
        <v>0</v>
      </c>
      <c r="AB100" s="311">
        <v>0</v>
      </c>
      <c r="AC100" s="311">
        <v>0</v>
      </c>
      <c r="AD100" s="311">
        <v>0</v>
      </c>
      <c r="AE100" s="311">
        <v>0</v>
      </c>
      <c r="AF100" s="311">
        <v>0</v>
      </c>
      <c r="AG100" s="311">
        <v>0</v>
      </c>
      <c r="AH100" s="311">
        <v>0</v>
      </c>
      <c r="AI100" s="311">
        <v>0</v>
      </c>
      <c r="AJ100" s="311">
        <v>0</v>
      </c>
      <c r="AK100" s="311">
        <v>0</v>
      </c>
      <c r="AL100" s="311">
        <v>0</v>
      </c>
      <c r="AM100" s="311">
        <v>0</v>
      </c>
      <c r="AN100" s="311">
        <v>0</v>
      </c>
      <c r="AO100" s="311">
        <v>0</v>
      </c>
      <c r="AP100" s="311">
        <v>325</v>
      </c>
      <c r="AQ100" s="311">
        <v>0</v>
      </c>
      <c r="AR100" s="311">
        <v>502.13946928000001</v>
      </c>
      <c r="AS100" s="311">
        <v>201.68141058</v>
      </c>
      <c r="AT100" s="311">
        <v>0</v>
      </c>
      <c r="AU100" s="311">
        <v>101.84805511</v>
      </c>
      <c r="AV100" s="311">
        <v>0</v>
      </c>
      <c r="AW100" s="311">
        <v>402.20946854000005</v>
      </c>
      <c r="AX100" s="311">
        <v>402.37705582000001</v>
      </c>
      <c r="AY100" s="311">
        <v>519.77298084999995</v>
      </c>
      <c r="AZ100" s="311">
        <v>75.131493819999974</v>
      </c>
      <c r="BA100" s="311">
        <v>47.429488259999992</v>
      </c>
      <c r="BB100" s="311">
        <v>626.3369819400001</v>
      </c>
      <c r="BC100" s="311">
        <v>34.946629399999999</v>
      </c>
      <c r="BD100" s="311">
        <v>251.87625550000004</v>
      </c>
      <c r="BE100" s="311">
        <v>1382.6441658130002</v>
      </c>
      <c r="BF100" s="311">
        <v>249.35055738999998</v>
      </c>
      <c r="BG100" s="311">
        <v>0</v>
      </c>
      <c r="BH100" s="311">
        <v>1181.20124345</v>
      </c>
      <c r="BI100" s="311">
        <v>1793.1585548100002</v>
      </c>
      <c r="BJ100" s="311">
        <v>1115.6048205900001</v>
      </c>
      <c r="BK100" s="311">
        <v>1407.4999852999999</v>
      </c>
      <c r="BL100" s="311">
        <v>2079.2662979999996</v>
      </c>
      <c r="BM100" s="311">
        <v>583.25014272999999</v>
      </c>
      <c r="BN100" s="311">
        <v>745.61993897000013</v>
      </c>
      <c r="BO100" s="311">
        <v>528.94317957999999</v>
      </c>
      <c r="BP100" s="311">
        <v>44.219700867000007</v>
      </c>
      <c r="BQ100" s="311">
        <v>54.244751389999983</v>
      </c>
      <c r="BR100" s="311">
        <v>0</v>
      </c>
      <c r="BS100" s="311">
        <v>81.420496810000003</v>
      </c>
      <c r="BT100" s="311">
        <v>3.0703569999999833E-2</v>
      </c>
      <c r="BU100" s="311">
        <v>0</v>
      </c>
      <c r="BV100" s="311">
        <v>70.059964179999994</v>
      </c>
      <c r="BW100" s="311">
        <v>10.227073960000002</v>
      </c>
      <c r="BX100" s="311">
        <v>36.557308929999998</v>
      </c>
      <c r="BY100" s="311">
        <v>0.58134782000000007</v>
      </c>
      <c r="BZ100" s="311">
        <v>3.0871874100000256</v>
      </c>
      <c r="CA100" s="311">
        <v>0</v>
      </c>
      <c r="CB100" s="311">
        <v>0</v>
      </c>
      <c r="CC100" s="311">
        <v>0</v>
      </c>
      <c r="CD100" s="311">
        <v>1.4283010000005364E-2</v>
      </c>
      <c r="CE100" s="311">
        <v>0.34312352000000002</v>
      </c>
      <c r="CF100" s="311">
        <v>48.045326889999991</v>
      </c>
      <c r="CG100" s="311">
        <v>10.980766359999999</v>
      </c>
      <c r="CH100" s="311">
        <v>0</v>
      </c>
      <c r="CI100" s="311">
        <v>0</v>
      </c>
      <c r="CJ100" s="311">
        <v>0</v>
      </c>
      <c r="CK100" s="311">
        <v>0.99320265000000041</v>
      </c>
      <c r="CL100" s="311">
        <v>0</v>
      </c>
      <c r="CM100" s="311">
        <v>0</v>
      </c>
      <c r="CN100" s="311">
        <v>0</v>
      </c>
      <c r="CO100" s="311">
        <v>0</v>
      </c>
      <c r="CP100" s="311">
        <v>0</v>
      </c>
      <c r="CQ100" s="311">
        <v>0</v>
      </c>
      <c r="CR100" s="311">
        <v>0</v>
      </c>
      <c r="CS100" s="311">
        <v>0</v>
      </c>
      <c r="CT100" s="311">
        <v>0</v>
      </c>
      <c r="CU100" s="311">
        <v>0</v>
      </c>
      <c r="CV100" s="311">
        <v>0</v>
      </c>
      <c r="CW100" s="311">
        <v>0</v>
      </c>
      <c r="CX100" s="311">
        <v>0</v>
      </c>
      <c r="CY100" s="311">
        <v>0</v>
      </c>
      <c r="CZ100" s="311">
        <v>0</v>
      </c>
      <c r="DA100" s="311">
        <v>0</v>
      </c>
      <c r="DB100" s="311">
        <v>0</v>
      </c>
      <c r="DC100" s="311">
        <v>0</v>
      </c>
      <c r="DD100" s="311">
        <v>0</v>
      </c>
      <c r="DE100" s="311">
        <v>0</v>
      </c>
      <c r="DF100" s="311">
        <v>0</v>
      </c>
      <c r="DG100" s="311">
        <v>0</v>
      </c>
      <c r="DH100" s="311">
        <v>0</v>
      </c>
      <c r="DI100" s="311">
        <v>0</v>
      </c>
      <c r="DJ100" s="311">
        <v>0</v>
      </c>
      <c r="DK100" s="308">
        <v>0</v>
      </c>
      <c r="DL100" s="308">
        <v>0</v>
      </c>
      <c r="DM100" s="308">
        <v>0</v>
      </c>
      <c r="DN100" s="308">
        <v>0</v>
      </c>
      <c r="DO100" s="308">
        <v>0</v>
      </c>
      <c r="DP100" s="308">
        <v>0</v>
      </c>
      <c r="DQ100" s="308">
        <v>0</v>
      </c>
      <c r="DR100" s="308">
        <v>0</v>
      </c>
      <c r="DS100" s="308"/>
      <c r="DT100" s="308"/>
      <c r="DU100" s="308"/>
      <c r="DV100" s="308"/>
      <c r="DW100" s="308"/>
      <c r="DX100" s="308"/>
      <c r="DY100" s="308"/>
      <c r="DZ100" s="308"/>
      <c r="EA100" s="308"/>
      <c r="EB100" s="308"/>
      <c r="EC100" s="308"/>
      <c r="ED100" s="308"/>
      <c r="EE100" s="303"/>
      <c r="EF100" s="308"/>
      <c r="EG100" s="308"/>
      <c r="EH100" s="308"/>
      <c r="EI100" s="308"/>
      <c r="EJ100" s="308"/>
      <c r="EK100" s="566" t="s">
        <v>176</v>
      </c>
      <c r="EL100" s="308">
        <v>0.99320264999913421</v>
      </c>
      <c r="EM100" s="308">
        <v>-8.6612999439239507E-13</v>
      </c>
      <c r="EN100" s="308">
        <v>-8.6612999439239507E-13</v>
      </c>
      <c r="EO100" s="308">
        <v>0</v>
      </c>
      <c r="EP100" s="308">
        <v>-8.6612999439239507E-13</v>
      </c>
      <c r="EQ100" s="308">
        <v>-8.6612999439239507E-13</v>
      </c>
      <c r="ER100" s="308">
        <v>-8.6612999439239507E-13</v>
      </c>
      <c r="ES100" s="308">
        <v>-8.6612999439239507E-13</v>
      </c>
      <c r="ET100" s="308">
        <v>-8.6612999439239507E-13</v>
      </c>
    </row>
    <row r="101" spans="1:150" s="256" customFormat="1" x14ac:dyDescent="0.25">
      <c r="A101" s="332" t="s">
        <v>449</v>
      </c>
      <c r="B101" s="311">
        <v>115.53444174000001</v>
      </c>
      <c r="C101" s="311">
        <v>17.547409599999998</v>
      </c>
      <c r="D101" s="311">
        <v>65.038793769999998</v>
      </c>
      <c r="E101" s="311">
        <v>30.290685539999998</v>
      </c>
      <c r="F101" s="311">
        <v>32.23531217</v>
      </c>
      <c r="G101" s="311">
        <v>7.5567722499999999</v>
      </c>
      <c r="H101" s="311">
        <v>0</v>
      </c>
      <c r="I101" s="311">
        <v>10.080725633856192</v>
      </c>
      <c r="J101" s="311">
        <v>83.158431441945879</v>
      </c>
      <c r="K101" s="311">
        <v>85.31725873189049</v>
      </c>
      <c r="L101" s="311">
        <v>4.60012635</v>
      </c>
      <c r="M101" s="311">
        <v>10.139983103584424</v>
      </c>
      <c r="N101" s="311">
        <v>10.654003622361232</v>
      </c>
      <c r="O101" s="311">
        <v>11.612631090000001</v>
      </c>
      <c r="P101" s="311">
        <v>39.3643768690754</v>
      </c>
      <c r="Q101" s="311">
        <v>64.803141230000008</v>
      </c>
      <c r="R101" s="311">
        <v>74.133512640000006</v>
      </c>
      <c r="S101" s="311">
        <v>18.222143819999999</v>
      </c>
      <c r="T101" s="311">
        <v>69.333627730000003</v>
      </c>
      <c r="U101" s="311">
        <v>47.923944749999997</v>
      </c>
      <c r="V101" s="311">
        <v>39.802603529999999</v>
      </c>
      <c r="W101" s="311">
        <v>1.14792296</v>
      </c>
      <c r="X101" s="311">
        <v>3.1027054999999999</v>
      </c>
      <c r="Y101" s="311">
        <v>16.3887307</v>
      </c>
      <c r="Z101" s="311">
        <v>83.808943249999999</v>
      </c>
      <c r="AA101" s="311">
        <v>127.70958416000001</v>
      </c>
      <c r="AB101" s="311">
        <v>200.93041313999998</v>
      </c>
      <c r="AC101" s="311">
        <v>253.40518940999999</v>
      </c>
      <c r="AD101" s="311">
        <v>161.31935399999998</v>
      </c>
      <c r="AE101" s="311">
        <v>123.64104347</v>
      </c>
      <c r="AF101" s="311">
        <v>193.13716624999998</v>
      </c>
      <c r="AG101" s="311">
        <v>159.28037067000002</v>
      </c>
      <c r="AH101" s="311">
        <v>142.30142632999997</v>
      </c>
      <c r="AI101" s="311">
        <v>90.781652780000002</v>
      </c>
      <c r="AJ101" s="311">
        <v>84.333305249999995</v>
      </c>
      <c r="AK101" s="311">
        <v>37.568347539999998</v>
      </c>
      <c r="AL101" s="311">
        <v>116.10411106999999</v>
      </c>
      <c r="AM101" s="311">
        <v>33.533384179999999</v>
      </c>
      <c r="AN101" s="311">
        <v>116.78604716</v>
      </c>
      <c r="AO101" s="311">
        <v>25.048099199999999</v>
      </c>
      <c r="AP101" s="311">
        <v>53.341136459999994</v>
      </c>
      <c r="AQ101" s="311">
        <v>59.051445119999997</v>
      </c>
      <c r="AR101" s="311">
        <v>56.1107893</v>
      </c>
      <c r="AS101" s="311">
        <v>29.13623875</v>
      </c>
      <c r="AT101" s="311">
        <v>45.632042439999999</v>
      </c>
      <c r="AU101" s="311">
        <v>89.878875119999989</v>
      </c>
      <c r="AV101" s="311">
        <v>94.244978689999996</v>
      </c>
      <c r="AW101" s="311">
        <v>155.98681907</v>
      </c>
      <c r="AX101" s="311">
        <v>206.34843759</v>
      </c>
      <c r="AY101" s="311">
        <v>323.01293700000002</v>
      </c>
      <c r="AZ101" s="311">
        <v>234.58881058000003</v>
      </c>
      <c r="BA101" s="311">
        <v>233.01032451</v>
      </c>
      <c r="BB101" s="311">
        <v>80.688426520000007</v>
      </c>
      <c r="BC101" s="311">
        <v>302.65806427999996</v>
      </c>
      <c r="BD101" s="311">
        <v>262.63498051000005</v>
      </c>
      <c r="BE101" s="311">
        <v>423.18876231000002</v>
      </c>
      <c r="BF101" s="311">
        <v>379.07492300000001</v>
      </c>
      <c r="BG101" s="311">
        <v>143.39410894</v>
      </c>
      <c r="BH101" s="311">
        <v>56.09465694</v>
      </c>
      <c r="BI101" s="311">
        <v>45.119906950000001</v>
      </c>
      <c r="BJ101" s="311">
        <v>70.175008329999997</v>
      </c>
      <c r="BK101" s="311">
        <v>252.38689951000001</v>
      </c>
      <c r="BL101" s="311">
        <v>281.24091683</v>
      </c>
      <c r="BM101" s="311">
        <v>134.38810305000001</v>
      </c>
      <c r="BN101" s="311">
        <v>86.387244170000002</v>
      </c>
      <c r="BO101" s="311">
        <v>15.021125</v>
      </c>
      <c r="BP101" s="311">
        <v>78.121552500000007</v>
      </c>
      <c r="BQ101" s="311">
        <v>365.61219833999996</v>
      </c>
      <c r="BR101" s="311">
        <v>529.29145872000004</v>
      </c>
      <c r="BS101" s="311">
        <v>154.45113250999998</v>
      </c>
      <c r="BT101" s="311">
        <v>185.80875589000001</v>
      </c>
      <c r="BU101" s="311">
        <v>175.63427221999999</v>
      </c>
      <c r="BV101" s="311">
        <v>512.92490588999999</v>
      </c>
      <c r="BW101" s="311">
        <v>561.24797701</v>
      </c>
      <c r="BX101" s="311">
        <v>522.96018963000006</v>
      </c>
      <c r="BY101" s="311">
        <v>229.21641251</v>
      </c>
      <c r="BZ101" s="311">
        <v>271.66842056000002</v>
      </c>
      <c r="CA101" s="311">
        <v>50.167124999999999</v>
      </c>
      <c r="CB101" s="311">
        <v>40.617049219999998</v>
      </c>
      <c r="CC101" s="311">
        <v>458.36350001</v>
      </c>
      <c r="CD101" s="311">
        <v>424.24967516999999</v>
      </c>
      <c r="CE101" s="311">
        <v>46.196963069999995</v>
      </c>
      <c r="CF101" s="311">
        <v>41.212981670000005</v>
      </c>
      <c r="CG101" s="311">
        <v>141.09540476999999</v>
      </c>
      <c r="CH101" s="311">
        <v>427.23990717000004</v>
      </c>
      <c r="CI101" s="311">
        <v>0</v>
      </c>
      <c r="CJ101" s="311">
        <v>239.81362731999999</v>
      </c>
      <c r="CK101" s="311">
        <v>60.373363069999996</v>
      </c>
      <c r="CL101" s="311">
        <v>105.59971495000001</v>
      </c>
      <c r="CM101" s="311">
        <v>0</v>
      </c>
      <c r="CN101" s="311">
        <v>432.33082670000005</v>
      </c>
      <c r="CO101" s="311">
        <v>0</v>
      </c>
      <c r="CP101" s="311">
        <v>242.68699426999999</v>
      </c>
      <c r="CQ101" s="311">
        <v>191.97755582999997</v>
      </c>
      <c r="CR101" s="311">
        <v>335.02572416999999</v>
      </c>
      <c r="CS101" s="311">
        <v>160.19900000000001</v>
      </c>
      <c r="CT101" s="311">
        <v>363.15590129000003</v>
      </c>
      <c r="CU101" s="311">
        <v>50</v>
      </c>
      <c r="CV101" s="311">
        <v>273.55904777000001</v>
      </c>
      <c r="CW101" s="311">
        <v>140.87245984</v>
      </c>
      <c r="CX101" s="311">
        <v>202.14408222</v>
      </c>
      <c r="CY101" s="311">
        <v>191.03626249999999</v>
      </c>
      <c r="CZ101" s="311">
        <v>292.01634714000005</v>
      </c>
      <c r="DA101" s="311">
        <v>175.51927083999999</v>
      </c>
      <c r="DB101" s="311">
        <v>600.71570332999988</v>
      </c>
      <c r="DC101" s="311">
        <v>310.03225567999999</v>
      </c>
      <c r="DD101" s="311">
        <v>245.14691480000002</v>
      </c>
      <c r="DE101" s="311">
        <v>483.98760535999998</v>
      </c>
      <c r="DF101" s="311">
        <v>628.82786489</v>
      </c>
      <c r="DG101" s="311">
        <v>275.37437595999995</v>
      </c>
      <c r="DH101" s="311">
        <v>260.96044265</v>
      </c>
      <c r="DI101" s="311">
        <v>509.38559500000002</v>
      </c>
      <c r="DJ101" s="311">
        <v>200.81996292000002</v>
      </c>
      <c r="DK101" s="308">
        <v>728.75538885000003</v>
      </c>
      <c r="DL101" s="308">
        <v>313.29091801999999</v>
      </c>
      <c r="DM101" s="308">
        <v>441.55859166999994</v>
      </c>
      <c r="DN101" s="308">
        <v>275.67761261999999</v>
      </c>
      <c r="DO101" s="308">
        <v>381.99189718000002</v>
      </c>
      <c r="DP101" s="308">
        <v>224.34217929999997</v>
      </c>
      <c r="DQ101" s="308">
        <v>365.19999873</v>
      </c>
      <c r="DR101" s="308">
        <v>636.84555734000003</v>
      </c>
      <c r="DS101" s="308"/>
      <c r="DT101" s="308"/>
      <c r="DU101" s="308"/>
      <c r="DV101" s="308"/>
      <c r="DW101" s="308"/>
      <c r="DX101" s="308"/>
      <c r="DY101" s="308"/>
      <c r="DZ101" s="308"/>
      <c r="EA101" s="308"/>
      <c r="EB101" s="308"/>
      <c r="EC101" s="308"/>
      <c r="ED101" s="308"/>
      <c r="EE101" s="303"/>
      <c r="EF101" s="308"/>
      <c r="EG101" s="308"/>
      <c r="EH101" s="308"/>
      <c r="EI101" s="308"/>
      <c r="EJ101" s="308"/>
      <c r="EK101" s="566" t="s">
        <v>449</v>
      </c>
      <c r="EL101" s="308">
        <v>824.83972648999838</v>
      </c>
      <c r="EM101" s="308">
        <v>717.2055616899986</v>
      </c>
      <c r="EN101" s="308">
        <v>1200.1951189800004</v>
      </c>
      <c r="EO101" s="308">
        <v>1078.3532143200005</v>
      </c>
      <c r="EP101" s="308">
        <v>1000</v>
      </c>
      <c r="EQ101" s="308">
        <v>1000</v>
      </c>
      <c r="ER101" s="308">
        <v>1000</v>
      </c>
      <c r="ES101" s="308">
        <v>1000</v>
      </c>
      <c r="ET101" s="308">
        <v>1000</v>
      </c>
    </row>
    <row r="102" spans="1:150" s="256" customFormat="1" x14ac:dyDescent="0.25">
      <c r="A102" s="332" t="s">
        <v>499</v>
      </c>
      <c r="B102" s="311">
        <v>37.863749879999972</v>
      </c>
      <c r="C102" s="311">
        <v>0.99553441999999848</v>
      </c>
      <c r="D102" s="311">
        <v>17.322942769999997</v>
      </c>
      <c r="E102" s="311">
        <v>53.869509829999998</v>
      </c>
      <c r="F102" s="311">
        <v>21.790209480000001</v>
      </c>
      <c r="G102" s="311">
        <v>38.159999999999997</v>
      </c>
      <c r="H102" s="311">
        <v>41.250892480000005</v>
      </c>
      <c r="I102" s="311">
        <v>57.50040113</v>
      </c>
      <c r="J102" s="311">
        <v>20.570081664937334</v>
      </c>
      <c r="K102" s="311">
        <v>7.1700000000000017</v>
      </c>
      <c r="L102" s="311">
        <v>5.0500000000000007</v>
      </c>
      <c r="M102" s="311">
        <v>1</v>
      </c>
      <c r="N102" s="311">
        <v>42.287502270000005</v>
      </c>
      <c r="O102" s="311">
        <v>2.1999999999999957</v>
      </c>
      <c r="P102" s="311">
        <v>3.7800000000000011</v>
      </c>
      <c r="Q102" s="311">
        <v>20.420000000000002</v>
      </c>
      <c r="R102" s="311">
        <v>4.9999999999997158E-2</v>
      </c>
      <c r="S102" s="311">
        <v>18.770712351570637</v>
      </c>
      <c r="T102" s="311">
        <v>36.733032760000029</v>
      </c>
      <c r="U102" s="311">
        <v>21.595999999999997</v>
      </c>
      <c r="V102" s="311">
        <v>29.835000000000008</v>
      </c>
      <c r="W102" s="311">
        <v>57.42</v>
      </c>
      <c r="X102" s="311">
        <v>5.099999999999997</v>
      </c>
      <c r="Y102" s="311">
        <v>52.409333279999998</v>
      </c>
      <c r="Z102" s="311">
        <v>33.514269030000023</v>
      </c>
      <c r="AA102" s="311">
        <v>65.176469000000012</v>
      </c>
      <c r="AB102" s="311">
        <v>54.363</v>
      </c>
      <c r="AC102" s="311">
        <v>77.355000000000018</v>
      </c>
      <c r="AD102" s="311">
        <v>105.13999999999999</v>
      </c>
      <c r="AE102" s="311">
        <v>100.59322399999999</v>
      </c>
      <c r="AF102" s="311">
        <v>57.260000000000019</v>
      </c>
      <c r="AG102" s="311">
        <v>68.72</v>
      </c>
      <c r="AH102" s="311">
        <v>112.04000000000002</v>
      </c>
      <c r="AI102" s="311">
        <v>71.838000270000009</v>
      </c>
      <c r="AJ102" s="311">
        <v>139.028244</v>
      </c>
      <c r="AK102" s="311">
        <v>287.51236917</v>
      </c>
      <c r="AL102" s="311">
        <v>194.20400000000001</v>
      </c>
      <c r="AM102" s="311">
        <v>60.988000000000014</v>
      </c>
      <c r="AN102" s="311">
        <v>135.01499999999999</v>
      </c>
      <c r="AO102" s="311">
        <v>248.44700000000003</v>
      </c>
      <c r="AP102" s="311">
        <v>85.412499999999937</v>
      </c>
      <c r="AQ102" s="311">
        <v>164.75200000000001</v>
      </c>
      <c r="AR102" s="311">
        <v>191.89566667</v>
      </c>
      <c r="AS102" s="311">
        <v>92.271000000000001</v>
      </c>
      <c r="AT102" s="311">
        <v>117.27500000000001</v>
      </c>
      <c r="AU102" s="311">
        <v>178.05961665999996</v>
      </c>
      <c r="AV102" s="311">
        <v>95.194249999999997</v>
      </c>
      <c r="AW102" s="311">
        <v>175.36718332999996</v>
      </c>
      <c r="AX102" s="311">
        <v>188.31000637</v>
      </c>
      <c r="AY102" s="311">
        <v>164.75601943999999</v>
      </c>
      <c r="AZ102" s="311">
        <v>175.45916667</v>
      </c>
      <c r="BA102" s="311">
        <v>162.44480833000003</v>
      </c>
      <c r="BB102" s="311">
        <v>136.22668333000001</v>
      </c>
      <c r="BC102" s="311">
        <v>173.91062499999998</v>
      </c>
      <c r="BD102" s="311">
        <v>188.49862777999994</v>
      </c>
      <c r="BE102" s="311">
        <v>182.96033333000003</v>
      </c>
      <c r="BF102" s="311">
        <v>204.20781666999994</v>
      </c>
      <c r="BG102" s="311">
        <v>301.23670806000007</v>
      </c>
      <c r="BH102" s="311">
        <v>132.45083333000008</v>
      </c>
      <c r="BI102" s="311">
        <v>169.39874028000017</v>
      </c>
      <c r="BJ102" s="311">
        <v>294.40978541000015</v>
      </c>
      <c r="BK102" s="311">
        <v>107.98677497000008</v>
      </c>
      <c r="BL102" s="311">
        <v>122.33199469000016</v>
      </c>
      <c r="BM102" s="311">
        <v>336.51098611999987</v>
      </c>
      <c r="BN102" s="311">
        <v>135.96391666999992</v>
      </c>
      <c r="BO102" s="311">
        <v>207.08117839999997</v>
      </c>
      <c r="BP102" s="311">
        <v>318.21355457999994</v>
      </c>
      <c r="BQ102" s="311">
        <v>111.13447221999996</v>
      </c>
      <c r="BR102" s="311">
        <v>148.54511596999998</v>
      </c>
      <c r="BS102" s="311">
        <v>309.22608722999985</v>
      </c>
      <c r="BT102" s="311">
        <v>150.98292080999997</v>
      </c>
      <c r="BU102" s="311">
        <v>130.00007500000001</v>
      </c>
      <c r="BV102" s="311">
        <v>296.56703755000012</v>
      </c>
      <c r="BW102" s="311">
        <v>346.48422412000002</v>
      </c>
      <c r="BX102" s="311">
        <v>184.56057575</v>
      </c>
      <c r="BY102" s="311">
        <v>269.51883051999999</v>
      </c>
      <c r="BZ102" s="311">
        <v>92.17349999999999</v>
      </c>
      <c r="CA102" s="311">
        <v>132.75457499999999</v>
      </c>
      <c r="CB102" s="311">
        <v>263.31662481000001</v>
      </c>
      <c r="CC102" s="311">
        <v>140.6742156200001</v>
      </c>
      <c r="CD102" s="311">
        <v>218.87309111999997</v>
      </c>
      <c r="CE102" s="311">
        <v>400.55466328</v>
      </c>
      <c r="CF102" s="311">
        <v>283.52484305999997</v>
      </c>
      <c r="CG102" s="311">
        <v>207.34911821999995</v>
      </c>
      <c r="CH102" s="311">
        <v>485.68202700999996</v>
      </c>
      <c r="CI102" s="311">
        <v>403.74133670999993</v>
      </c>
      <c r="CJ102" s="311">
        <v>237.672</v>
      </c>
      <c r="CK102" s="311">
        <v>402.2312652</v>
      </c>
      <c r="CL102" s="311">
        <v>964.12253499999986</v>
      </c>
      <c r="CM102" s="311">
        <v>287.227532</v>
      </c>
      <c r="CN102" s="311">
        <v>432.97166300000009</v>
      </c>
      <c r="CO102" s="311">
        <v>166.72178500000001</v>
      </c>
      <c r="CP102" s="311">
        <v>135.87146000000004</v>
      </c>
      <c r="CQ102" s="311">
        <v>355.86456249999986</v>
      </c>
      <c r="CR102" s="311">
        <v>255.61259999999993</v>
      </c>
      <c r="CS102" s="311">
        <v>236.41662100000002</v>
      </c>
      <c r="CT102" s="311">
        <v>448.89900000000006</v>
      </c>
      <c r="CU102" s="311">
        <v>594.59147099999996</v>
      </c>
      <c r="CV102" s="311">
        <v>180.94377799999995</v>
      </c>
      <c r="CW102" s="311">
        <v>358.00517100000002</v>
      </c>
      <c r="CX102" s="311">
        <v>300.99354599999992</v>
      </c>
      <c r="CY102" s="311">
        <v>273.15773094000008</v>
      </c>
      <c r="CZ102" s="311">
        <v>300.10750000000013</v>
      </c>
      <c r="DA102" s="311">
        <v>377.76930500000003</v>
      </c>
      <c r="DB102" s="311">
        <v>382.03576666999982</v>
      </c>
      <c r="DC102" s="311">
        <v>189.25390935999991</v>
      </c>
      <c r="DD102" s="311">
        <v>471.77596562000019</v>
      </c>
      <c r="DE102" s="311">
        <v>321.75099999999998</v>
      </c>
      <c r="DF102" s="311">
        <v>403.53803177999998</v>
      </c>
      <c r="DG102" s="311">
        <v>452.75988989000007</v>
      </c>
      <c r="DH102" s="311">
        <v>356.92686853999999</v>
      </c>
      <c r="DI102" s="311">
        <v>453.96599999999995</v>
      </c>
      <c r="DJ102" s="311">
        <v>592.98169000000007</v>
      </c>
      <c r="DK102" s="308">
        <v>498.1548410900001</v>
      </c>
      <c r="DL102" s="308">
        <v>432.69034109000012</v>
      </c>
      <c r="DM102" s="308">
        <v>338.74507627999992</v>
      </c>
      <c r="DN102" s="308">
        <v>501.97127981999995</v>
      </c>
      <c r="DO102" s="308">
        <v>426.62046232</v>
      </c>
      <c r="DP102" s="308">
        <v>752.60053698999991</v>
      </c>
      <c r="DQ102" s="308">
        <v>461.73905286999997</v>
      </c>
      <c r="DR102" s="308">
        <v>622.38834966999991</v>
      </c>
      <c r="DS102" s="308"/>
      <c r="DT102" s="308"/>
      <c r="DU102" s="308"/>
      <c r="DV102" s="308"/>
      <c r="DW102" s="308"/>
      <c r="DX102" s="308"/>
      <c r="DY102" s="308"/>
      <c r="DZ102" s="308"/>
      <c r="EA102" s="308"/>
      <c r="EB102" s="308"/>
      <c r="EC102" s="308"/>
      <c r="ED102" s="308"/>
      <c r="EE102" s="303"/>
      <c r="EF102" s="308"/>
      <c r="EG102" s="308"/>
      <c r="EH102" s="308"/>
      <c r="EI102" s="308"/>
      <c r="EJ102" s="308"/>
      <c r="EK102" s="566" t="s">
        <v>475</v>
      </c>
      <c r="EL102" s="308">
        <v>798.14602291000051</v>
      </c>
      <c r="EM102" s="308">
        <v>1256.6447700000008</v>
      </c>
      <c r="EN102" s="308">
        <v>1119.9141350000004</v>
      </c>
      <c r="EO102" s="308">
        <v>1339.4242234799999</v>
      </c>
      <c r="EP102" s="308">
        <v>1317.8</v>
      </c>
      <c r="EQ102" s="308">
        <v>1317.8</v>
      </c>
      <c r="ER102" s="308">
        <v>1317.8</v>
      </c>
      <c r="ES102" s="308">
        <v>1317.8</v>
      </c>
      <c r="ET102" s="308">
        <v>1317.8</v>
      </c>
    </row>
    <row r="103" spans="1:150" s="256" customFormat="1" x14ac:dyDescent="0.25">
      <c r="A103" s="333" t="s">
        <v>645</v>
      </c>
      <c r="B103" s="311"/>
      <c r="C103" s="311"/>
      <c r="D103" s="311"/>
      <c r="E103" s="311"/>
      <c r="F103" s="311"/>
      <c r="G103" s="311"/>
      <c r="H103" s="311"/>
      <c r="I103" s="311"/>
      <c r="J103" s="311"/>
      <c r="K103" s="311"/>
      <c r="L103" s="311"/>
      <c r="M103" s="311"/>
      <c r="N103" s="311"/>
      <c r="O103" s="311"/>
      <c r="P103" s="311"/>
      <c r="Q103" s="311"/>
      <c r="R103" s="311"/>
      <c r="S103" s="311"/>
      <c r="T103" s="311"/>
      <c r="U103" s="311"/>
      <c r="V103" s="311"/>
      <c r="W103" s="311"/>
      <c r="X103" s="311"/>
      <c r="Y103" s="311"/>
      <c r="Z103" s="311"/>
      <c r="AA103" s="311"/>
      <c r="AB103" s="311"/>
      <c r="AC103" s="311"/>
      <c r="AD103" s="311"/>
      <c r="AE103" s="311"/>
      <c r="AF103" s="311"/>
      <c r="AG103" s="311"/>
      <c r="AH103" s="311"/>
      <c r="AI103" s="311"/>
      <c r="AJ103" s="311"/>
      <c r="AK103" s="311"/>
      <c r="AL103" s="311"/>
      <c r="AM103" s="311"/>
      <c r="AN103" s="311"/>
      <c r="AO103" s="311"/>
      <c r="AP103" s="311"/>
      <c r="AQ103" s="311"/>
      <c r="AR103" s="311"/>
      <c r="AS103" s="311"/>
      <c r="AT103" s="311"/>
      <c r="AU103" s="311"/>
      <c r="AV103" s="311"/>
      <c r="AW103" s="311"/>
      <c r="AX103" s="311"/>
      <c r="AY103" s="311"/>
      <c r="AZ103" s="311"/>
      <c r="BA103" s="311"/>
      <c r="BB103" s="311"/>
      <c r="BC103" s="311"/>
      <c r="BD103" s="311"/>
      <c r="BE103" s="311"/>
      <c r="BF103" s="311"/>
      <c r="BG103" s="311"/>
      <c r="BH103" s="311"/>
      <c r="BI103" s="311"/>
      <c r="BJ103" s="311"/>
      <c r="BK103" s="311"/>
      <c r="BL103" s="311"/>
      <c r="BM103" s="311"/>
      <c r="BN103" s="311"/>
      <c r="BO103" s="311"/>
      <c r="BP103" s="311"/>
      <c r="BQ103" s="311"/>
      <c r="BR103" s="311"/>
      <c r="BS103" s="311"/>
      <c r="BT103" s="311"/>
      <c r="BU103" s="311"/>
      <c r="BV103" s="311"/>
      <c r="BW103" s="311"/>
      <c r="BX103" s="311"/>
      <c r="BY103" s="311"/>
      <c r="BZ103" s="311"/>
      <c r="CA103" s="311"/>
      <c r="CB103" s="311"/>
      <c r="CC103" s="311"/>
      <c r="CD103" s="311"/>
      <c r="CE103" s="311"/>
      <c r="CF103" s="311"/>
      <c r="CG103" s="311"/>
      <c r="CH103" s="311"/>
      <c r="CI103" s="311"/>
      <c r="CJ103" s="311"/>
      <c r="CK103" s="311"/>
      <c r="CL103" s="311"/>
      <c r="CM103" s="311"/>
      <c r="CN103" s="311"/>
      <c r="CO103" s="311"/>
      <c r="CP103" s="311"/>
      <c r="CQ103" s="311"/>
      <c r="CR103" s="311"/>
      <c r="CS103" s="311"/>
      <c r="CT103" s="311"/>
      <c r="CU103" s="311"/>
      <c r="CV103" s="311"/>
      <c r="CW103" s="311"/>
      <c r="CX103" s="311"/>
      <c r="CY103" s="311"/>
      <c r="CZ103" s="311"/>
      <c r="DA103" s="311"/>
      <c r="DB103" s="311"/>
      <c r="DC103" s="311"/>
      <c r="DD103" s="311"/>
      <c r="DE103" s="311"/>
      <c r="DF103" s="311"/>
      <c r="DG103" s="311"/>
      <c r="DH103" s="311"/>
      <c r="DI103" s="311"/>
      <c r="DJ103" s="311"/>
      <c r="DK103" s="308"/>
      <c r="DL103" s="308"/>
      <c r="DM103" s="308"/>
      <c r="DN103" s="308"/>
      <c r="DO103" s="308"/>
      <c r="DP103" s="308"/>
      <c r="DQ103" s="308"/>
      <c r="DR103" s="308"/>
      <c r="DS103" s="577">
        <v>-216.71679999999998</v>
      </c>
      <c r="DT103" s="577">
        <v>-387.70497300000005</v>
      </c>
      <c r="DU103" s="577">
        <v>341.88134799999995</v>
      </c>
      <c r="DV103" s="577">
        <v>-255.11</v>
      </c>
      <c r="DW103" s="308">
        <v>60</v>
      </c>
      <c r="DX103" s="308">
        <v>0</v>
      </c>
      <c r="DY103" s="308">
        <v>47.373432921827998</v>
      </c>
      <c r="DZ103" s="308">
        <v>17.518000000000001</v>
      </c>
      <c r="EA103" s="308">
        <v>400</v>
      </c>
      <c r="EB103" s="308">
        <v>286.67074226780448</v>
      </c>
      <c r="EC103" s="308">
        <v>61.884278514046485</v>
      </c>
      <c r="ED103" s="308">
        <v>519.20397129632067</v>
      </c>
      <c r="EE103" s="303"/>
      <c r="EF103" s="308"/>
      <c r="EG103" s="308"/>
      <c r="EH103" s="308"/>
      <c r="EI103" s="308"/>
      <c r="EJ103" s="308"/>
      <c r="EK103" s="379" t="s">
        <v>498</v>
      </c>
      <c r="EL103" s="305">
        <v>876.06072642875699</v>
      </c>
      <c r="EM103" s="305">
        <v>533.94594131999963</v>
      </c>
      <c r="EN103" s="305">
        <v>506.36843405636114</v>
      </c>
      <c r="EO103" s="305">
        <v>875</v>
      </c>
      <c r="EP103" s="305">
        <v>200</v>
      </c>
      <c r="EQ103" s="305">
        <v>200</v>
      </c>
      <c r="ER103" s="305">
        <v>0</v>
      </c>
      <c r="ES103" s="305">
        <v>0</v>
      </c>
      <c r="ET103" s="305">
        <v>0</v>
      </c>
    </row>
    <row r="104" spans="1:150" s="256" customFormat="1" x14ac:dyDescent="0.25">
      <c r="A104" s="354"/>
      <c r="B104" s="311"/>
      <c r="C104" s="311"/>
      <c r="D104" s="311"/>
      <c r="E104" s="311"/>
      <c r="F104" s="311"/>
      <c r="G104" s="311"/>
      <c r="H104" s="311"/>
      <c r="I104" s="311"/>
      <c r="J104" s="311"/>
      <c r="K104" s="311"/>
      <c r="L104" s="311"/>
      <c r="M104" s="311"/>
      <c r="N104" s="311"/>
      <c r="O104" s="311"/>
      <c r="P104" s="311"/>
      <c r="Q104" s="311"/>
      <c r="R104" s="311"/>
      <c r="S104" s="311"/>
      <c r="T104" s="311"/>
      <c r="U104" s="311"/>
      <c r="V104" s="311"/>
      <c r="W104" s="311"/>
      <c r="X104" s="311"/>
      <c r="Y104" s="311"/>
      <c r="Z104" s="311"/>
      <c r="AA104" s="311"/>
      <c r="AB104" s="311"/>
      <c r="AC104" s="311"/>
      <c r="AD104" s="311"/>
      <c r="AE104" s="311"/>
      <c r="AF104" s="311"/>
      <c r="AG104" s="311"/>
      <c r="AH104" s="311"/>
      <c r="AI104" s="311"/>
      <c r="AJ104" s="311"/>
      <c r="AK104" s="311"/>
      <c r="AL104" s="311"/>
      <c r="AM104" s="311"/>
      <c r="AN104" s="311"/>
      <c r="AO104" s="311"/>
      <c r="AP104" s="311"/>
      <c r="AQ104" s="311"/>
      <c r="AR104" s="311"/>
      <c r="AS104" s="311"/>
      <c r="AT104" s="311"/>
      <c r="AU104" s="311"/>
      <c r="AV104" s="311"/>
      <c r="AW104" s="311"/>
      <c r="AX104" s="311"/>
      <c r="AY104" s="311"/>
      <c r="AZ104" s="311"/>
      <c r="BA104" s="311"/>
      <c r="BB104" s="311"/>
      <c r="BC104" s="311"/>
      <c r="BD104" s="311"/>
      <c r="BE104" s="311"/>
      <c r="BF104" s="311"/>
      <c r="BG104" s="311"/>
      <c r="BH104" s="311"/>
      <c r="BI104" s="311"/>
      <c r="BJ104" s="311"/>
      <c r="BK104" s="311"/>
      <c r="BL104" s="311"/>
      <c r="BM104" s="311"/>
      <c r="BN104" s="311"/>
      <c r="BO104" s="311"/>
      <c r="BP104" s="311"/>
      <c r="BQ104" s="311"/>
      <c r="BR104" s="311"/>
      <c r="BS104" s="311"/>
      <c r="BT104" s="311"/>
      <c r="BU104" s="311"/>
      <c r="BV104" s="311"/>
      <c r="BW104" s="311"/>
      <c r="BX104" s="311"/>
      <c r="BY104" s="311"/>
      <c r="BZ104" s="311"/>
      <c r="CA104" s="311"/>
      <c r="CB104" s="311"/>
      <c r="CC104" s="311"/>
      <c r="CD104" s="311"/>
      <c r="CE104" s="311"/>
      <c r="CF104" s="311"/>
      <c r="CG104" s="311"/>
      <c r="CH104" s="311"/>
      <c r="CI104" s="311"/>
      <c r="CJ104" s="311"/>
      <c r="CK104" s="311"/>
      <c r="CL104" s="311"/>
      <c r="CM104" s="311"/>
      <c r="CN104" s="311"/>
      <c r="CO104" s="311"/>
      <c r="CP104" s="311"/>
      <c r="CQ104" s="311"/>
      <c r="CR104" s="311"/>
      <c r="CS104" s="311"/>
      <c r="CT104" s="311"/>
      <c r="CU104" s="311"/>
      <c r="CV104" s="311"/>
      <c r="CW104" s="311"/>
      <c r="CX104" s="311"/>
      <c r="CY104" s="311"/>
      <c r="CZ104" s="311"/>
      <c r="DA104" s="311"/>
      <c r="DB104" s="311"/>
      <c r="DC104" s="311"/>
      <c r="DD104" s="311"/>
      <c r="DE104" s="311"/>
      <c r="DF104" s="311"/>
      <c r="DG104" s="311"/>
      <c r="DH104" s="311"/>
      <c r="DI104" s="311"/>
      <c r="DJ104" s="311"/>
      <c r="DK104" s="308"/>
      <c r="DL104" s="308"/>
      <c r="DM104" s="308"/>
      <c r="DN104" s="308"/>
      <c r="DO104" s="308"/>
      <c r="DP104" s="308"/>
      <c r="DQ104" s="308"/>
      <c r="DR104" s="308"/>
      <c r="DS104" s="308"/>
      <c r="DT104" s="308"/>
      <c r="DU104" s="308"/>
      <c r="DV104" s="308"/>
      <c r="DW104" s="308"/>
      <c r="DX104" s="308"/>
      <c r="DY104" s="308"/>
      <c r="DZ104" s="308"/>
      <c r="EA104" s="308"/>
      <c r="EB104" s="308"/>
      <c r="EC104" s="308"/>
      <c r="ED104" s="308"/>
      <c r="EE104" s="303"/>
      <c r="EF104" s="308"/>
      <c r="EG104" s="308"/>
      <c r="EH104" s="308"/>
      <c r="EI104" s="308"/>
      <c r="EJ104" s="308"/>
      <c r="EK104" s="566" t="s">
        <v>28</v>
      </c>
      <c r="EL104" s="308">
        <v>0</v>
      </c>
      <c r="EM104" s="308">
        <v>0</v>
      </c>
      <c r="EN104" s="308">
        <v>0</v>
      </c>
      <c r="EO104" s="308">
        <v>375</v>
      </c>
      <c r="EP104" s="308">
        <v>0</v>
      </c>
      <c r="EQ104" s="308">
        <v>0</v>
      </c>
      <c r="ER104" s="308">
        <v>0</v>
      </c>
      <c r="ES104" s="308">
        <v>0</v>
      </c>
      <c r="ET104" s="308">
        <v>0</v>
      </c>
    </row>
    <row r="105" spans="1:150" s="256" customFormat="1" x14ac:dyDescent="0.25">
      <c r="A105" s="354"/>
      <c r="B105" s="311"/>
      <c r="C105" s="311"/>
      <c r="D105" s="311"/>
      <c r="E105" s="311"/>
      <c r="F105" s="311"/>
      <c r="G105" s="311"/>
      <c r="H105" s="311"/>
      <c r="I105" s="311"/>
      <c r="J105" s="311"/>
      <c r="K105" s="311"/>
      <c r="L105" s="311"/>
      <c r="M105" s="311"/>
      <c r="N105" s="311"/>
      <c r="O105" s="311"/>
      <c r="P105" s="311"/>
      <c r="Q105" s="311"/>
      <c r="R105" s="311"/>
      <c r="S105" s="311"/>
      <c r="T105" s="311"/>
      <c r="U105" s="311"/>
      <c r="V105" s="311"/>
      <c r="W105" s="311"/>
      <c r="X105" s="311"/>
      <c r="Y105" s="311"/>
      <c r="Z105" s="311"/>
      <c r="AA105" s="311"/>
      <c r="AB105" s="311"/>
      <c r="AC105" s="311"/>
      <c r="AD105" s="311"/>
      <c r="AE105" s="311"/>
      <c r="AF105" s="311"/>
      <c r="AG105" s="311"/>
      <c r="AH105" s="311"/>
      <c r="AI105" s="311"/>
      <c r="AJ105" s="311"/>
      <c r="AK105" s="311"/>
      <c r="AL105" s="311"/>
      <c r="AM105" s="311"/>
      <c r="AN105" s="311"/>
      <c r="AO105" s="311"/>
      <c r="AP105" s="311"/>
      <c r="AQ105" s="311"/>
      <c r="AR105" s="311"/>
      <c r="AS105" s="311"/>
      <c r="AT105" s="311"/>
      <c r="AU105" s="311"/>
      <c r="AV105" s="311"/>
      <c r="AW105" s="311"/>
      <c r="AX105" s="311"/>
      <c r="AY105" s="311"/>
      <c r="AZ105" s="311"/>
      <c r="BA105" s="311"/>
      <c r="BB105" s="311"/>
      <c r="BC105" s="311"/>
      <c r="BD105" s="311"/>
      <c r="BE105" s="311"/>
      <c r="BF105" s="311"/>
      <c r="BG105" s="311"/>
      <c r="BH105" s="311"/>
      <c r="BI105" s="311"/>
      <c r="BJ105" s="311"/>
      <c r="BK105" s="311"/>
      <c r="BL105" s="311"/>
      <c r="BM105" s="311"/>
      <c r="BN105" s="311"/>
      <c r="BO105" s="311"/>
      <c r="BP105" s="311"/>
      <c r="BQ105" s="311"/>
      <c r="BR105" s="311"/>
      <c r="BS105" s="311"/>
      <c r="BT105" s="311"/>
      <c r="BU105" s="311"/>
      <c r="BV105" s="311"/>
      <c r="BW105" s="311"/>
      <c r="BX105" s="311"/>
      <c r="BY105" s="311"/>
      <c r="BZ105" s="311"/>
      <c r="CA105" s="311"/>
      <c r="CB105" s="311"/>
      <c r="CC105" s="311"/>
      <c r="CD105" s="311"/>
      <c r="CE105" s="311"/>
      <c r="CF105" s="311"/>
      <c r="CG105" s="311"/>
      <c r="CH105" s="311"/>
      <c r="CI105" s="311"/>
      <c r="CJ105" s="311"/>
      <c r="CK105" s="311"/>
      <c r="CL105" s="311"/>
      <c r="CM105" s="311"/>
      <c r="CN105" s="311"/>
      <c r="CO105" s="311"/>
      <c r="CP105" s="311"/>
      <c r="CQ105" s="311"/>
      <c r="CR105" s="311"/>
      <c r="CS105" s="311"/>
      <c r="CT105" s="311"/>
      <c r="CU105" s="311"/>
      <c r="CV105" s="311"/>
      <c r="CW105" s="311"/>
      <c r="CX105" s="311"/>
      <c r="CY105" s="311"/>
      <c r="CZ105" s="311"/>
      <c r="DA105" s="311"/>
      <c r="DB105" s="311"/>
      <c r="DC105" s="311"/>
      <c r="DD105" s="311"/>
      <c r="DE105" s="311"/>
      <c r="DF105" s="311"/>
      <c r="DG105" s="311"/>
      <c r="DH105" s="311"/>
      <c r="DI105" s="311"/>
      <c r="DJ105" s="311"/>
      <c r="DK105" s="308"/>
      <c r="DL105" s="308"/>
      <c r="DM105" s="308"/>
      <c r="DN105" s="308"/>
      <c r="DO105" s="308"/>
      <c r="DP105" s="308"/>
      <c r="DQ105" s="308"/>
      <c r="DR105" s="308"/>
      <c r="DS105" s="308"/>
      <c r="DT105" s="308"/>
      <c r="DU105" s="308"/>
      <c r="DV105" s="308"/>
      <c r="DW105" s="308"/>
      <c r="DX105" s="308"/>
      <c r="DY105" s="308"/>
      <c r="DZ105" s="308"/>
      <c r="EA105" s="308"/>
      <c r="EB105" s="308"/>
      <c r="EC105" s="308"/>
      <c r="ED105" s="308"/>
      <c r="EE105" s="303"/>
      <c r="EF105" s="308"/>
      <c r="EG105" s="308"/>
      <c r="EH105" s="308"/>
      <c r="EI105" s="308"/>
      <c r="EJ105" s="308"/>
      <c r="EK105" s="566" t="s">
        <v>30</v>
      </c>
      <c r="EL105" s="308">
        <v>876.06072642875699</v>
      </c>
      <c r="EM105" s="308">
        <v>533.94594131999963</v>
      </c>
      <c r="EN105" s="308">
        <v>506.36843405636114</v>
      </c>
      <c r="EO105" s="308">
        <v>500</v>
      </c>
      <c r="EP105" s="308">
        <v>200</v>
      </c>
      <c r="EQ105" s="308">
        <v>200</v>
      </c>
      <c r="ER105" s="308">
        <v>0</v>
      </c>
      <c r="ES105" s="308">
        <v>0</v>
      </c>
      <c r="ET105" s="308">
        <v>0</v>
      </c>
    </row>
    <row r="106" spans="1:150" s="256" customFormat="1" x14ac:dyDescent="0.25">
      <c r="A106" s="352"/>
      <c r="B106" s="311"/>
      <c r="C106" s="311"/>
      <c r="D106" s="311"/>
      <c r="E106" s="311"/>
      <c r="F106" s="311"/>
      <c r="G106" s="311"/>
      <c r="H106" s="311"/>
      <c r="I106" s="311"/>
      <c r="J106" s="311"/>
      <c r="K106" s="311"/>
      <c r="L106" s="311"/>
      <c r="M106" s="311"/>
      <c r="N106" s="311"/>
      <c r="O106" s="311"/>
      <c r="P106" s="311"/>
      <c r="Q106" s="311"/>
      <c r="R106" s="311"/>
      <c r="S106" s="311"/>
      <c r="T106" s="311"/>
      <c r="U106" s="311"/>
      <c r="V106" s="311"/>
      <c r="W106" s="311"/>
      <c r="X106" s="311"/>
      <c r="Y106" s="311"/>
      <c r="Z106" s="311"/>
      <c r="AA106" s="311"/>
      <c r="AB106" s="311"/>
      <c r="AC106" s="311"/>
      <c r="AD106" s="311"/>
      <c r="AE106" s="311"/>
      <c r="AF106" s="311"/>
      <c r="AG106" s="311"/>
      <c r="AH106" s="311"/>
      <c r="AI106" s="311"/>
      <c r="AJ106" s="311"/>
      <c r="AK106" s="311"/>
      <c r="AL106" s="311"/>
      <c r="AM106" s="311"/>
      <c r="AN106" s="311"/>
      <c r="AO106" s="311"/>
      <c r="AP106" s="311"/>
      <c r="AQ106" s="311"/>
      <c r="AR106" s="311"/>
      <c r="AS106" s="311"/>
      <c r="AT106" s="311"/>
      <c r="AU106" s="311"/>
      <c r="AV106" s="311"/>
      <c r="AW106" s="311"/>
      <c r="AX106" s="311"/>
      <c r="AY106" s="311"/>
      <c r="AZ106" s="311"/>
      <c r="BA106" s="311"/>
      <c r="BB106" s="311"/>
      <c r="BC106" s="311"/>
      <c r="BD106" s="311"/>
      <c r="BE106" s="311"/>
      <c r="BF106" s="311"/>
      <c r="BG106" s="311"/>
      <c r="BH106" s="311"/>
      <c r="BI106" s="311"/>
      <c r="BJ106" s="311"/>
      <c r="BK106" s="311"/>
      <c r="BL106" s="311"/>
      <c r="BM106" s="311"/>
      <c r="BN106" s="311"/>
      <c r="BO106" s="311"/>
      <c r="BP106" s="311"/>
      <c r="BQ106" s="311"/>
      <c r="BR106" s="311"/>
      <c r="BS106" s="311"/>
      <c r="BT106" s="311"/>
      <c r="BU106" s="311"/>
      <c r="BV106" s="311"/>
      <c r="BW106" s="311"/>
      <c r="BX106" s="311"/>
      <c r="BY106" s="311"/>
      <c r="BZ106" s="311"/>
      <c r="CA106" s="311"/>
      <c r="CB106" s="311"/>
      <c r="CC106" s="311"/>
      <c r="CD106" s="311"/>
      <c r="CE106" s="311"/>
      <c r="CF106" s="311"/>
      <c r="CG106" s="311"/>
      <c r="CH106" s="311"/>
      <c r="CI106" s="311"/>
      <c r="CJ106" s="311"/>
      <c r="CK106" s="311"/>
      <c r="CL106" s="311"/>
      <c r="CM106" s="311"/>
      <c r="CN106" s="311"/>
      <c r="CO106" s="311"/>
      <c r="CP106" s="311"/>
      <c r="CQ106" s="311"/>
      <c r="CR106" s="311"/>
      <c r="CS106" s="311"/>
      <c r="CT106" s="311"/>
      <c r="CU106" s="311"/>
      <c r="CV106" s="311"/>
      <c r="CW106" s="311"/>
      <c r="CX106" s="311"/>
      <c r="CY106" s="311"/>
      <c r="CZ106" s="311"/>
      <c r="DA106" s="311"/>
      <c r="DB106" s="311"/>
      <c r="DC106" s="311"/>
      <c r="DD106" s="311"/>
      <c r="DE106" s="311"/>
      <c r="DF106" s="311"/>
      <c r="DG106" s="311"/>
      <c r="DH106" s="311"/>
      <c r="DI106" s="311"/>
      <c r="DJ106" s="311"/>
      <c r="DK106" s="308"/>
      <c r="DL106" s="308"/>
      <c r="DM106" s="308"/>
      <c r="DN106" s="308"/>
      <c r="DO106" s="308"/>
      <c r="DP106" s="308"/>
      <c r="DQ106" s="308"/>
      <c r="DR106" s="308"/>
      <c r="DS106" s="308" t="s">
        <v>56</v>
      </c>
      <c r="DT106" s="308" t="s">
        <v>57</v>
      </c>
      <c r="DU106" s="308" t="s">
        <v>58</v>
      </c>
      <c r="DV106" s="308" t="s">
        <v>59</v>
      </c>
      <c r="DW106" s="308" t="s">
        <v>60</v>
      </c>
      <c r="DX106" s="308" t="s">
        <v>61</v>
      </c>
      <c r="DY106" s="308" t="s">
        <v>62</v>
      </c>
      <c r="DZ106" s="308" t="s">
        <v>63</v>
      </c>
      <c r="EA106" s="308" t="s">
        <v>64</v>
      </c>
      <c r="EB106" s="308" t="s">
        <v>65</v>
      </c>
      <c r="EC106" s="308" t="s">
        <v>66</v>
      </c>
      <c r="ED106" s="308" t="s">
        <v>67</v>
      </c>
      <c r="EE106" s="303"/>
      <c r="EF106" s="308"/>
      <c r="EG106" s="308"/>
      <c r="EH106" s="308"/>
      <c r="EI106" s="308"/>
      <c r="EJ106" s="308"/>
      <c r="EK106" s="401"/>
      <c r="EL106" s="308"/>
      <c r="EM106" s="308"/>
      <c r="EN106" s="308"/>
      <c r="EO106" s="308"/>
      <c r="EP106" s="308"/>
      <c r="EQ106" s="308"/>
      <c r="ER106" s="308"/>
      <c r="ES106" s="308"/>
      <c r="ET106" s="308"/>
    </row>
    <row r="107" spans="1:150" s="256" customFormat="1" x14ac:dyDescent="0.25">
      <c r="A107" s="352" t="s">
        <v>646</v>
      </c>
      <c r="B107" s="311"/>
      <c r="C107" s="311"/>
      <c r="D107" s="311"/>
      <c r="E107" s="311"/>
      <c r="F107" s="311"/>
      <c r="G107" s="311"/>
      <c r="H107" s="311"/>
      <c r="I107" s="311"/>
      <c r="J107" s="311"/>
      <c r="K107" s="311"/>
      <c r="L107" s="311"/>
      <c r="M107" s="311"/>
      <c r="N107" s="311"/>
      <c r="O107" s="311"/>
      <c r="P107" s="311"/>
      <c r="Q107" s="311"/>
      <c r="R107" s="311"/>
      <c r="S107" s="311"/>
      <c r="T107" s="311"/>
      <c r="U107" s="311"/>
      <c r="V107" s="311"/>
      <c r="W107" s="311"/>
      <c r="X107" s="311"/>
      <c r="Y107" s="311"/>
      <c r="Z107" s="311"/>
      <c r="AA107" s="311"/>
      <c r="AB107" s="311"/>
      <c r="AC107" s="311"/>
      <c r="AD107" s="311"/>
      <c r="AE107" s="311"/>
      <c r="AF107" s="311"/>
      <c r="AG107" s="311"/>
      <c r="AH107" s="311"/>
      <c r="AI107" s="311"/>
      <c r="AJ107" s="311"/>
      <c r="AK107" s="311"/>
      <c r="AL107" s="311"/>
      <c r="AM107" s="311"/>
      <c r="AN107" s="311"/>
      <c r="AO107" s="311"/>
      <c r="AP107" s="311"/>
      <c r="AQ107" s="311"/>
      <c r="AR107" s="311"/>
      <c r="AS107" s="311"/>
      <c r="AT107" s="311"/>
      <c r="AU107" s="311"/>
      <c r="AV107" s="311"/>
      <c r="AW107" s="311"/>
      <c r="AX107" s="311"/>
      <c r="AY107" s="311"/>
      <c r="AZ107" s="311"/>
      <c r="BA107" s="311"/>
      <c r="BB107" s="311"/>
      <c r="BC107" s="311"/>
      <c r="BD107" s="311"/>
      <c r="BE107" s="311"/>
      <c r="BF107" s="311"/>
      <c r="BG107" s="311"/>
      <c r="BH107" s="311"/>
      <c r="BI107" s="311"/>
      <c r="BJ107" s="311"/>
      <c r="BK107" s="311"/>
      <c r="BL107" s="311"/>
      <c r="BM107" s="311"/>
      <c r="BN107" s="311"/>
      <c r="BO107" s="311"/>
      <c r="BP107" s="311"/>
      <c r="BQ107" s="311"/>
      <c r="BR107" s="311"/>
      <c r="BS107" s="311"/>
      <c r="BT107" s="311"/>
      <c r="BU107" s="311"/>
      <c r="BV107" s="311"/>
      <c r="BW107" s="311"/>
      <c r="BX107" s="311"/>
      <c r="BY107" s="311"/>
      <c r="BZ107" s="311"/>
      <c r="CA107" s="311"/>
      <c r="CB107" s="311"/>
      <c r="CC107" s="311"/>
      <c r="CD107" s="311"/>
      <c r="CE107" s="311"/>
      <c r="CF107" s="311"/>
      <c r="CG107" s="311"/>
      <c r="CH107" s="311"/>
      <c r="CI107" s="311"/>
      <c r="CJ107" s="311"/>
      <c r="CK107" s="311"/>
      <c r="CL107" s="311"/>
      <c r="CM107" s="311"/>
      <c r="CN107" s="311"/>
      <c r="CO107" s="311"/>
      <c r="CP107" s="311"/>
      <c r="CQ107" s="311"/>
      <c r="CR107" s="311"/>
      <c r="CS107" s="311"/>
      <c r="CT107" s="311"/>
      <c r="CU107" s="311"/>
      <c r="CV107" s="311"/>
      <c r="CW107" s="311"/>
      <c r="CX107" s="311"/>
      <c r="CY107" s="311"/>
      <c r="CZ107" s="311"/>
      <c r="DA107" s="311"/>
      <c r="DB107" s="311"/>
      <c r="DC107" s="311"/>
      <c r="DD107" s="311"/>
      <c r="DE107" s="311"/>
      <c r="DF107" s="311"/>
      <c r="DG107" s="311"/>
      <c r="DH107" s="311"/>
      <c r="DI107" s="311"/>
      <c r="DJ107" s="311"/>
      <c r="DK107" s="308"/>
      <c r="DL107" s="308"/>
      <c r="DM107" s="308"/>
      <c r="DN107" s="308"/>
      <c r="DO107" s="308"/>
      <c r="DP107" s="308"/>
      <c r="DQ107" s="308"/>
      <c r="DR107" s="308"/>
      <c r="DS107" s="308">
        <v>135.84256879094323</v>
      </c>
      <c r="DT107" s="308">
        <v>917.95284085288529</v>
      </c>
      <c r="DU107" s="308">
        <v>355.93272465921916</v>
      </c>
      <c r="DV107" s="308">
        <v>-411.55765973729547</v>
      </c>
      <c r="DW107" s="308">
        <v>498.16341096222857</v>
      </c>
      <c r="DX107" s="308">
        <v>564.64158180851655</v>
      </c>
      <c r="DY107" s="308">
        <v>483.54935383016146</v>
      </c>
      <c r="DZ107" s="308">
        <v>211.32425648999933</v>
      </c>
      <c r="EA107" s="308">
        <v>463.45862383717144</v>
      </c>
      <c r="EB107" s="308">
        <v>389.97632792055083</v>
      </c>
      <c r="EC107" s="308">
        <v>76.137745596445711</v>
      </c>
      <c r="ED107" s="308">
        <v>1063.5000257085271</v>
      </c>
      <c r="EE107" s="303"/>
      <c r="EF107" s="308"/>
      <c r="EG107" s="308"/>
      <c r="EH107" s="305"/>
      <c r="EI107" s="305"/>
      <c r="EJ107" s="305"/>
      <c r="EK107" s="401" t="s">
        <v>647</v>
      </c>
      <c r="EL107" s="305">
        <v>0</v>
      </c>
      <c r="EM107" s="305">
        <v>0</v>
      </c>
      <c r="EN107" s="305">
        <v>0</v>
      </c>
      <c r="EO107" s="305">
        <v>0.11742288497771369</v>
      </c>
      <c r="EP107" s="305">
        <v>-0.32033206836058525</v>
      </c>
      <c r="EQ107" s="305">
        <v>-0.41848339780699462</v>
      </c>
      <c r="ER107" s="305">
        <v>7.1525084204040468E-2</v>
      </c>
      <c r="ES107" s="305">
        <v>0</v>
      </c>
      <c r="ET107" s="305">
        <v>0</v>
      </c>
    </row>
    <row r="108" spans="1:150" s="256" customFormat="1" x14ac:dyDescent="0.25">
      <c r="A108" s="350" t="s">
        <v>497</v>
      </c>
      <c r="B108" s="309">
        <v>3710.3070180788463</v>
      </c>
      <c r="C108" s="309">
        <v>-128.56101084401035</v>
      </c>
      <c r="D108" s="309">
        <v>-327.22470092982809</v>
      </c>
      <c r="E108" s="309">
        <v>-363.32594975860076</v>
      </c>
      <c r="F108" s="309">
        <v>1040.0022600942275</v>
      </c>
      <c r="G108" s="309">
        <v>293.30688774169317</v>
      </c>
      <c r="H108" s="309">
        <v>88.286694045692386</v>
      </c>
      <c r="I108" s="309">
        <v>-14.055000966533811</v>
      </c>
      <c r="J108" s="309">
        <v>514.00653050285518</v>
      </c>
      <c r="K108" s="309">
        <v>-126.74201832025392</v>
      </c>
      <c r="L108" s="309">
        <v>761.30072041996345</v>
      </c>
      <c r="M108" s="309">
        <v>611.50901407389165</v>
      </c>
      <c r="N108" s="309">
        <v>2517.6447646800893</v>
      </c>
      <c r="O108" s="309">
        <v>488.43708070654588</v>
      </c>
      <c r="P108" s="309">
        <v>350.84741526188122</v>
      </c>
      <c r="Q108" s="309">
        <v>-8.256011330744002</v>
      </c>
      <c r="R108" s="309">
        <v>-312.60331114418648</v>
      </c>
      <c r="S108" s="309">
        <v>-7.1449490083465861</v>
      </c>
      <c r="T108" s="309">
        <v>1230.7498112574374</v>
      </c>
      <c r="U108" s="309">
        <v>84.389222488108302</v>
      </c>
      <c r="V108" s="309">
        <v>246.19882311495485</v>
      </c>
      <c r="W108" s="309">
        <v>960.27223491398217</v>
      </c>
      <c r="X108" s="309">
        <v>685.93536779480166</v>
      </c>
      <c r="Y108" s="309">
        <v>981.17105089220172</v>
      </c>
      <c r="Z108" s="309">
        <v>3666.8251597522158</v>
      </c>
      <c r="AA108" s="309">
        <v>-32.900172122086019</v>
      </c>
      <c r="AB108" s="309">
        <v>1316.6138826475403</v>
      </c>
      <c r="AC108" s="309">
        <v>1141.0273636016964</v>
      </c>
      <c r="AD108" s="309">
        <v>496.39454651458072</v>
      </c>
      <c r="AE108" s="309">
        <v>500.00657790955705</v>
      </c>
      <c r="AF108" s="309">
        <v>1719.9386605488301</v>
      </c>
      <c r="AG108" s="309">
        <v>768.14665222356098</v>
      </c>
      <c r="AH108" s="309">
        <v>888.96150665872938</v>
      </c>
      <c r="AI108" s="309">
        <v>1101.9699620975171</v>
      </c>
      <c r="AJ108" s="309">
        <v>1166.1623322575783</v>
      </c>
      <c r="AK108" s="309">
        <v>1219.3887783684288</v>
      </c>
      <c r="AL108" s="309">
        <v>4969.2256398423433</v>
      </c>
      <c r="AM108" s="309">
        <v>991.95974076127823</v>
      </c>
      <c r="AN108" s="309">
        <v>2009.2643137671525</v>
      </c>
      <c r="AO108" s="309">
        <v>2149.9996123588362</v>
      </c>
      <c r="AP108" s="309">
        <v>725.77633313985928</v>
      </c>
      <c r="AQ108" s="309">
        <v>1027.0942367697294</v>
      </c>
      <c r="AR108" s="309">
        <v>1482.3697889860805</v>
      </c>
      <c r="AS108" s="309">
        <v>670.3195508663182</v>
      </c>
      <c r="AT108" s="309">
        <v>1045.0773466845781</v>
      </c>
      <c r="AU108" s="309">
        <v>1703.5536098080938</v>
      </c>
      <c r="AV108" s="309">
        <v>730.84678105939963</v>
      </c>
      <c r="AW108" s="309">
        <v>757.61313983616913</v>
      </c>
      <c r="AX108" s="309">
        <v>4205.76235934959</v>
      </c>
      <c r="AY108" s="309">
        <v>2003.5903103729665</v>
      </c>
      <c r="AZ108" s="309">
        <v>1917.5960539765565</v>
      </c>
      <c r="BA108" s="309">
        <v>1239.8297591030016</v>
      </c>
      <c r="BB108" s="309">
        <v>2227.7381060799553</v>
      </c>
      <c r="BC108" s="309">
        <v>2134.7956599344502</v>
      </c>
      <c r="BD108" s="309">
        <v>1691.8016073001884</v>
      </c>
      <c r="BE108" s="309">
        <v>2257.3628759298435</v>
      </c>
      <c r="BF108" s="309">
        <v>1924.9284633682714</v>
      </c>
      <c r="BG108" s="309">
        <v>4474.740106665995</v>
      </c>
      <c r="BH108" s="309">
        <v>2657.0102936487142</v>
      </c>
      <c r="BI108" s="309">
        <v>3151.3198575199881</v>
      </c>
      <c r="BJ108" s="309">
        <v>4821.7063393798371</v>
      </c>
      <c r="BK108" s="309">
        <v>1150.1554188513308</v>
      </c>
      <c r="BL108" s="309">
        <v>3989.9861336089407</v>
      </c>
      <c r="BM108" s="309">
        <v>2514.5564477343269</v>
      </c>
      <c r="BN108" s="309">
        <v>1092.4041775860353</v>
      </c>
      <c r="BO108" s="309">
        <v>4238.7248466459369</v>
      </c>
      <c r="BP108" s="309">
        <v>432.16252939392757</v>
      </c>
      <c r="BQ108" s="309">
        <v>883.58015001273543</v>
      </c>
      <c r="BR108" s="309">
        <v>1675.7933846911344</v>
      </c>
      <c r="BS108" s="309">
        <v>1439.5340038829313</v>
      </c>
      <c r="BT108" s="309">
        <v>722.91723770749559</v>
      </c>
      <c r="BU108" s="309">
        <v>1009.2531972735396</v>
      </c>
      <c r="BV108" s="309">
        <v>5134.0337074325071</v>
      </c>
      <c r="BW108" s="309">
        <v>277.42947758659966</v>
      </c>
      <c r="BX108" s="309">
        <v>787.57578155559838</v>
      </c>
      <c r="BY108" s="309">
        <v>1222.8774701373973</v>
      </c>
      <c r="BZ108" s="309">
        <v>365.71233236679814</v>
      </c>
      <c r="CA108" s="309">
        <v>394.09473177253795</v>
      </c>
      <c r="CB108" s="309">
        <v>1137.1050899889926</v>
      </c>
      <c r="CC108" s="309">
        <v>1245.3355972282059</v>
      </c>
      <c r="CD108" s="309">
        <v>1066.7275590214003</v>
      </c>
      <c r="CE108" s="309">
        <v>1863.7160844247974</v>
      </c>
      <c r="CF108" s="309">
        <v>808.78667605260023</v>
      </c>
      <c r="CG108" s="309">
        <v>1084.4564452684015</v>
      </c>
      <c r="CH108" s="309">
        <v>3075.9716561540067</v>
      </c>
      <c r="CI108" s="309">
        <v>148.89730725699542</v>
      </c>
      <c r="CJ108" s="309">
        <v>1099.0191368704043</v>
      </c>
      <c r="CK108" s="309">
        <v>1133.3982517252882</v>
      </c>
      <c r="CL108" s="309">
        <v>1079.5925920607096</v>
      </c>
      <c r="CM108" s="309">
        <v>194.67356410119828</v>
      </c>
      <c r="CN108" s="309">
        <v>2875.6841911147994</v>
      </c>
      <c r="CO108" s="309">
        <v>937.99000670540204</v>
      </c>
      <c r="CP108" s="309">
        <v>717.81050934779989</v>
      </c>
      <c r="CQ108" s="309">
        <v>1612.9492724599984</v>
      </c>
      <c r="CR108" s="309">
        <v>1554.3158595040688</v>
      </c>
      <c r="CS108" s="309">
        <v>1417.3676934911427</v>
      </c>
      <c r="CT108" s="309">
        <v>3647.9009492615223</v>
      </c>
      <c r="CU108" s="309">
        <v>416.37577456885958</v>
      </c>
      <c r="CV108" s="309">
        <v>919.15122393357206</v>
      </c>
      <c r="CW108" s="309">
        <v>1615.3473570094734</v>
      </c>
      <c r="CX108" s="309">
        <v>1776.6735127669494</v>
      </c>
      <c r="CY108" s="309">
        <v>1650.8353992900688</v>
      </c>
      <c r="CZ108" s="309">
        <v>2403.1434367520314</v>
      </c>
      <c r="DA108" s="309">
        <v>1427.7619861720245</v>
      </c>
      <c r="DB108" s="309">
        <v>2762.2160646127295</v>
      </c>
      <c r="DC108" s="309">
        <v>464.96267806794935</v>
      </c>
      <c r="DD108" s="309">
        <v>1486.9516114312064</v>
      </c>
      <c r="DE108" s="309">
        <v>1738.9446273328358</v>
      </c>
      <c r="DF108" s="309">
        <v>3091.4783543466683</v>
      </c>
      <c r="DG108" s="309">
        <v>932.79372853314067</v>
      </c>
      <c r="DH108" s="309">
        <v>852.53654954637727</v>
      </c>
      <c r="DI108" s="309">
        <v>1384.8199873635613</v>
      </c>
      <c r="DJ108" s="309">
        <v>671.04139177690058</v>
      </c>
      <c r="DK108" s="305">
        <v>1846.7813818294769</v>
      </c>
      <c r="DL108" s="305">
        <v>844.22025128071687</v>
      </c>
      <c r="DM108" s="305">
        <v>1322.9506989161985</v>
      </c>
      <c r="DN108" s="305">
        <v>404.11685919565878</v>
      </c>
      <c r="DO108" s="305">
        <v>-168.65273500403671</v>
      </c>
      <c r="DP108" s="305">
        <v>1312.3112918220031</v>
      </c>
      <c r="DQ108" s="305">
        <v>1025.9552885645633</v>
      </c>
      <c r="DR108" s="305">
        <v>3516.1592137872449</v>
      </c>
      <c r="DS108" s="305">
        <v>135.84256879094323</v>
      </c>
      <c r="DT108" s="305">
        <v>917.95284085288529</v>
      </c>
      <c r="DU108" s="305">
        <v>355.93272465921916</v>
      </c>
      <c r="DV108" s="305">
        <v>-411.55765973729547</v>
      </c>
      <c r="DW108" s="305">
        <v>498.16341096222857</v>
      </c>
      <c r="DX108" s="305">
        <v>564.64158180851655</v>
      </c>
      <c r="DY108" s="305">
        <v>483.54935383016141</v>
      </c>
      <c r="DZ108" s="305">
        <v>211.32425648999936</v>
      </c>
      <c r="EA108" s="305">
        <v>463.45862383717144</v>
      </c>
      <c r="EB108" s="305">
        <v>389.97632792055083</v>
      </c>
      <c r="EC108" s="305">
        <v>76.137745596445711</v>
      </c>
      <c r="ED108" s="305">
        <v>1063.5000257085271</v>
      </c>
      <c r="EE108" s="303"/>
      <c r="EF108" s="305"/>
      <c r="EG108" s="305"/>
      <c r="EH108" s="308"/>
      <c r="EI108" s="308"/>
      <c r="EJ108" s="308"/>
      <c r="EK108" s="379" t="s">
        <v>497</v>
      </c>
      <c r="EL108" s="305">
        <v>12277.773797269372</v>
      </c>
      <c r="EM108" s="305">
        <v>14091.594006994543</v>
      </c>
      <c r="EN108" s="305">
        <v>7106.5802614442764</v>
      </c>
      <c r="EO108" s="305">
        <v>5679.1006106517998</v>
      </c>
      <c r="EP108" s="305">
        <v>4249.1151089729883</v>
      </c>
      <c r="EQ108" s="305">
        <v>4082.6110560120069</v>
      </c>
      <c r="ER108" s="305">
        <v>5473.6430859504644</v>
      </c>
      <c r="ES108" s="305">
        <v>6184.4489313667837</v>
      </c>
      <c r="ET108" s="305">
        <v>5687.2577652658856</v>
      </c>
    </row>
    <row r="109" spans="1:150" s="256" customFormat="1" x14ac:dyDescent="0.25">
      <c r="A109" s="348" t="s">
        <v>496</v>
      </c>
      <c r="B109" s="311">
        <v>250.60780513999998</v>
      </c>
      <c r="C109" s="311">
        <v>95.770335349999996</v>
      </c>
      <c r="D109" s="311">
        <v>135.07112132399999</v>
      </c>
      <c r="E109" s="311">
        <v>160.02768705900002</v>
      </c>
      <c r="F109" s="311">
        <v>24.678566020000002</v>
      </c>
      <c r="G109" s="311">
        <v>94.731773423999982</v>
      </c>
      <c r="H109" s="311">
        <v>17.381737090000001</v>
      </c>
      <c r="I109" s="311">
        <v>104.67563834000001</v>
      </c>
      <c r="J109" s="311">
        <v>85.630817609999994</v>
      </c>
      <c r="K109" s="311">
        <v>678.01139788</v>
      </c>
      <c r="L109" s="311">
        <v>139.94839561999999</v>
      </c>
      <c r="M109" s="311">
        <v>147.23287940999998</v>
      </c>
      <c r="N109" s="311">
        <v>242.95186671499999</v>
      </c>
      <c r="O109" s="311">
        <v>86.690505540000004</v>
      </c>
      <c r="P109" s="311">
        <v>1498.6761437299999</v>
      </c>
      <c r="Q109" s="311">
        <v>99.435340289999999</v>
      </c>
      <c r="R109" s="311">
        <v>169.256380815</v>
      </c>
      <c r="S109" s="311">
        <v>122.00944995100001</v>
      </c>
      <c r="T109" s="311">
        <v>229.97054772400003</v>
      </c>
      <c r="U109" s="311">
        <v>112.12013992</v>
      </c>
      <c r="V109" s="311">
        <v>1217.9823755499999</v>
      </c>
      <c r="W109" s="311">
        <v>137.72860876999999</v>
      </c>
      <c r="X109" s="311">
        <v>152.32306108</v>
      </c>
      <c r="Y109" s="311">
        <v>351.07553214000001</v>
      </c>
      <c r="Z109" s="311">
        <v>995.65904151300003</v>
      </c>
      <c r="AA109" s="311">
        <v>87.306182870000001</v>
      </c>
      <c r="AB109" s="311">
        <v>179.11742658900002</v>
      </c>
      <c r="AC109" s="311">
        <v>54.122756495000004</v>
      </c>
      <c r="AD109" s="311">
        <v>129.34707700600001</v>
      </c>
      <c r="AE109" s="311">
        <v>471.68446797000001</v>
      </c>
      <c r="AF109" s="311">
        <v>2488.429687496</v>
      </c>
      <c r="AG109" s="311">
        <v>126.261363499</v>
      </c>
      <c r="AH109" s="311">
        <v>962.94700609200004</v>
      </c>
      <c r="AI109" s="311">
        <v>1826.5109799100001</v>
      </c>
      <c r="AJ109" s="311">
        <v>120.80707672599999</v>
      </c>
      <c r="AK109" s="311">
        <v>201.59715362</v>
      </c>
      <c r="AL109" s="311">
        <v>1363.4850653499998</v>
      </c>
      <c r="AM109" s="311">
        <v>115.65430674</v>
      </c>
      <c r="AN109" s="311">
        <v>892.16898763000006</v>
      </c>
      <c r="AO109" s="311">
        <v>795.16606606999994</v>
      </c>
      <c r="AP109" s="311">
        <v>260.81650514</v>
      </c>
      <c r="AQ109" s="311">
        <v>1214.68541095</v>
      </c>
      <c r="AR109" s="311">
        <v>1199.99139296</v>
      </c>
      <c r="AS109" s="311">
        <v>354.87394800999999</v>
      </c>
      <c r="AT109" s="311">
        <v>36.822740869999997</v>
      </c>
      <c r="AU109" s="311">
        <v>181.34543425000001</v>
      </c>
      <c r="AV109" s="311">
        <v>69.611190359999995</v>
      </c>
      <c r="AW109" s="311">
        <v>313.81473266</v>
      </c>
      <c r="AX109" s="311">
        <v>1077.0900680299999</v>
      </c>
      <c r="AY109" s="311">
        <v>178.57369375000002</v>
      </c>
      <c r="AZ109" s="311">
        <v>918.50235901999997</v>
      </c>
      <c r="BA109" s="311">
        <v>107.82504283999999</v>
      </c>
      <c r="BB109" s="311">
        <v>245.26763076</v>
      </c>
      <c r="BC109" s="311">
        <v>103.20848966</v>
      </c>
      <c r="BD109" s="311">
        <v>2066.9845131699999</v>
      </c>
      <c r="BE109" s="311">
        <v>1099.7920213099999</v>
      </c>
      <c r="BF109" s="311">
        <v>60.014034254999999</v>
      </c>
      <c r="BG109" s="311">
        <v>1252.1745055260001</v>
      </c>
      <c r="BH109" s="311">
        <v>435.36876677999999</v>
      </c>
      <c r="BI109" s="311">
        <v>284.94841774999998</v>
      </c>
      <c r="BJ109" s="311">
        <v>2181.5622479799999</v>
      </c>
      <c r="BK109" s="311">
        <v>1119.73740976</v>
      </c>
      <c r="BL109" s="311">
        <v>840.3949157699999</v>
      </c>
      <c r="BM109" s="311">
        <v>160.82771379000002</v>
      </c>
      <c r="BN109" s="311">
        <v>195.46559350000001</v>
      </c>
      <c r="BO109" s="311">
        <v>1064.06732556</v>
      </c>
      <c r="BP109" s="311">
        <v>1483.79878609</v>
      </c>
      <c r="BQ109" s="311">
        <v>94.781524669999996</v>
      </c>
      <c r="BR109" s="311">
        <v>109.89108289000001</v>
      </c>
      <c r="BS109" s="311">
        <v>52.620330879999997</v>
      </c>
      <c r="BT109" s="311">
        <v>3277.0219331350004</v>
      </c>
      <c r="BU109" s="311">
        <v>529.17033313999991</v>
      </c>
      <c r="BV109" s="311">
        <v>525.19988825999997</v>
      </c>
      <c r="BW109" s="311">
        <v>3721.10108868</v>
      </c>
      <c r="BX109" s="311">
        <v>168.99659431000001</v>
      </c>
      <c r="BY109" s="311">
        <v>16.296565719</v>
      </c>
      <c r="BZ109" s="311">
        <v>61.309704535000002</v>
      </c>
      <c r="CA109" s="311">
        <v>56.056936989999997</v>
      </c>
      <c r="CB109" s="311">
        <v>72.568126820000003</v>
      </c>
      <c r="CC109" s="311">
        <v>681.13851192000004</v>
      </c>
      <c r="CD109" s="311">
        <v>610.60703291000004</v>
      </c>
      <c r="CE109" s="311">
        <v>982.83424666999997</v>
      </c>
      <c r="CF109" s="311">
        <v>543.86677924200001</v>
      </c>
      <c r="CG109" s="311">
        <v>28.98562802</v>
      </c>
      <c r="CH109" s="311">
        <v>956.08359242300003</v>
      </c>
      <c r="CI109" s="311">
        <v>1348.9937051070001</v>
      </c>
      <c r="CJ109" s="311">
        <v>52.708982279999994</v>
      </c>
      <c r="CK109" s="311">
        <v>857.01158298999997</v>
      </c>
      <c r="CL109" s="311">
        <v>19.230030470000003</v>
      </c>
      <c r="CM109" s="311">
        <v>752.4733306820001</v>
      </c>
      <c r="CN109" s="311">
        <v>1635.40075819</v>
      </c>
      <c r="CO109" s="311">
        <v>506.63145764000001</v>
      </c>
      <c r="CP109" s="311">
        <v>22.425067469999998</v>
      </c>
      <c r="CQ109" s="311">
        <v>2143.6199371500002</v>
      </c>
      <c r="CR109" s="311">
        <v>179.755528513</v>
      </c>
      <c r="CS109" s="311">
        <v>171.03598900999998</v>
      </c>
      <c r="CT109" s="311">
        <v>951.20864551099999</v>
      </c>
      <c r="CU109" s="311">
        <v>559.18858477000003</v>
      </c>
      <c r="CV109" s="311">
        <v>13.581999999999999</v>
      </c>
      <c r="CW109" s="311">
        <v>199.24190947999998</v>
      </c>
      <c r="CX109" s="311">
        <v>239.46798665000009</v>
      </c>
      <c r="CY109" s="311">
        <v>1445.3619015209999</v>
      </c>
      <c r="CZ109" s="311">
        <v>577.62309075999997</v>
      </c>
      <c r="DA109" s="311">
        <v>470.67419163</v>
      </c>
      <c r="DB109" s="311">
        <v>1155.2386018100001</v>
      </c>
      <c r="DC109" s="311">
        <v>5.7508796900000005</v>
      </c>
      <c r="DD109" s="311">
        <v>2022.2425504899998</v>
      </c>
      <c r="DE109" s="311">
        <v>105.15620497</v>
      </c>
      <c r="DF109" s="311">
        <v>3193.3647376000004</v>
      </c>
      <c r="DG109" s="311">
        <v>0</v>
      </c>
      <c r="DH109" s="311">
        <v>242.94186013000001</v>
      </c>
      <c r="DI109" s="311">
        <v>272.03584499999999</v>
      </c>
      <c r="DJ109" s="311">
        <v>209.84861017000003</v>
      </c>
      <c r="DK109" s="308">
        <v>74.472355019999995</v>
      </c>
      <c r="DL109" s="308">
        <v>41.435408469999999</v>
      </c>
      <c r="DM109" s="308">
        <v>78.727919449999987</v>
      </c>
      <c r="DN109" s="308">
        <v>79.996854790000015</v>
      </c>
      <c r="DO109" s="308">
        <v>144.59387298999999</v>
      </c>
      <c r="DP109" s="308">
        <v>1287.9694119000003</v>
      </c>
      <c r="DQ109" s="308">
        <v>42.645874038000002</v>
      </c>
      <c r="DR109" s="308">
        <v>1188.8009108900001</v>
      </c>
      <c r="DS109" s="308">
        <v>21.609438409999999</v>
      </c>
      <c r="DT109" s="308">
        <v>19.413814260000002</v>
      </c>
      <c r="DU109" s="308">
        <v>843.00039767999999</v>
      </c>
      <c r="DV109" s="308">
        <v>34.121582649999993</v>
      </c>
      <c r="DW109" s="308">
        <v>307.65373291999998</v>
      </c>
      <c r="DX109" s="308">
        <v>1129.870285893244</v>
      </c>
      <c r="DY109" s="308">
        <v>88.550920618661536</v>
      </c>
      <c r="DZ109" s="308">
        <v>81.367000000000004</v>
      </c>
      <c r="EA109" s="308">
        <v>549.38824825999995</v>
      </c>
      <c r="EB109" s="308">
        <v>1248.4593638399999</v>
      </c>
      <c r="EC109" s="308">
        <v>456.00519051824961</v>
      </c>
      <c r="ED109" s="308">
        <v>916</v>
      </c>
      <c r="EE109" s="303"/>
      <c r="EF109" s="308"/>
      <c r="EG109" s="308"/>
      <c r="EH109" s="308"/>
      <c r="EI109" s="308"/>
      <c r="EJ109" s="308"/>
      <c r="EK109" s="379" t="s">
        <v>496</v>
      </c>
      <c r="EL109" s="305">
        <v>8640.4950150130007</v>
      </c>
      <c r="EM109" s="305">
        <v>9181.8926393710008</v>
      </c>
      <c r="EN109" s="305">
        <v>4612.4689228480001</v>
      </c>
      <c r="EO109" s="305">
        <v>5689.96</v>
      </c>
      <c r="EP109" s="305">
        <v>3250.96</v>
      </c>
      <c r="EQ109" s="305">
        <v>3841</v>
      </c>
      <c r="ER109" s="305">
        <v>3341</v>
      </c>
      <c r="ES109" s="305">
        <v>3341</v>
      </c>
      <c r="ET109" s="305">
        <v>3341</v>
      </c>
    </row>
    <row r="110" spans="1:150" s="256" customFormat="1" x14ac:dyDescent="0.25">
      <c r="A110" s="340" t="s">
        <v>495</v>
      </c>
      <c r="B110" s="311">
        <v>212.14909815999997</v>
      </c>
      <c r="C110" s="311">
        <v>0.62833534999999996</v>
      </c>
      <c r="D110" s="311">
        <v>1.4968759999999999</v>
      </c>
      <c r="E110" s="311">
        <v>44.803767120000003</v>
      </c>
      <c r="F110" s="311">
        <v>6.694228830000001</v>
      </c>
      <c r="G110" s="311">
        <v>30.590277329999999</v>
      </c>
      <c r="H110" s="311">
        <v>17.0979536</v>
      </c>
      <c r="I110" s="311">
        <v>61.319804449999999</v>
      </c>
      <c r="J110" s="311">
        <v>51.469469779999997</v>
      </c>
      <c r="K110" s="311">
        <v>659.55483265999999</v>
      </c>
      <c r="L110" s="311">
        <v>51.018620649999995</v>
      </c>
      <c r="M110" s="311">
        <v>113.59622430999997</v>
      </c>
      <c r="N110" s="311">
        <v>126.120467695</v>
      </c>
      <c r="O110" s="311">
        <v>15.200893370000001</v>
      </c>
      <c r="P110" s="311">
        <v>8.48777516</v>
      </c>
      <c r="Q110" s="311">
        <v>60.66443168</v>
      </c>
      <c r="R110" s="311">
        <v>59.846803649999998</v>
      </c>
      <c r="S110" s="311">
        <v>14.834462740000001</v>
      </c>
      <c r="T110" s="311">
        <v>114.44532502000001</v>
      </c>
      <c r="U110" s="311">
        <v>-0.40757406999999996</v>
      </c>
      <c r="V110" s="311">
        <v>10.500375549999999</v>
      </c>
      <c r="W110" s="311">
        <v>27.728629960000003</v>
      </c>
      <c r="X110" s="311">
        <v>25.411289149999995</v>
      </c>
      <c r="Y110" s="311">
        <v>145.91753839000003</v>
      </c>
      <c r="Z110" s="311">
        <v>243.21681839000001</v>
      </c>
      <c r="AA110" s="311">
        <v>0.30618287</v>
      </c>
      <c r="AB110" s="311">
        <v>4.6106983699999997</v>
      </c>
      <c r="AC110" s="311">
        <v>28.555080920000002</v>
      </c>
      <c r="AD110" s="311">
        <v>74.30536687</v>
      </c>
      <c r="AE110" s="311">
        <v>-4.6205053100000004</v>
      </c>
      <c r="AF110" s="311">
        <v>50.720504490000003</v>
      </c>
      <c r="AG110" s="311">
        <v>75.548701860000008</v>
      </c>
      <c r="AH110" s="311">
        <v>167.21571839000003</v>
      </c>
      <c r="AI110" s="311">
        <v>736.65199858999995</v>
      </c>
      <c r="AJ110" s="311">
        <v>9.4074476300000001</v>
      </c>
      <c r="AK110" s="311">
        <v>38.991704050000003</v>
      </c>
      <c r="AL110" s="311">
        <v>312.90534207999997</v>
      </c>
      <c r="AM110" s="311">
        <v>6.2171943000000001</v>
      </c>
      <c r="AN110" s="311">
        <v>804.94582783999999</v>
      </c>
      <c r="AO110" s="311">
        <v>1.365</v>
      </c>
      <c r="AP110" s="311">
        <v>51.3</v>
      </c>
      <c r="AQ110" s="311">
        <v>6.9482637199999999</v>
      </c>
      <c r="AR110" s="311">
        <v>83.410437729999998</v>
      </c>
      <c r="AS110" s="311">
        <v>311.89735645000002</v>
      </c>
      <c r="AT110" s="311">
        <v>5.4878832900000001</v>
      </c>
      <c r="AU110" s="311">
        <v>116.48043333000001</v>
      </c>
      <c r="AV110" s="311">
        <v>65.16903868</v>
      </c>
      <c r="AW110" s="311">
        <v>129.10744773000002</v>
      </c>
      <c r="AX110" s="311">
        <v>348.55402187999999</v>
      </c>
      <c r="AY110" s="311">
        <v>150.64907199999999</v>
      </c>
      <c r="AZ110" s="311">
        <v>14.807373150000002</v>
      </c>
      <c r="BA110" s="311">
        <v>30</v>
      </c>
      <c r="BB110" s="311">
        <v>202.38580202</v>
      </c>
      <c r="BC110" s="311">
        <v>23.25341456</v>
      </c>
      <c r="BD110" s="311">
        <v>15.62184345</v>
      </c>
      <c r="BE110" s="311">
        <v>72.46526215999998</v>
      </c>
      <c r="BF110" s="311">
        <v>27.427588799999999</v>
      </c>
      <c r="BG110" s="311">
        <v>114.03151216000001</v>
      </c>
      <c r="BH110" s="311">
        <v>44.523136489999999</v>
      </c>
      <c r="BI110" s="311">
        <v>96.663152999999994</v>
      </c>
      <c r="BJ110" s="311">
        <v>299.97205127000001</v>
      </c>
      <c r="BK110" s="311">
        <v>6.6348232199999995</v>
      </c>
      <c r="BL110" s="311">
        <v>71.426471410000005</v>
      </c>
      <c r="BM110" s="311">
        <v>87.393854340000004</v>
      </c>
      <c r="BN110" s="311">
        <v>86.755455380000001</v>
      </c>
      <c r="BO110" s="311">
        <v>50.882234969999999</v>
      </c>
      <c r="BP110" s="311">
        <v>58.672638390000003</v>
      </c>
      <c r="BQ110" s="311">
        <v>71.161632429999997</v>
      </c>
      <c r="BR110" s="311">
        <v>99.401531700000007</v>
      </c>
      <c r="BS110" s="311">
        <v>41.152257239999997</v>
      </c>
      <c r="BT110" s="311">
        <v>252.43583319500001</v>
      </c>
      <c r="BU110" s="311">
        <v>128.22266368999999</v>
      </c>
      <c r="BV110" s="311">
        <v>150.06717116999997</v>
      </c>
      <c r="BW110" s="311">
        <v>13.067433709999998</v>
      </c>
      <c r="BX110" s="311">
        <v>42.450947620000001</v>
      </c>
      <c r="BY110" s="311">
        <v>10.62312339</v>
      </c>
      <c r="BZ110" s="311">
        <v>61.11439876</v>
      </c>
      <c r="CA110" s="311">
        <v>0.52694288</v>
      </c>
      <c r="CB110" s="311">
        <v>23.316126819999997</v>
      </c>
      <c r="CC110" s="311">
        <v>397.28493854999999</v>
      </c>
      <c r="CD110" s="311">
        <v>15.999149690000001</v>
      </c>
      <c r="CE110" s="311">
        <v>574.85110996000003</v>
      </c>
      <c r="CF110" s="311">
        <v>32.230502180000002</v>
      </c>
      <c r="CG110" s="311">
        <v>25.44783176</v>
      </c>
      <c r="CH110" s="311">
        <v>447.31370122999999</v>
      </c>
      <c r="CI110" s="311">
        <v>88.818778600000002</v>
      </c>
      <c r="CJ110" s="311">
        <v>23.704373299999997</v>
      </c>
      <c r="CK110" s="311">
        <v>657.01158298999997</v>
      </c>
      <c r="CL110" s="311">
        <v>4.0068172999999998</v>
      </c>
      <c r="CM110" s="311">
        <v>710.67338241000004</v>
      </c>
      <c r="CN110" s="311">
        <v>503.20804160999995</v>
      </c>
      <c r="CO110" s="311">
        <v>276.76373516000001</v>
      </c>
      <c r="CP110" s="311">
        <v>14.943067469999999</v>
      </c>
      <c r="CQ110" s="311">
        <v>77.619937149999998</v>
      </c>
      <c r="CR110" s="311">
        <v>106.59905265999998</v>
      </c>
      <c r="CS110" s="311">
        <v>140.25919909999999</v>
      </c>
      <c r="CT110" s="311">
        <v>705.9557315909999</v>
      </c>
      <c r="CU110" s="311">
        <v>56.245640359999996</v>
      </c>
      <c r="CV110" s="311">
        <v>6.1</v>
      </c>
      <c r="CW110" s="311">
        <v>1.0526377</v>
      </c>
      <c r="CX110" s="311">
        <v>129.67734214999999</v>
      </c>
      <c r="CY110" s="311">
        <v>1444.32803289</v>
      </c>
      <c r="CZ110" s="311">
        <v>288.08777544000003</v>
      </c>
      <c r="DA110" s="311">
        <v>228.59322578000001</v>
      </c>
      <c r="DB110" s="311">
        <v>105.84452228000001</v>
      </c>
      <c r="DC110" s="311">
        <v>5.7508796900000005</v>
      </c>
      <c r="DD110" s="311">
        <v>2021.5982850599999</v>
      </c>
      <c r="DE110" s="311">
        <v>99.227709940000011</v>
      </c>
      <c r="DF110" s="311">
        <v>3115.7337837300001</v>
      </c>
      <c r="DG110" s="311">
        <v>0</v>
      </c>
      <c r="DH110" s="311">
        <v>28.61854202</v>
      </c>
      <c r="DI110" s="311">
        <v>206.51946303</v>
      </c>
      <c r="DJ110" s="311">
        <v>174.84861017000003</v>
      </c>
      <c r="DK110" s="308">
        <v>58.708595119999998</v>
      </c>
      <c r="DL110" s="308">
        <v>41.435408469999999</v>
      </c>
      <c r="DM110" s="308">
        <v>78.727919449999987</v>
      </c>
      <c r="DN110" s="308">
        <v>65.935531490000002</v>
      </c>
      <c r="DO110" s="308">
        <v>144.59387298999999</v>
      </c>
      <c r="DP110" s="308">
        <v>1287.0065838700002</v>
      </c>
      <c r="DQ110" s="308">
        <v>42.167386239999999</v>
      </c>
      <c r="DR110" s="308">
        <v>1128.08695044</v>
      </c>
      <c r="DS110" s="308">
        <v>2.0336362099999996</v>
      </c>
      <c r="DT110" s="308">
        <v>19.413814260000002</v>
      </c>
      <c r="DU110" s="308">
        <v>843.00039767999999</v>
      </c>
      <c r="DV110" s="308">
        <v>34.121582649999993</v>
      </c>
      <c r="DW110" s="308">
        <v>307.65373291999998</v>
      </c>
      <c r="DX110" s="308">
        <v>1129.870285893244</v>
      </c>
      <c r="DY110" s="308">
        <v>86.550920618661536</v>
      </c>
      <c r="DZ110" s="308">
        <v>81.367000000000004</v>
      </c>
      <c r="EA110" s="308">
        <v>549.38824825999995</v>
      </c>
      <c r="EB110" s="308">
        <v>248.45936383999998</v>
      </c>
      <c r="EC110" s="308">
        <v>456.00519051824961</v>
      </c>
      <c r="ED110" s="308">
        <v>916</v>
      </c>
      <c r="EE110" s="303"/>
      <c r="EF110" s="308"/>
      <c r="EG110" s="308"/>
      <c r="EH110" s="308"/>
      <c r="EI110" s="308"/>
      <c r="EJ110" s="308"/>
      <c r="EK110" s="379" t="s">
        <v>495</v>
      </c>
      <c r="EL110" s="305">
        <v>3309.5636993409998</v>
      </c>
      <c r="EM110" s="305">
        <v>7502.2398350200001</v>
      </c>
      <c r="EN110" s="305">
        <v>3256.64886329</v>
      </c>
      <c r="EO110" s="305">
        <v>4673.96</v>
      </c>
      <c r="EP110" s="305">
        <v>1750.96</v>
      </c>
      <c r="EQ110" s="305">
        <v>1841</v>
      </c>
      <c r="ER110" s="305">
        <v>1341</v>
      </c>
      <c r="ES110" s="305">
        <v>1341</v>
      </c>
      <c r="ET110" s="305">
        <v>1341</v>
      </c>
    </row>
    <row r="111" spans="1:150" s="256" customFormat="1" x14ac:dyDescent="0.25">
      <c r="A111" s="344" t="s">
        <v>32</v>
      </c>
      <c r="B111" s="311">
        <v>1.23482878</v>
      </c>
      <c r="C111" s="311">
        <v>0.62833534999999996</v>
      </c>
      <c r="D111" s="311">
        <v>0</v>
      </c>
      <c r="E111" s="311">
        <v>0.29839960999999998</v>
      </c>
      <c r="F111" s="311">
        <v>0</v>
      </c>
      <c r="G111" s="311">
        <v>0.49597605</v>
      </c>
      <c r="H111" s="311">
        <v>0</v>
      </c>
      <c r="I111" s="311">
        <v>0.47166692999999998</v>
      </c>
      <c r="J111" s="311">
        <v>0</v>
      </c>
      <c r="K111" s="311">
        <v>0</v>
      </c>
      <c r="L111" s="311">
        <v>0</v>
      </c>
      <c r="M111" s="311">
        <v>0</v>
      </c>
      <c r="N111" s="311">
        <v>0.65614665000000005</v>
      </c>
      <c r="O111" s="311">
        <v>0</v>
      </c>
      <c r="P111" s="311">
        <v>0</v>
      </c>
      <c r="Q111" s="311">
        <v>0</v>
      </c>
      <c r="R111" s="311">
        <v>0</v>
      </c>
      <c r="S111" s="311">
        <v>0</v>
      </c>
      <c r="T111" s="311">
        <v>0</v>
      </c>
      <c r="U111" s="311">
        <v>0</v>
      </c>
      <c r="V111" s="311">
        <v>0.90212471999999999</v>
      </c>
      <c r="W111" s="311">
        <v>0</v>
      </c>
      <c r="X111" s="311">
        <v>0</v>
      </c>
      <c r="Y111" s="311">
        <v>0.57618636000000001</v>
      </c>
      <c r="Z111" s="311">
        <v>0.63273206999999987</v>
      </c>
      <c r="AA111" s="311">
        <v>0</v>
      </c>
      <c r="AB111" s="311">
        <v>0</v>
      </c>
      <c r="AC111" s="311">
        <v>1.3363532299999998</v>
      </c>
      <c r="AD111" s="311">
        <v>0</v>
      </c>
      <c r="AE111" s="311">
        <v>0</v>
      </c>
      <c r="AF111" s="311">
        <v>0.50366173999999997</v>
      </c>
      <c r="AG111" s="311">
        <v>0.39191871999999994</v>
      </c>
      <c r="AH111" s="311">
        <v>0.12778276999999999</v>
      </c>
      <c r="AI111" s="311">
        <v>0</v>
      </c>
      <c r="AJ111" s="311">
        <v>0</v>
      </c>
      <c r="AK111" s="311">
        <v>5</v>
      </c>
      <c r="AL111" s="311">
        <v>4.9382699999999998E-3</v>
      </c>
      <c r="AM111" s="311">
        <v>0</v>
      </c>
      <c r="AN111" s="311">
        <v>0</v>
      </c>
      <c r="AO111" s="311">
        <v>0</v>
      </c>
      <c r="AP111" s="311">
        <v>0</v>
      </c>
      <c r="AQ111" s="311">
        <v>0</v>
      </c>
      <c r="AR111" s="311">
        <v>0</v>
      </c>
      <c r="AS111" s="311">
        <v>0</v>
      </c>
      <c r="AT111" s="311">
        <v>0</v>
      </c>
      <c r="AU111" s="311">
        <v>0</v>
      </c>
      <c r="AV111" s="311">
        <v>0</v>
      </c>
      <c r="AW111" s="311">
        <v>113.875561</v>
      </c>
      <c r="AX111" s="311">
        <v>1</v>
      </c>
      <c r="AY111" s="311">
        <v>0</v>
      </c>
      <c r="AZ111" s="311">
        <v>0</v>
      </c>
      <c r="BA111" s="311">
        <v>0</v>
      </c>
      <c r="BB111" s="311">
        <v>0</v>
      </c>
      <c r="BC111" s="311">
        <v>0</v>
      </c>
      <c r="BD111" s="311">
        <v>4.79786</v>
      </c>
      <c r="BE111" s="311">
        <v>1.6528239300000001</v>
      </c>
      <c r="BF111" s="311">
        <v>2.9000000000000001E-2</v>
      </c>
      <c r="BG111" s="311">
        <v>10.076212</v>
      </c>
      <c r="BH111" s="311">
        <v>0</v>
      </c>
      <c r="BI111" s="311">
        <v>0</v>
      </c>
      <c r="BJ111" s="311">
        <v>1.4743101000000001</v>
      </c>
      <c r="BK111" s="311">
        <v>6.6348232199999995</v>
      </c>
      <c r="BL111" s="311">
        <v>0</v>
      </c>
      <c r="BM111" s="311">
        <v>1.9360596000000001</v>
      </c>
      <c r="BN111" s="311">
        <v>18.476385030000003</v>
      </c>
      <c r="BO111" s="311">
        <v>0.568407</v>
      </c>
      <c r="BP111" s="311">
        <v>52.025382030000003</v>
      </c>
      <c r="BQ111" s="311">
        <v>1.1616324299999998</v>
      </c>
      <c r="BR111" s="311">
        <v>3.7763673099999999</v>
      </c>
      <c r="BS111" s="311">
        <v>0</v>
      </c>
      <c r="BT111" s="311">
        <v>64.314047680000002</v>
      </c>
      <c r="BU111" s="311">
        <v>0.96859560999999994</v>
      </c>
      <c r="BV111" s="311">
        <v>25.451762460000001</v>
      </c>
      <c r="BW111" s="311">
        <v>2.4307968300000002</v>
      </c>
      <c r="BX111" s="311">
        <v>0.50637399999999999</v>
      </c>
      <c r="BY111" s="311">
        <v>8.5654760799999998</v>
      </c>
      <c r="BZ111" s="311">
        <v>2.2246747600000001</v>
      </c>
      <c r="CA111" s="311">
        <v>0.32644287999999999</v>
      </c>
      <c r="CB111" s="311">
        <v>23.316126819999997</v>
      </c>
      <c r="CC111" s="311">
        <v>17.563715330000001</v>
      </c>
      <c r="CD111" s="311">
        <v>0.60172808</v>
      </c>
      <c r="CE111" s="311">
        <v>1.4547116</v>
      </c>
      <c r="CF111" s="311">
        <v>23.84767854</v>
      </c>
      <c r="CG111" s="311">
        <v>18.821708299999997</v>
      </c>
      <c r="CH111" s="311">
        <v>136.12451535</v>
      </c>
      <c r="CI111" s="311">
        <v>0</v>
      </c>
      <c r="CJ111" s="311">
        <v>20.602501349999997</v>
      </c>
      <c r="CK111" s="311">
        <v>0.55463192000000006</v>
      </c>
      <c r="CL111" s="311">
        <v>1.8118183600000002</v>
      </c>
      <c r="CM111" s="311">
        <v>8.6845571600000007</v>
      </c>
      <c r="CN111" s="311">
        <v>501.12427422999997</v>
      </c>
      <c r="CO111" s="311">
        <v>7.0999999999999994E-2</v>
      </c>
      <c r="CP111" s="311">
        <v>6.71335937</v>
      </c>
      <c r="CQ111" s="311">
        <v>27.2953318</v>
      </c>
      <c r="CR111" s="311">
        <v>83.305333989999994</v>
      </c>
      <c r="CS111" s="311">
        <v>0.93796391000000001</v>
      </c>
      <c r="CT111" s="311">
        <v>2.2236789899999998</v>
      </c>
      <c r="CU111" s="311">
        <v>2.6673434900000004</v>
      </c>
      <c r="CV111" s="311">
        <v>6.1</v>
      </c>
      <c r="CW111" s="311">
        <v>1.0026377</v>
      </c>
      <c r="CX111" s="311">
        <v>78.35868773</v>
      </c>
      <c r="CY111" s="311">
        <v>501.13135499000003</v>
      </c>
      <c r="CZ111" s="311">
        <v>2.1873531800000001</v>
      </c>
      <c r="DA111" s="311">
        <v>11.41252493</v>
      </c>
      <c r="DB111" s="311">
        <v>95.844522280000007</v>
      </c>
      <c r="DC111" s="311">
        <v>2.9766151600000001</v>
      </c>
      <c r="DD111" s="311">
        <v>17.405536380000001</v>
      </c>
      <c r="DE111" s="311">
        <v>0.3</v>
      </c>
      <c r="DF111" s="311">
        <v>522.66555996</v>
      </c>
      <c r="DG111" s="311">
        <v>0</v>
      </c>
      <c r="DH111" s="311">
        <v>0.18098848000000001</v>
      </c>
      <c r="DI111" s="311">
        <v>3.3318232499999993</v>
      </c>
      <c r="DJ111" s="311">
        <v>22.747087479999998</v>
      </c>
      <c r="DK111" s="308">
        <v>51.03041649</v>
      </c>
      <c r="DL111" s="308">
        <v>27.837373080000003</v>
      </c>
      <c r="DM111" s="308">
        <v>81.52524523999999</v>
      </c>
      <c r="DN111" s="308">
        <v>29.394984570000002</v>
      </c>
      <c r="DO111" s="308">
        <v>43.175716080000001</v>
      </c>
      <c r="DP111" s="308">
        <v>0</v>
      </c>
      <c r="DQ111" s="308">
        <v>6.5288350700000004</v>
      </c>
      <c r="DR111" s="308">
        <v>52.056869049999996</v>
      </c>
      <c r="DS111" s="577">
        <v>2</v>
      </c>
      <c r="DT111" s="308">
        <v>14</v>
      </c>
      <c r="DU111" s="308">
        <v>706</v>
      </c>
      <c r="DV111" s="308">
        <v>0</v>
      </c>
      <c r="DW111" s="308">
        <v>7</v>
      </c>
      <c r="DX111" s="308">
        <v>5</v>
      </c>
      <c r="DY111" s="308">
        <v>20.32</v>
      </c>
      <c r="DZ111" s="308">
        <v>6</v>
      </c>
      <c r="EA111" s="308">
        <v>26</v>
      </c>
      <c r="EB111" s="308">
        <v>117.5</v>
      </c>
      <c r="EC111" s="308">
        <v>25.1</v>
      </c>
      <c r="ED111" s="308">
        <v>45</v>
      </c>
      <c r="EE111" s="303"/>
      <c r="EF111" s="308"/>
      <c r="EG111" s="308"/>
      <c r="EH111" s="308"/>
      <c r="EI111" s="308"/>
      <c r="EJ111" s="308"/>
      <c r="EK111" s="566" t="s">
        <v>32</v>
      </c>
      <c r="EL111" s="308">
        <v>653.32445108000013</v>
      </c>
      <c r="EM111" s="308">
        <v>1242.0521358000001</v>
      </c>
      <c r="EN111" s="308">
        <v>317.80933878999997</v>
      </c>
      <c r="EO111" s="308">
        <v>973.96</v>
      </c>
      <c r="EP111" s="308">
        <v>250.96</v>
      </c>
      <c r="EQ111" s="308">
        <v>341</v>
      </c>
      <c r="ER111" s="308">
        <v>341</v>
      </c>
      <c r="ES111" s="308">
        <v>341</v>
      </c>
      <c r="ET111" s="308">
        <v>341</v>
      </c>
    </row>
    <row r="112" spans="1:150" s="256" customFormat="1" x14ac:dyDescent="0.25">
      <c r="A112" s="344" t="s">
        <v>33</v>
      </c>
      <c r="B112" s="311">
        <v>195.83374691999998</v>
      </c>
      <c r="C112" s="311">
        <v>0</v>
      </c>
      <c r="D112" s="311">
        <v>1.4968759999999999</v>
      </c>
      <c r="E112" s="311">
        <v>29.28030321</v>
      </c>
      <c r="F112" s="311">
        <v>-2.4770660000000021E-2</v>
      </c>
      <c r="G112" s="311">
        <v>30.09430128</v>
      </c>
      <c r="H112" s="311">
        <v>16.31206852</v>
      </c>
      <c r="I112" s="311">
        <v>42.765989040000001</v>
      </c>
      <c r="J112" s="311">
        <v>37.226259419999998</v>
      </c>
      <c r="K112" s="311">
        <v>51.122558869999999</v>
      </c>
      <c r="L112" s="311">
        <v>23.384672289999997</v>
      </c>
      <c r="M112" s="311">
        <v>76.024274659999975</v>
      </c>
      <c r="N112" s="311">
        <v>16.71979202</v>
      </c>
      <c r="O112" s="311">
        <v>3.2153747599999996</v>
      </c>
      <c r="P112" s="311">
        <v>8</v>
      </c>
      <c r="Q112" s="311">
        <v>39.830985699999999</v>
      </c>
      <c r="R112" s="311">
        <v>30</v>
      </c>
      <c r="S112" s="311">
        <v>-0.30279467999999998</v>
      </c>
      <c r="T112" s="311">
        <v>70.629490610000005</v>
      </c>
      <c r="U112" s="311">
        <v>-0.65966243999999996</v>
      </c>
      <c r="V112" s="311">
        <v>0.38666591</v>
      </c>
      <c r="W112" s="311">
        <v>25</v>
      </c>
      <c r="X112" s="311">
        <v>18.312890479999997</v>
      </c>
      <c r="Y112" s="311">
        <v>7</v>
      </c>
      <c r="Z112" s="311">
        <v>165.28874760000002</v>
      </c>
      <c r="AA112" s="311">
        <v>0.14811473999999999</v>
      </c>
      <c r="AB112" s="311">
        <v>1.8943629399999999</v>
      </c>
      <c r="AC112" s="311">
        <v>26.91638403</v>
      </c>
      <c r="AD112" s="311">
        <v>59.792914000000003</v>
      </c>
      <c r="AE112" s="311">
        <v>-1.1300000000000001E-2</v>
      </c>
      <c r="AF112" s="311">
        <v>1.4327122699999999</v>
      </c>
      <c r="AG112" s="311">
        <v>74.116535850000005</v>
      </c>
      <c r="AH112" s="311">
        <v>157.06126904000001</v>
      </c>
      <c r="AI112" s="311">
        <v>99</v>
      </c>
      <c r="AJ112" s="311">
        <v>5.5</v>
      </c>
      <c r="AK112" s="311">
        <v>15.310386000000001</v>
      </c>
      <c r="AL112" s="311">
        <v>63.924976179999994</v>
      </c>
      <c r="AM112" s="311">
        <v>0</v>
      </c>
      <c r="AN112" s="311">
        <v>800</v>
      </c>
      <c r="AO112" s="311">
        <v>1.365</v>
      </c>
      <c r="AP112" s="311">
        <v>26.3</v>
      </c>
      <c r="AQ112" s="311">
        <v>0.2</v>
      </c>
      <c r="AR112" s="311">
        <v>70.410437729999998</v>
      </c>
      <c r="AS112" s="311">
        <v>103.1617518</v>
      </c>
      <c r="AT112" s="311">
        <v>1.0349999999999999</v>
      </c>
      <c r="AU112" s="311">
        <v>34.325928700000006</v>
      </c>
      <c r="AV112" s="311">
        <v>65.16903868</v>
      </c>
      <c r="AW112" s="311">
        <v>0</v>
      </c>
      <c r="AX112" s="311">
        <v>216.40501205000001</v>
      </c>
      <c r="AY112" s="311">
        <v>0.51200000000000001</v>
      </c>
      <c r="AZ112" s="311">
        <v>0</v>
      </c>
      <c r="BA112" s="311">
        <v>0</v>
      </c>
      <c r="BB112" s="311">
        <v>162.38580202</v>
      </c>
      <c r="BC112" s="311">
        <v>4.7399190400000002</v>
      </c>
      <c r="BD112" s="311">
        <v>0.32398345000000001</v>
      </c>
      <c r="BE112" s="311">
        <v>45.679845829999998</v>
      </c>
      <c r="BF112" s="311">
        <v>0.45</v>
      </c>
      <c r="BG112" s="311">
        <v>23.6</v>
      </c>
      <c r="BH112" s="311">
        <v>7</v>
      </c>
      <c r="BI112" s="311">
        <v>96.663152999999994</v>
      </c>
      <c r="BJ112" s="311">
        <v>262.66272909999998</v>
      </c>
      <c r="BK112" s="311">
        <v>0</v>
      </c>
      <c r="BL112" s="311">
        <v>26.426471409999998</v>
      </c>
      <c r="BM112" s="311">
        <v>20.457794740000001</v>
      </c>
      <c r="BN112" s="311">
        <v>9.132321880000001</v>
      </c>
      <c r="BO112" s="311">
        <v>-0.68617203000000004</v>
      </c>
      <c r="BP112" s="311">
        <v>-0.25812853000000002</v>
      </c>
      <c r="BQ112" s="311">
        <v>0</v>
      </c>
      <c r="BR112" s="311">
        <v>95.125164390000009</v>
      </c>
      <c r="BS112" s="311">
        <v>18.467959999999998</v>
      </c>
      <c r="BT112" s="311">
        <v>164.89037501500002</v>
      </c>
      <c r="BU112" s="311">
        <v>73.460226380000009</v>
      </c>
      <c r="BV112" s="311">
        <v>95.752137109999993</v>
      </c>
      <c r="BW112" s="311">
        <v>-19.5</v>
      </c>
      <c r="BX112" s="311">
        <v>4.9405637400000009</v>
      </c>
      <c r="BY112" s="311">
        <v>1.30019</v>
      </c>
      <c r="BZ112" s="311">
        <v>0</v>
      </c>
      <c r="CA112" s="311">
        <v>0</v>
      </c>
      <c r="CB112" s="311">
        <v>0</v>
      </c>
      <c r="CC112" s="311">
        <v>10.092966300000001</v>
      </c>
      <c r="CD112" s="311">
        <v>9</v>
      </c>
      <c r="CE112" s="311">
        <v>391.05335836</v>
      </c>
      <c r="CF112" s="311">
        <v>7.8106448300000002</v>
      </c>
      <c r="CG112" s="311">
        <v>2.4366720900000001</v>
      </c>
      <c r="CH112" s="311">
        <v>89.389185879999985</v>
      </c>
      <c r="CI112" s="311">
        <v>0</v>
      </c>
      <c r="CJ112" s="311">
        <v>0.92132331999999995</v>
      </c>
      <c r="CK112" s="311">
        <v>-0.22532435000000001</v>
      </c>
      <c r="CL112" s="311">
        <v>0.19499894000000001</v>
      </c>
      <c r="CM112" s="311">
        <v>551.98882524999999</v>
      </c>
      <c r="CN112" s="311">
        <v>0</v>
      </c>
      <c r="CO112" s="311">
        <v>16.217257669999999</v>
      </c>
      <c r="CP112" s="311">
        <v>4.2831574899999998</v>
      </c>
      <c r="CQ112" s="311">
        <v>48.286811</v>
      </c>
      <c r="CR112" s="311">
        <v>22.293718669999997</v>
      </c>
      <c r="CS112" s="311">
        <v>58.321235189999989</v>
      </c>
      <c r="CT112" s="311">
        <v>30.290038459999995</v>
      </c>
      <c r="CU112" s="311">
        <v>1.7121200000000003E-2</v>
      </c>
      <c r="CV112" s="311">
        <v>0</v>
      </c>
      <c r="CW112" s="311">
        <v>0.05</v>
      </c>
      <c r="CX112" s="311">
        <v>25.27033286</v>
      </c>
      <c r="CY112" s="311">
        <v>6.9089149999999988E-2</v>
      </c>
      <c r="CZ112" s="311">
        <v>283.8</v>
      </c>
      <c r="DA112" s="311">
        <v>83.857029659999995</v>
      </c>
      <c r="DB112" s="311">
        <v>0</v>
      </c>
      <c r="DC112" s="311">
        <v>0</v>
      </c>
      <c r="DD112" s="311">
        <v>5.4169999999999998</v>
      </c>
      <c r="DE112" s="311">
        <v>42.627428130000006</v>
      </c>
      <c r="DF112" s="311">
        <v>268.02467380000002</v>
      </c>
      <c r="DG112" s="311">
        <v>0</v>
      </c>
      <c r="DH112" s="311">
        <v>28.43755354</v>
      </c>
      <c r="DI112" s="311">
        <v>200.68057041</v>
      </c>
      <c r="DJ112" s="311">
        <v>152.10152269000002</v>
      </c>
      <c r="DK112" s="308">
        <v>7.6781786300000006</v>
      </c>
      <c r="DL112" s="308">
        <v>3.7980353899999999</v>
      </c>
      <c r="DM112" s="308">
        <v>-2.7973257900000008</v>
      </c>
      <c r="DN112" s="308">
        <v>36.540546920000004</v>
      </c>
      <c r="DO112" s="308">
        <v>1.4181569100000002</v>
      </c>
      <c r="DP112" s="308">
        <v>177.00020980000002</v>
      </c>
      <c r="DQ112" s="308">
        <v>25.838551169999999</v>
      </c>
      <c r="DR112" s="308">
        <v>717.66569343999993</v>
      </c>
      <c r="DS112" s="308">
        <v>0</v>
      </c>
      <c r="DT112" s="308">
        <v>0</v>
      </c>
      <c r="DU112" s="308">
        <v>2.0003976799999998</v>
      </c>
      <c r="DV112" s="308">
        <v>0.95349671999999996</v>
      </c>
      <c r="DW112" s="308">
        <v>299.6601933</v>
      </c>
      <c r="DX112" s="308">
        <v>74.870285893244017</v>
      </c>
      <c r="DY112" s="308">
        <v>14.282308238661534</v>
      </c>
      <c r="DZ112" s="308">
        <v>65.367000000000004</v>
      </c>
      <c r="EA112" s="308">
        <v>14.04978826</v>
      </c>
      <c r="EB112" s="308">
        <v>10.900098509999999</v>
      </c>
      <c r="EC112" s="308">
        <v>17.905190518249633</v>
      </c>
      <c r="ED112" s="308">
        <v>0</v>
      </c>
      <c r="EE112" s="303"/>
      <c r="EF112" s="308"/>
      <c r="EG112" s="308"/>
      <c r="EH112" s="308"/>
      <c r="EI112" s="308"/>
      <c r="EJ112" s="308"/>
      <c r="EK112" s="566" t="s">
        <v>33</v>
      </c>
      <c r="EL112" s="308">
        <v>732.57204163999995</v>
      </c>
      <c r="EM112" s="308">
        <v>709.13267480000002</v>
      </c>
      <c r="EN112" s="308">
        <v>1348.36169311</v>
      </c>
      <c r="EO112" s="308">
        <v>500</v>
      </c>
      <c r="EP112" s="308">
        <v>400</v>
      </c>
      <c r="EQ112" s="308">
        <v>400</v>
      </c>
      <c r="ER112" s="308">
        <v>400</v>
      </c>
      <c r="ES112" s="308">
        <v>400</v>
      </c>
      <c r="ET112" s="308">
        <v>400</v>
      </c>
    </row>
    <row r="113" spans="1:150" s="256" customFormat="1" x14ac:dyDescent="0.25">
      <c r="A113" s="344" t="s">
        <v>34</v>
      </c>
      <c r="B113" s="311">
        <v>14.577373</v>
      </c>
      <c r="C113" s="311">
        <v>0</v>
      </c>
      <c r="D113" s="311">
        <v>0</v>
      </c>
      <c r="E113" s="311">
        <v>15.2250643</v>
      </c>
      <c r="F113" s="311">
        <v>5.5189994900000006</v>
      </c>
      <c r="G113" s="311">
        <v>0</v>
      </c>
      <c r="H113" s="311">
        <v>0</v>
      </c>
      <c r="I113" s="311">
        <v>18.082148480000001</v>
      </c>
      <c r="J113" s="311">
        <v>14.243210359999999</v>
      </c>
      <c r="K113" s="311">
        <v>92.984785770000002</v>
      </c>
      <c r="L113" s="311">
        <v>27.633948359999998</v>
      </c>
      <c r="M113" s="311">
        <v>37.571949650000001</v>
      </c>
      <c r="N113" s="311">
        <v>105.90070959000001</v>
      </c>
      <c r="O113" s="311">
        <v>11.985518610000002</v>
      </c>
      <c r="P113" s="311">
        <v>0.48777516000000004</v>
      </c>
      <c r="Q113" s="311">
        <v>20.83344598</v>
      </c>
      <c r="R113" s="311">
        <v>27.966326240000001</v>
      </c>
      <c r="S113" s="311">
        <v>14.910877510000001</v>
      </c>
      <c r="T113" s="311">
        <v>42.999164300000004</v>
      </c>
      <c r="U113" s="311">
        <v>0</v>
      </c>
      <c r="V113" s="311">
        <v>7.7535238900000003</v>
      </c>
      <c r="W113" s="311">
        <v>2.5738179799999998</v>
      </c>
      <c r="X113" s="311">
        <v>5.2943489500000007</v>
      </c>
      <c r="Y113" s="311">
        <v>138.20500398000001</v>
      </c>
      <c r="Z113" s="311">
        <v>77.295338720000004</v>
      </c>
      <c r="AA113" s="311">
        <v>0</v>
      </c>
      <c r="AB113" s="311">
        <v>0.37175223000000002</v>
      </c>
      <c r="AC113" s="311">
        <v>0</v>
      </c>
      <c r="AD113" s="311">
        <v>14.28403919</v>
      </c>
      <c r="AE113" s="311">
        <v>-5.8853597099999995</v>
      </c>
      <c r="AF113" s="311">
        <v>48.784130480000002</v>
      </c>
      <c r="AG113" s="311">
        <v>0</v>
      </c>
      <c r="AH113" s="311">
        <v>9.6819586400000013</v>
      </c>
      <c r="AI113" s="311">
        <v>18.961298899999999</v>
      </c>
      <c r="AJ113" s="311">
        <v>3.9074476300000001</v>
      </c>
      <c r="AK113" s="311">
        <v>16.494741309999998</v>
      </c>
      <c r="AL113" s="311">
        <v>248.69060202</v>
      </c>
      <c r="AM113" s="311">
        <v>6.2171943000000001</v>
      </c>
      <c r="AN113" s="311">
        <v>0</v>
      </c>
      <c r="AO113" s="311">
        <v>0</v>
      </c>
      <c r="AP113" s="311">
        <v>25</v>
      </c>
      <c r="AQ113" s="311">
        <v>6.7482637199999997</v>
      </c>
      <c r="AR113" s="311">
        <v>13</v>
      </c>
      <c r="AS113" s="311">
        <v>203.38519886999998</v>
      </c>
      <c r="AT113" s="311">
        <v>4.4528832899999999</v>
      </c>
      <c r="AU113" s="311">
        <v>82.154504630000005</v>
      </c>
      <c r="AV113" s="311">
        <v>0</v>
      </c>
      <c r="AW113" s="311">
        <v>14.283541560000002</v>
      </c>
      <c r="AX113" s="311">
        <v>129.75841409</v>
      </c>
      <c r="AY113" s="311">
        <v>150.13707199999999</v>
      </c>
      <c r="AZ113" s="311">
        <v>14.807373150000002</v>
      </c>
      <c r="BA113" s="311">
        <v>30</v>
      </c>
      <c r="BB113" s="311">
        <v>40</v>
      </c>
      <c r="BC113" s="311">
        <v>18.513495519999999</v>
      </c>
      <c r="BD113" s="311">
        <v>10.5</v>
      </c>
      <c r="BE113" s="311">
        <v>25</v>
      </c>
      <c r="BF113" s="311">
        <v>25</v>
      </c>
      <c r="BG113" s="311">
        <v>80.355300159999999</v>
      </c>
      <c r="BH113" s="311">
        <v>35.299999999999997</v>
      </c>
      <c r="BI113" s="311">
        <v>0</v>
      </c>
      <c r="BJ113" s="311">
        <v>35.248399339999999</v>
      </c>
      <c r="BK113" s="311">
        <v>0</v>
      </c>
      <c r="BL113" s="311">
        <v>45</v>
      </c>
      <c r="BM113" s="311">
        <v>65</v>
      </c>
      <c r="BN113" s="311">
        <v>59.146748469999999</v>
      </c>
      <c r="BO113" s="311">
        <v>51</v>
      </c>
      <c r="BP113" s="311">
        <v>5.8743298900000003</v>
      </c>
      <c r="BQ113" s="311">
        <v>70</v>
      </c>
      <c r="BR113" s="311">
        <v>0.5</v>
      </c>
      <c r="BS113" s="311">
        <v>22.21396524</v>
      </c>
      <c r="BT113" s="311">
        <v>22.74698673</v>
      </c>
      <c r="BU113" s="311">
        <v>53.0326491</v>
      </c>
      <c r="BV113" s="311">
        <v>27.685320939999997</v>
      </c>
      <c r="BW113" s="311">
        <v>30</v>
      </c>
      <c r="BX113" s="311">
        <v>36.302545019999997</v>
      </c>
      <c r="BY113" s="311">
        <v>0.75745731000000005</v>
      </c>
      <c r="BZ113" s="311">
        <v>58.889724000000001</v>
      </c>
      <c r="CA113" s="311">
        <v>0.20050000000000001</v>
      </c>
      <c r="CB113" s="311">
        <v>0</v>
      </c>
      <c r="CC113" s="311">
        <v>0.82825692000000006</v>
      </c>
      <c r="CD113" s="311">
        <v>6.3974216100000003</v>
      </c>
      <c r="CE113" s="311">
        <v>182.34304</v>
      </c>
      <c r="CF113" s="311">
        <v>0.57217881000000015</v>
      </c>
      <c r="CG113" s="311">
        <v>4.1894513699999996</v>
      </c>
      <c r="CH113" s="311">
        <v>221.8</v>
      </c>
      <c r="CI113" s="311">
        <v>88.818778600000002</v>
      </c>
      <c r="CJ113" s="311">
        <v>2.1805486300000001</v>
      </c>
      <c r="CK113" s="311">
        <v>5</v>
      </c>
      <c r="CL113" s="311">
        <v>0</v>
      </c>
      <c r="CM113" s="311">
        <v>150</v>
      </c>
      <c r="CN113" s="311">
        <v>2.0837673799999998</v>
      </c>
      <c r="CO113" s="311">
        <v>9.333766279999999</v>
      </c>
      <c r="CP113" s="311">
        <v>3.9465506100000001</v>
      </c>
      <c r="CQ113" s="311">
        <v>2.03779435</v>
      </c>
      <c r="CR113" s="311">
        <v>0</v>
      </c>
      <c r="CS113" s="311">
        <v>78.5</v>
      </c>
      <c r="CT113" s="311">
        <v>175.07243996099999</v>
      </c>
      <c r="CU113" s="311">
        <v>53.561175669999997</v>
      </c>
      <c r="CV113" s="311">
        <v>0</v>
      </c>
      <c r="CW113" s="311">
        <v>0</v>
      </c>
      <c r="CX113" s="311">
        <v>26.048321560000002</v>
      </c>
      <c r="CY113" s="311">
        <v>300</v>
      </c>
      <c r="CZ113" s="311">
        <v>2.1004222599999998</v>
      </c>
      <c r="DA113" s="311">
        <v>133.32367119</v>
      </c>
      <c r="DB113" s="311">
        <v>10</v>
      </c>
      <c r="DC113" s="311">
        <v>2.7742645300000004</v>
      </c>
      <c r="DD113" s="311">
        <v>0</v>
      </c>
      <c r="DE113" s="311">
        <v>56.300281810000001</v>
      </c>
      <c r="DF113" s="311">
        <v>284.00234247000003</v>
      </c>
      <c r="DG113" s="311">
        <v>0</v>
      </c>
      <c r="DH113" s="311">
        <v>0</v>
      </c>
      <c r="DI113" s="311">
        <v>2.50706937</v>
      </c>
      <c r="DJ113" s="311">
        <v>0</v>
      </c>
      <c r="DK113" s="308">
        <v>0</v>
      </c>
      <c r="DL113" s="308">
        <v>9.8000000000000007</v>
      </c>
      <c r="DM113" s="308">
        <v>0</v>
      </c>
      <c r="DN113" s="308">
        <v>0</v>
      </c>
      <c r="DO113" s="308">
        <v>100</v>
      </c>
      <c r="DP113" s="308">
        <v>0</v>
      </c>
      <c r="DQ113" s="308">
        <v>9.8000000000000007</v>
      </c>
      <c r="DR113" s="308">
        <v>358.36438794999998</v>
      </c>
      <c r="DS113" s="308">
        <v>0.03</v>
      </c>
      <c r="DT113" s="308">
        <v>5.4138142600000005</v>
      </c>
      <c r="DU113" s="308">
        <v>135</v>
      </c>
      <c r="DV113" s="308">
        <v>33.168085929999997</v>
      </c>
      <c r="DW113" s="308">
        <v>0.99353961999999996</v>
      </c>
      <c r="DX113" s="308">
        <v>50</v>
      </c>
      <c r="DY113" s="308">
        <v>51.94861238</v>
      </c>
      <c r="DZ113" s="308">
        <v>10</v>
      </c>
      <c r="EA113" s="308">
        <v>9.3384599999999995</v>
      </c>
      <c r="EB113" s="308">
        <v>120.05926533</v>
      </c>
      <c r="EC113" s="308">
        <v>63</v>
      </c>
      <c r="ED113" s="308">
        <v>171</v>
      </c>
      <c r="EE113" s="303"/>
      <c r="EF113" s="308"/>
      <c r="EG113" s="308"/>
      <c r="EH113" s="308"/>
      <c r="EI113" s="308"/>
      <c r="EJ113" s="308"/>
      <c r="EK113" s="566" t="s">
        <v>34</v>
      </c>
      <c r="EL113" s="308">
        <v>516.97364581099998</v>
      </c>
      <c r="EM113" s="308">
        <v>868.11047948999999</v>
      </c>
      <c r="EN113" s="308">
        <v>480.47145731999996</v>
      </c>
      <c r="EO113" s="308">
        <v>650</v>
      </c>
      <c r="EP113" s="308">
        <v>600</v>
      </c>
      <c r="EQ113" s="308">
        <v>600</v>
      </c>
      <c r="ER113" s="308">
        <v>600</v>
      </c>
      <c r="ES113" s="308">
        <v>600</v>
      </c>
      <c r="ET113" s="308">
        <v>600</v>
      </c>
    </row>
    <row r="114" spans="1:150" s="256" customFormat="1" x14ac:dyDescent="0.25">
      <c r="A114" s="344" t="s">
        <v>35</v>
      </c>
      <c r="B114" s="311">
        <v>0.50314946000000005</v>
      </c>
      <c r="C114" s="311">
        <v>0</v>
      </c>
      <c r="D114" s="311">
        <v>0</v>
      </c>
      <c r="E114" s="311">
        <v>0</v>
      </c>
      <c r="F114" s="311">
        <v>1.2</v>
      </c>
      <c r="G114" s="311">
        <v>0</v>
      </c>
      <c r="H114" s="311">
        <v>0.7858850799999999</v>
      </c>
      <c r="I114" s="311">
        <v>0</v>
      </c>
      <c r="J114" s="311">
        <v>0</v>
      </c>
      <c r="K114" s="311">
        <v>0.80748801999999997</v>
      </c>
      <c r="L114" s="311">
        <v>0</v>
      </c>
      <c r="M114" s="311">
        <v>0</v>
      </c>
      <c r="N114" s="311">
        <v>2.8438194350000003</v>
      </c>
      <c r="O114" s="311">
        <v>0</v>
      </c>
      <c r="P114" s="311">
        <v>0</v>
      </c>
      <c r="Q114" s="311">
        <v>0</v>
      </c>
      <c r="R114" s="311">
        <v>1.8804774099999999</v>
      </c>
      <c r="S114" s="311">
        <v>0.22637990999999999</v>
      </c>
      <c r="T114" s="311">
        <v>0.81667011</v>
      </c>
      <c r="U114" s="311">
        <v>0.25208837000000001</v>
      </c>
      <c r="V114" s="311">
        <v>1.4580610300000001</v>
      </c>
      <c r="W114" s="311">
        <v>0.15481198000000002</v>
      </c>
      <c r="X114" s="311">
        <v>1.8040497200000001</v>
      </c>
      <c r="Y114" s="311">
        <v>0.13634805</v>
      </c>
      <c r="Z114" s="311">
        <v>0</v>
      </c>
      <c r="AA114" s="311">
        <v>0.15806813</v>
      </c>
      <c r="AB114" s="311">
        <v>2.3445832000000002</v>
      </c>
      <c r="AC114" s="311">
        <v>0.30234366000000001</v>
      </c>
      <c r="AD114" s="311">
        <v>0.22841368000000001</v>
      </c>
      <c r="AE114" s="311">
        <v>1.2761543999999998</v>
      </c>
      <c r="AF114" s="311">
        <v>0</v>
      </c>
      <c r="AG114" s="311">
        <v>1.0402472899999999</v>
      </c>
      <c r="AH114" s="311">
        <v>0.34470793999999999</v>
      </c>
      <c r="AI114" s="311">
        <v>1.1120376900000002</v>
      </c>
      <c r="AJ114" s="311">
        <v>0</v>
      </c>
      <c r="AK114" s="311">
        <v>2.18657674</v>
      </c>
      <c r="AL114" s="311">
        <v>0.28482561000000001</v>
      </c>
      <c r="AM114" s="311">
        <v>0</v>
      </c>
      <c r="AN114" s="311">
        <v>4.9458278399999998</v>
      </c>
      <c r="AO114" s="311">
        <v>0</v>
      </c>
      <c r="AP114" s="311">
        <v>0</v>
      </c>
      <c r="AQ114" s="311">
        <v>0</v>
      </c>
      <c r="AR114" s="311">
        <v>0</v>
      </c>
      <c r="AS114" s="311">
        <v>5.3504057799999991</v>
      </c>
      <c r="AT114" s="311">
        <v>0</v>
      </c>
      <c r="AU114" s="311">
        <v>0</v>
      </c>
      <c r="AV114" s="311">
        <v>0</v>
      </c>
      <c r="AW114" s="311">
        <v>0.94834517000000007</v>
      </c>
      <c r="AX114" s="311">
        <v>1.39059574</v>
      </c>
      <c r="AY114" s="311">
        <v>0</v>
      </c>
      <c r="AZ114" s="311">
        <v>0</v>
      </c>
      <c r="BA114" s="311">
        <v>0</v>
      </c>
      <c r="BB114" s="311">
        <v>0</v>
      </c>
      <c r="BC114" s="311">
        <v>0</v>
      </c>
      <c r="BD114" s="311">
        <v>0</v>
      </c>
      <c r="BE114" s="311">
        <v>0.1325924</v>
      </c>
      <c r="BF114" s="311">
        <v>1.9485888</v>
      </c>
      <c r="BG114" s="311">
        <v>0</v>
      </c>
      <c r="BH114" s="311">
        <v>2.2231364899999999</v>
      </c>
      <c r="BI114" s="311">
        <v>0</v>
      </c>
      <c r="BJ114" s="311">
        <v>0.58661273000000003</v>
      </c>
      <c r="BK114" s="311">
        <v>0</v>
      </c>
      <c r="BL114" s="311">
        <v>0</v>
      </c>
      <c r="BM114" s="311">
        <v>0</v>
      </c>
      <c r="BN114" s="311">
        <v>0</v>
      </c>
      <c r="BO114" s="311">
        <v>0</v>
      </c>
      <c r="BP114" s="311">
        <v>1.0310550000000001</v>
      </c>
      <c r="BQ114" s="311">
        <v>0</v>
      </c>
      <c r="BR114" s="311">
        <v>0</v>
      </c>
      <c r="BS114" s="311">
        <v>0.47033199999999997</v>
      </c>
      <c r="BT114" s="311">
        <v>0.48442376999999998</v>
      </c>
      <c r="BU114" s="311">
        <v>0.7611926</v>
      </c>
      <c r="BV114" s="311">
        <v>1.17795066</v>
      </c>
      <c r="BW114" s="311">
        <v>0.13663687999999999</v>
      </c>
      <c r="BX114" s="311">
        <v>0.70146486000000008</v>
      </c>
      <c r="BY114" s="311">
        <v>0</v>
      </c>
      <c r="BZ114" s="311">
        <v>0</v>
      </c>
      <c r="CA114" s="311">
        <v>0</v>
      </c>
      <c r="CB114" s="311">
        <v>0</v>
      </c>
      <c r="CC114" s="311">
        <v>0</v>
      </c>
      <c r="CD114" s="311">
        <v>0</v>
      </c>
      <c r="CE114" s="311">
        <v>0</v>
      </c>
      <c r="CF114" s="311">
        <v>0</v>
      </c>
      <c r="CG114" s="311">
        <v>0</v>
      </c>
      <c r="CH114" s="311">
        <v>0</v>
      </c>
      <c r="CI114" s="311">
        <v>0</v>
      </c>
      <c r="CJ114" s="311">
        <v>0</v>
      </c>
      <c r="CK114" s="311">
        <v>0</v>
      </c>
      <c r="CL114" s="311">
        <v>2</v>
      </c>
      <c r="CM114" s="311">
        <v>0</v>
      </c>
      <c r="CN114" s="311">
        <v>0</v>
      </c>
      <c r="CO114" s="311">
        <v>0</v>
      </c>
      <c r="CP114" s="311">
        <v>0</v>
      </c>
      <c r="CQ114" s="311">
        <v>0</v>
      </c>
      <c r="CR114" s="311">
        <v>1</v>
      </c>
      <c r="CS114" s="311">
        <v>2.5</v>
      </c>
      <c r="CT114" s="311">
        <v>0</v>
      </c>
      <c r="CU114" s="311">
        <v>0</v>
      </c>
      <c r="CV114" s="311">
        <v>0</v>
      </c>
      <c r="CW114" s="311">
        <v>0</v>
      </c>
      <c r="CX114" s="311">
        <v>0</v>
      </c>
      <c r="CY114" s="311">
        <v>0</v>
      </c>
      <c r="CZ114" s="311">
        <v>0</v>
      </c>
      <c r="DA114" s="311">
        <v>0</v>
      </c>
      <c r="DB114" s="311">
        <v>0</v>
      </c>
      <c r="DC114" s="311">
        <v>0</v>
      </c>
      <c r="DD114" s="311">
        <v>0</v>
      </c>
      <c r="DE114" s="311">
        <v>0</v>
      </c>
      <c r="DF114" s="311">
        <v>0</v>
      </c>
      <c r="DG114" s="311">
        <v>0</v>
      </c>
      <c r="DH114" s="311">
        <v>0</v>
      </c>
      <c r="DI114" s="311">
        <v>0</v>
      </c>
      <c r="DJ114" s="311">
        <v>0</v>
      </c>
      <c r="DK114" s="308">
        <v>0</v>
      </c>
      <c r="DL114" s="308">
        <v>0</v>
      </c>
      <c r="DM114" s="308">
        <v>0</v>
      </c>
      <c r="DN114" s="308">
        <v>0</v>
      </c>
      <c r="DO114" s="308">
        <v>0</v>
      </c>
      <c r="DP114" s="308">
        <v>0</v>
      </c>
      <c r="DQ114" s="308">
        <v>0</v>
      </c>
      <c r="DR114" s="308">
        <v>0</v>
      </c>
      <c r="DS114" s="308"/>
      <c r="DT114" s="308"/>
      <c r="DU114" s="308"/>
      <c r="DV114" s="308"/>
      <c r="DW114" s="308"/>
      <c r="DX114" s="308"/>
      <c r="DY114" s="308"/>
      <c r="DZ114" s="308"/>
      <c r="EA114" s="308"/>
      <c r="EB114" s="308"/>
      <c r="EC114" s="308"/>
      <c r="ED114" s="308"/>
      <c r="EE114" s="303"/>
      <c r="EF114" s="308"/>
      <c r="EG114" s="308"/>
      <c r="EH114" s="308"/>
      <c r="EI114" s="308"/>
      <c r="EJ114" s="308"/>
      <c r="EK114" s="566" t="s">
        <v>35</v>
      </c>
      <c r="EL114" s="308">
        <v>5.5</v>
      </c>
      <c r="EM114" s="308">
        <v>0</v>
      </c>
      <c r="EN114" s="308">
        <v>0</v>
      </c>
      <c r="EO114" s="308">
        <v>0</v>
      </c>
      <c r="EP114" s="308">
        <v>0</v>
      </c>
      <c r="EQ114" s="308">
        <v>0</v>
      </c>
      <c r="ER114" s="308">
        <v>0</v>
      </c>
      <c r="ES114" s="308">
        <v>0</v>
      </c>
      <c r="ET114" s="308">
        <v>0</v>
      </c>
    </row>
    <row r="115" spans="1:150" s="256" customFormat="1" x14ac:dyDescent="0.25">
      <c r="A115" s="344" t="s">
        <v>494</v>
      </c>
      <c r="B115" s="311">
        <v>0</v>
      </c>
      <c r="C115" s="311">
        <v>0</v>
      </c>
      <c r="D115" s="311">
        <v>0</v>
      </c>
      <c r="E115" s="311">
        <v>0</v>
      </c>
      <c r="F115" s="311">
        <v>0</v>
      </c>
      <c r="G115" s="311">
        <v>0</v>
      </c>
      <c r="H115" s="311">
        <v>0</v>
      </c>
      <c r="I115" s="311">
        <v>0</v>
      </c>
      <c r="J115" s="311">
        <v>0</v>
      </c>
      <c r="K115" s="311">
        <v>0</v>
      </c>
      <c r="L115" s="311">
        <v>0</v>
      </c>
      <c r="M115" s="311">
        <v>0</v>
      </c>
      <c r="N115" s="311">
        <v>0</v>
      </c>
      <c r="O115" s="311">
        <v>0</v>
      </c>
      <c r="P115" s="311">
        <v>0</v>
      </c>
      <c r="Q115" s="311">
        <v>0</v>
      </c>
      <c r="R115" s="311">
        <v>0</v>
      </c>
      <c r="S115" s="311">
        <v>0</v>
      </c>
      <c r="T115" s="311">
        <v>0</v>
      </c>
      <c r="U115" s="311">
        <v>0</v>
      </c>
      <c r="V115" s="311">
        <v>0</v>
      </c>
      <c r="W115" s="311">
        <v>0</v>
      </c>
      <c r="X115" s="311">
        <v>0</v>
      </c>
      <c r="Y115" s="311">
        <v>0</v>
      </c>
      <c r="Z115" s="311">
        <v>0</v>
      </c>
      <c r="AA115" s="311">
        <v>0</v>
      </c>
      <c r="AB115" s="311">
        <v>0</v>
      </c>
      <c r="AC115" s="311">
        <v>0</v>
      </c>
      <c r="AD115" s="311">
        <v>0</v>
      </c>
      <c r="AE115" s="311">
        <v>0</v>
      </c>
      <c r="AF115" s="311">
        <v>0</v>
      </c>
      <c r="AG115" s="311">
        <v>0</v>
      </c>
      <c r="AH115" s="311">
        <v>0</v>
      </c>
      <c r="AI115" s="311">
        <v>0</v>
      </c>
      <c r="AJ115" s="311">
        <v>0</v>
      </c>
      <c r="AK115" s="311">
        <v>0</v>
      </c>
      <c r="AL115" s="311">
        <v>0</v>
      </c>
      <c r="AM115" s="311">
        <v>0</v>
      </c>
      <c r="AN115" s="311">
        <v>0</v>
      </c>
      <c r="AO115" s="311">
        <v>0</v>
      </c>
      <c r="AP115" s="311">
        <v>0</v>
      </c>
      <c r="AQ115" s="311">
        <v>0</v>
      </c>
      <c r="AR115" s="311">
        <v>0</v>
      </c>
      <c r="AS115" s="311">
        <v>0</v>
      </c>
      <c r="AT115" s="311">
        <v>0</v>
      </c>
      <c r="AU115" s="311">
        <v>0</v>
      </c>
      <c r="AV115" s="311">
        <v>0</v>
      </c>
      <c r="AW115" s="311">
        <v>0</v>
      </c>
      <c r="AX115" s="311">
        <v>0</v>
      </c>
      <c r="AY115" s="311">
        <v>0</v>
      </c>
      <c r="AZ115" s="311">
        <v>0</v>
      </c>
      <c r="BA115" s="311">
        <v>0</v>
      </c>
      <c r="BB115" s="311">
        <v>0</v>
      </c>
      <c r="BC115" s="311">
        <v>0</v>
      </c>
      <c r="BD115" s="311">
        <v>0</v>
      </c>
      <c r="BE115" s="311">
        <v>0</v>
      </c>
      <c r="BF115" s="311">
        <v>0</v>
      </c>
      <c r="BG115" s="311">
        <v>0</v>
      </c>
      <c r="BH115" s="311">
        <v>0</v>
      </c>
      <c r="BI115" s="311">
        <v>0</v>
      </c>
      <c r="BJ115" s="311">
        <v>0</v>
      </c>
      <c r="BK115" s="311">
        <v>0</v>
      </c>
      <c r="BL115" s="311">
        <v>0</v>
      </c>
      <c r="BM115" s="311">
        <v>0</v>
      </c>
      <c r="BN115" s="311">
        <v>0</v>
      </c>
      <c r="BO115" s="311">
        <v>0</v>
      </c>
      <c r="BP115" s="311">
        <v>0</v>
      </c>
      <c r="BQ115" s="311">
        <v>0</v>
      </c>
      <c r="BR115" s="311">
        <v>0</v>
      </c>
      <c r="BS115" s="311">
        <v>0</v>
      </c>
      <c r="BT115" s="311">
        <v>0</v>
      </c>
      <c r="BU115" s="311">
        <v>0</v>
      </c>
      <c r="BV115" s="311">
        <v>0</v>
      </c>
      <c r="BW115" s="311">
        <v>0</v>
      </c>
      <c r="BX115" s="311">
        <v>0</v>
      </c>
      <c r="BY115" s="311">
        <v>0</v>
      </c>
      <c r="BZ115" s="311">
        <v>0</v>
      </c>
      <c r="CA115" s="311">
        <v>0</v>
      </c>
      <c r="CB115" s="311">
        <v>0</v>
      </c>
      <c r="CC115" s="311">
        <v>0</v>
      </c>
      <c r="CD115" s="311">
        <v>0</v>
      </c>
      <c r="CE115" s="311">
        <v>0</v>
      </c>
      <c r="CF115" s="311">
        <v>0</v>
      </c>
      <c r="CG115" s="311">
        <v>0</v>
      </c>
      <c r="CH115" s="311">
        <v>0</v>
      </c>
      <c r="CI115" s="311">
        <v>0</v>
      </c>
      <c r="CJ115" s="311">
        <v>0</v>
      </c>
      <c r="CK115" s="311">
        <v>651.68227542</v>
      </c>
      <c r="CL115" s="311">
        <v>0</v>
      </c>
      <c r="CM115" s="311">
        <v>0</v>
      </c>
      <c r="CN115" s="311">
        <v>0</v>
      </c>
      <c r="CO115" s="311">
        <v>251.14171121000001</v>
      </c>
      <c r="CP115" s="311">
        <v>0</v>
      </c>
      <c r="CQ115" s="311">
        <v>0</v>
      </c>
      <c r="CR115" s="311">
        <v>0</v>
      </c>
      <c r="CS115" s="311">
        <v>0</v>
      </c>
      <c r="CT115" s="311">
        <v>498.36957417999997</v>
      </c>
      <c r="CU115" s="311">
        <v>0</v>
      </c>
      <c r="CV115" s="311">
        <v>0</v>
      </c>
      <c r="CW115" s="311">
        <v>0</v>
      </c>
      <c r="CX115" s="311">
        <v>0</v>
      </c>
      <c r="CY115" s="311">
        <v>643.12758874999997</v>
      </c>
      <c r="CZ115" s="311">
        <v>0</v>
      </c>
      <c r="DA115" s="311">
        <v>0</v>
      </c>
      <c r="DB115" s="311">
        <v>0</v>
      </c>
      <c r="DC115" s="311">
        <v>0</v>
      </c>
      <c r="DD115" s="311">
        <v>1998.7757486799999</v>
      </c>
      <c r="DE115" s="311">
        <v>0</v>
      </c>
      <c r="DF115" s="311">
        <v>2041.0412074999999</v>
      </c>
      <c r="DG115" s="311">
        <v>0</v>
      </c>
      <c r="DH115" s="311">
        <v>0</v>
      </c>
      <c r="DI115" s="311">
        <v>0</v>
      </c>
      <c r="DJ115" s="311">
        <v>0</v>
      </c>
      <c r="DK115" s="308">
        <v>0</v>
      </c>
      <c r="DL115" s="308">
        <v>0</v>
      </c>
      <c r="DM115" s="308">
        <v>0</v>
      </c>
      <c r="DN115" s="308">
        <v>0</v>
      </c>
      <c r="DO115" s="308">
        <v>0</v>
      </c>
      <c r="DP115" s="308">
        <v>802.00637407000011</v>
      </c>
      <c r="DQ115" s="308">
        <v>0</v>
      </c>
      <c r="DR115" s="308">
        <v>0</v>
      </c>
      <c r="DS115" s="308"/>
      <c r="DT115" s="308"/>
      <c r="DU115" s="308"/>
      <c r="DV115" s="308"/>
      <c r="DW115" s="308"/>
      <c r="DX115" s="308">
        <v>1000</v>
      </c>
      <c r="DY115" s="308"/>
      <c r="DZ115" s="308"/>
      <c r="EA115" s="308"/>
      <c r="EB115" s="308"/>
      <c r="EC115" s="308"/>
      <c r="ED115" s="308">
        <v>700</v>
      </c>
      <c r="EE115" s="303"/>
      <c r="EF115" s="308"/>
      <c r="EG115" s="308"/>
      <c r="EH115" s="308"/>
      <c r="EI115" s="308"/>
      <c r="EJ115" s="308"/>
      <c r="EK115" s="566" t="s">
        <v>494</v>
      </c>
      <c r="EL115" s="308">
        <v>1401.19356081</v>
      </c>
      <c r="EM115" s="308">
        <v>4682.9445449300001</v>
      </c>
      <c r="EN115" s="308">
        <v>802.00637407000011</v>
      </c>
      <c r="EO115" s="308">
        <v>1700</v>
      </c>
      <c r="EP115" s="308">
        <v>0</v>
      </c>
      <c r="EQ115" s="308">
        <v>0</v>
      </c>
      <c r="ER115" s="308">
        <v>0</v>
      </c>
      <c r="ES115" s="308">
        <v>0</v>
      </c>
      <c r="ET115" s="308">
        <v>0</v>
      </c>
    </row>
    <row r="116" spans="1:150" s="256" customFormat="1" x14ac:dyDescent="0.25">
      <c r="A116" s="344" t="s">
        <v>36</v>
      </c>
      <c r="B116" s="311">
        <v>0</v>
      </c>
      <c r="C116" s="311">
        <v>0</v>
      </c>
      <c r="D116" s="311">
        <v>0</v>
      </c>
      <c r="E116" s="311">
        <v>0</v>
      </c>
      <c r="F116" s="311">
        <v>0</v>
      </c>
      <c r="G116" s="311">
        <v>0</v>
      </c>
      <c r="H116" s="311">
        <v>0</v>
      </c>
      <c r="I116" s="311">
        <v>0</v>
      </c>
      <c r="J116" s="311">
        <v>0</v>
      </c>
      <c r="K116" s="311">
        <v>514.64</v>
      </c>
      <c r="L116" s="311">
        <v>0</v>
      </c>
      <c r="M116" s="311">
        <v>0</v>
      </c>
      <c r="N116" s="311">
        <v>0</v>
      </c>
      <c r="O116" s="311">
        <v>0</v>
      </c>
      <c r="P116" s="311">
        <v>0</v>
      </c>
      <c r="Q116" s="311">
        <v>0</v>
      </c>
      <c r="R116" s="311">
        <v>0</v>
      </c>
      <c r="S116" s="311">
        <v>0</v>
      </c>
      <c r="T116" s="311">
        <v>0</v>
      </c>
      <c r="U116" s="311">
        <v>0</v>
      </c>
      <c r="V116" s="311">
        <v>0</v>
      </c>
      <c r="W116" s="311">
        <v>0</v>
      </c>
      <c r="X116" s="311">
        <v>0</v>
      </c>
      <c r="Y116" s="311">
        <v>0</v>
      </c>
      <c r="Z116" s="311">
        <v>0</v>
      </c>
      <c r="AA116" s="311">
        <v>0</v>
      </c>
      <c r="AB116" s="311">
        <v>0</v>
      </c>
      <c r="AC116" s="311">
        <v>0</v>
      </c>
      <c r="AD116" s="311">
        <v>0</v>
      </c>
      <c r="AE116" s="311">
        <v>0</v>
      </c>
      <c r="AF116" s="311">
        <v>0</v>
      </c>
      <c r="AG116" s="311">
        <v>0</v>
      </c>
      <c r="AH116" s="311">
        <v>0</v>
      </c>
      <c r="AI116" s="311">
        <v>617.57866200000001</v>
      </c>
      <c r="AJ116" s="311">
        <v>0</v>
      </c>
      <c r="AK116" s="311">
        <v>0</v>
      </c>
      <c r="AL116" s="311">
        <v>0</v>
      </c>
      <c r="AM116" s="311">
        <v>0</v>
      </c>
      <c r="AN116" s="311">
        <v>0</v>
      </c>
      <c r="AO116" s="311">
        <v>0</v>
      </c>
      <c r="AP116" s="311">
        <v>0</v>
      </c>
      <c r="AQ116" s="311">
        <v>0</v>
      </c>
      <c r="AR116" s="311">
        <v>0</v>
      </c>
      <c r="AS116" s="311">
        <v>0</v>
      </c>
      <c r="AT116" s="311">
        <v>0</v>
      </c>
      <c r="AU116" s="311">
        <v>0</v>
      </c>
      <c r="AV116" s="311">
        <v>0</v>
      </c>
      <c r="AW116" s="311">
        <v>0</v>
      </c>
      <c r="AX116" s="311">
        <v>0</v>
      </c>
      <c r="AY116" s="311">
        <v>0</v>
      </c>
      <c r="AZ116" s="311">
        <v>0</v>
      </c>
      <c r="BA116" s="311">
        <v>0</v>
      </c>
      <c r="BB116" s="311">
        <v>0</v>
      </c>
      <c r="BC116" s="311">
        <v>0</v>
      </c>
      <c r="BD116" s="311">
        <v>0</v>
      </c>
      <c r="BE116" s="311">
        <v>0</v>
      </c>
      <c r="BF116" s="311">
        <v>0</v>
      </c>
      <c r="BG116" s="311">
        <v>0</v>
      </c>
      <c r="BH116" s="311">
        <v>0</v>
      </c>
      <c r="BI116" s="311">
        <v>0</v>
      </c>
      <c r="BJ116" s="311">
        <v>0</v>
      </c>
      <c r="BK116" s="311">
        <v>0</v>
      </c>
      <c r="BL116" s="311">
        <v>0</v>
      </c>
      <c r="BM116" s="311">
        <v>0</v>
      </c>
      <c r="BN116" s="311">
        <v>0</v>
      </c>
      <c r="BO116" s="311">
        <v>0</v>
      </c>
      <c r="BP116" s="311">
        <v>0</v>
      </c>
      <c r="BQ116" s="311">
        <v>0</v>
      </c>
      <c r="BR116" s="311">
        <v>0</v>
      </c>
      <c r="BS116" s="311">
        <v>0</v>
      </c>
      <c r="BT116" s="311">
        <v>0</v>
      </c>
      <c r="BU116" s="311">
        <v>0</v>
      </c>
      <c r="BV116" s="311">
        <v>0</v>
      </c>
      <c r="BW116" s="311">
        <v>0</v>
      </c>
      <c r="BX116" s="311">
        <v>0</v>
      </c>
      <c r="BY116" s="311">
        <v>0</v>
      </c>
      <c r="BZ116" s="311">
        <v>0</v>
      </c>
      <c r="CA116" s="311">
        <v>0</v>
      </c>
      <c r="CB116" s="311">
        <v>0</v>
      </c>
      <c r="CC116" s="311">
        <v>368.8</v>
      </c>
      <c r="CD116" s="311">
        <v>0</v>
      </c>
      <c r="CE116" s="311">
        <v>0</v>
      </c>
      <c r="CF116" s="311">
        <v>0</v>
      </c>
      <c r="CG116" s="311">
        <v>0</v>
      </c>
      <c r="CH116" s="311">
        <v>0</v>
      </c>
      <c r="CI116" s="311">
        <v>0</v>
      </c>
      <c r="CJ116" s="311">
        <v>0</v>
      </c>
      <c r="CK116" s="311">
        <v>0</v>
      </c>
      <c r="CL116" s="311">
        <v>0</v>
      </c>
      <c r="CM116" s="311">
        <v>0</v>
      </c>
      <c r="CN116" s="311">
        <v>0</v>
      </c>
      <c r="CO116" s="311">
        <v>0</v>
      </c>
      <c r="CP116" s="311">
        <v>0</v>
      </c>
      <c r="CQ116" s="311">
        <v>0</v>
      </c>
      <c r="CR116" s="311">
        <v>0</v>
      </c>
      <c r="CS116" s="311">
        <v>0</v>
      </c>
      <c r="CT116" s="311">
        <v>0</v>
      </c>
      <c r="CU116" s="311">
        <v>0</v>
      </c>
      <c r="CV116" s="311">
        <v>0</v>
      </c>
      <c r="CW116" s="311">
        <v>0</v>
      </c>
      <c r="CX116" s="311">
        <v>0</v>
      </c>
      <c r="CY116" s="311">
        <v>0</v>
      </c>
      <c r="CZ116" s="311">
        <v>0</v>
      </c>
      <c r="DA116" s="311">
        <v>0</v>
      </c>
      <c r="DB116" s="311">
        <v>0</v>
      </c>
      <c r="DC116" s="311">
        <v>0</v>
      </c>
      <c r="DD116" s="311">
        <v>0</v>
      </c>
      <c r="DE116" s="311">
        <v>0</v>
      </c>
      <c r="DF116" s="311">
        <v>0</v>
      </c>
      <c r="DG116" s="311">
        <v>0</v>
      </c>
      <c r="DH116" s="311">
        <v>0</v>
      </c>
      <c r="DI116" s="311">
        <v>0</v>
      </c>
      <c r="DJ116" s="311">
        <v>0</v>
      </c>
      <c r="DK116" s="308">
        <v>0</v>
      </c>
      <c r="DL116" s="308">
        <v>0</v>
      </c>
      <c r="DM116" s="308">
        <v>0</v>
      </c>
      <c r="DN116" s="308">
        <v>0</v>
      </c>
      <c r="DO116" s="308">
        <v>0</v>
      </c>
      <c r="DP116" s="308">
        <v>308</v>
      </c>
      <c r="DQ116" s="308">
        <v>0</v>
      </c>
      <c r="DR116" s="308">
        <v>0</v>
      </c>
      <c r="DS116" s="308"/>
      <c r="DT116" s="308"/>
      <c r="DU116" s="308"/>
      <c r="DV116" s="308"/>
      <c r="DW116" s="308"/>
      <c r="DX116" s="308"/>
      <c r="DY116" s="308"/>
      <c r="DZ116" s="308"/>
      <c r="EA116" s="308"/>
      <c r="EB116" s="308"/>
      <c r="EC116" s="308">
        <v>350</v>
      </c>
      <c r="ED116" s="308"/>
      <c r="EE116" s="303"/>
      <c r="EF116" s="308"/>
      <c r="EG116" s="308"/>
      <c r="EH116" s="308"/>
      <c r="EI116" s="308"/>
      <c r="EJ116" s="308"/>
      <c r="EK116" s="566" t="s">
        <v>36</v>
      </c>
      <c r="EL116" s="308">
        <v>0</v>
      </c>
      <c r="EM116" s="308">
        <v>0</v>
      </c>
      <c r="EN116" s="308">
        <v>308</v>
      </c>
      <c r="EO116" s="308">
        <v>350</v>
      </c>
      <c r="EP116" s="308">
        <v>0</v>
      </c>
      <c r="EQ116" s="308">
        <v>0</v>
      </c>
      <c r="ER116" s="308">
        <v>0</v>
      </c>
      <c r="ES116" s="308">
        <v>0</v>
      </c>
      <c r="ET116" s="308">
        <v>0</v>
      </c>
    </row>
    <row r="117" spans="1:150" s="256" customFormat="1" x14ac:dyDescent="0.25">
      <c r="A117" s="346" t="s">
        <v>490</v>
      </c>
      <c r="B117" s="311">
        <v>0</v>
      </c>
      <c r="C117" s="311">
        <v>0</v>
      </c>
      <c r="D117" s="311">
        <v>0</v>
      </c>
      <c r="E117" s="311">
        <v>0</v>
      </c>
      <c r="F117" s="311">
        <v>0</v>
      </c>
      <c r="G117" s="311">
        <v>0</v>
      </c>
      <c r="H117" s="311">
        <v>0</v>
      </c>
      <c r="I117" s="311">
        <v>0</v>
      </c>
      <c r="J117" s="311">
        <v>0</v>
      </c>
      <c r="K117" s="311">
        <v>0</v>
      </c>
      <c r="L117" s="311">
        <v>0</v>
      </c>
      <c r="M117" s="311">
        <v>0</v>
      </c>
      <c r="N117" s="311">
        <v>0</v>
      </c>
      <c r="O117" s="311">
        <v>0</v>
      </c>
      <c r="P117" s="311">
        <v>0</v>
      </c>
      <c r="Q117" s="311">
        <v>0</v>
      </c>
      <c r="R117" s="311">
        <v>0</v>
      </c>
      <c r="S117" s="311">
        <v>0</v>
      </c>
      <c r="T117" s="311">
        <v>0</v>
      </c>
      <c r="U117" s="311">
        <v>0</v>
      </c>
      <c r="V117" s="311">
        <v>0</v>
      </c>
      <c r="W117" s="311">
        <v>0</v>
      </c>
      <c r="X117" s="311">
        <v>0</v>
      </c>
      <c r="Y117" s="311">
        <v>0</v>
      </c>
      <c r="Z117" s="311">
        <v>0</v>
      </c>
      <c r="AA117" s="311">
        <v>0</v>
      </c>
      <c r="AB117" s="311">
        <v>0</v>
      </c>
      <c r="AC117" s="311">
        <v>0</v>
      </c>
      <c r="AD117" s="311">
        <v>0</v>
      </c>
      <c r="AE117" s="311">
        <v>0</v>
      </c>
      <c r="AF117" s="311">
        <v>0</v>
      </c>
      <c r="AG117" s="311">
        <v>0</v>
      </c>
      <c r="AH117" s="311">
        <v>0</v>
      </c>
      <c r="AI117" s="311">
        <v>0</v>
      </c>
      <c r="AJ117" s="311">
        <v>0</v>
      </c>
      <c r="AK117" s="311">
        <v>0</v>
      </c>
      <c r="AL117" s="311">
        <v>0</v>
      </c>
      <c r="AM117" s="311">
        <v>0</v>
      </c>
      <c r="AN117" s="311">
        <v>0</v>
      </c>
      <c r="AO117" s="311">
        <v>0</v>
      </c>
      <c r="AP117" s="311">
        <v>0</v>
      </c>
      <c r="AQ117" s="311">
        <v>0</v>
      </c>
      <c r="AR117" s="311">
        <v>0</v>
      </c>
      <c r="AS117" s="311">
        <v>0</v>
      </c>
      <c r="AT117" s="311">
        <v>0</v>
      </c>
      <c r="AU117" s="311">
        <v>0</v>
      </c>
      <c r="AV117" s="311">
        <v>0</v>
      </c>
      <c r="AW117" s="311">
        <v>0</v>
      </c>
      <c r="AX117" s="311">
        <v>0</v>
      </c>
      <c r="AY117" s="311">
        <v>0</v>
      </c>
      <c r="AZ117" s="311">
        <v>0</v>
      </c>
      <c r="BA117" s="311">
        <v>0</v>
      </c>
      <c r="BB117" s="311">
        <v>0</v>
      </c>
      <c r="BC117" s="311">
        <v>0</v>
      </c>
      <c r="BD117" s="311">
        <v>0</v>
      </c>
      <c r="BE117" s="311">
        <v>0</v>
      </c>
      <c r="BF117" s="311">
        <v>0</v>
      </c>
      <c r="BG117" s="311">
        <v>0</v>
      </c>
      <c r="BH117" s="311">
        <v>0</v>
      </c>
      <c r="BI117" s="311">
        <v>0</v>
      </c>
      <c r="BJ117" s="311">
        <v>0</v>
      </c>
      <c r="BK117" s="311">
        <v>0</v>
      </c>
      <c r="BL117" s="311">
        <v>0</v>
      </c>
      <c r="BM117" s="311">
        <v>0</v>
      </c>
      <c r="BN117" s="311">
        <v>0</v>
      </c>
      <c r="BO117" s="311">
        <v>0</v>
      </c>
      <c r="BP117" s="311">
        <v>0</v>
      </c>
      <c r="BQ117" s="311">
        <v>0</v>
      </c>
      <c r="BR117" s="311">
        <v>0</v>
      </c>
      <c r="BS117" s="311">
        <v>0</v>
      </c>
      <c r="BT117" s="311">
        <v>0</v>
      </c>
      <c r="BU117" s="311">
        <v>0</v>
      </c>
      <c r="BV117" s="311">
        <v>0</v>
      </c>
      <c r="BW117" s="311">
        <v>0</v>
      </c>
      <c r="BX117" s="311">
        <v>0</v>
      </c>
      <c r="BY117" s="311">
        <v>0</v>
      </c>
      <c r="BZ117" s="311">
        <v>0</v>
      </c>
      <c r="CA117" s="311">
        <v>0</v>
      </c>
      <c r="CB117" s="311">
        <v>0</v>
      </c>
      <c r="CC117" s="311">
        <v>0</v>
      </c>
      <c r="CD117" s="311">
        <v>0</v>
      </c>
      <c r="CE117" s="311">
        <v>0</v>
      </c>
      <c r="CF117" s="311">
        <v>0</v>
      </c>
      <c r="CG117" s="311">
        <v>0</v>
      </c>
      <c r="CH117" s="311">
        <v>0</v>
      </c>
      <c r="CI117" s="311">
        <v>0</v>
      </c>
      <c r="CJ117" s="311">
        <v>0</v>
      </c>
      <c r="CK117" s="311">
        <v>0</v>
      </c>
      <c r="CL117" s="311">
        <v>0</v>
      </c>
      <c r="CM117" s="311">
        <v>0</v>
      </c>
      <c r="CN117" s="311">
        <v>0</v>
      </c>
      <c r="CO117" s="311">
        <v>0</v>
      </c>
      <c r="CP117" s="311">
        <v>0</v>
      </c>
      <c r="CQ117" s="311">
        <v>0</v>
      </c>
      <c r="CR117" s="311">
        <v>0</v>
      </c>
      <c r="CS117" s="311">
        <v>0</v>
      </c>
      <c r="CT117" s="311">
        <v>0</v>
      </c>
      <c r="CU117" s="311">
        <v>0</v>
      </c>
      <c r="CV117" s="311">
        <v>0</v>
      </c>
      <c r="CW117" s="311">
        <v>0</v>
      </c>
      <c r="CX117" s="311">
        <v>0</v>
      </c>
      <c r="CY117" s="311">
        <v>0</v>
      </c>
      <c r="CZ117" s="311">
        <v>0</v>
      </c>
      <c r="DA117" s="311">
        <v>0</v>
      </c>
      <c r="DB117" s="311">
        <v>0</v>
      </c>
      <c r="DC117" s="311">
        <v>0</v>
      </c>
      <c r="DD117" s="311">
        <v>0</v>
      </c>
      <c r="DE117" s="311">
        <v>0</v>
      </c>
      <c r="DF117" s="311">
        <v>0</v>
      </c>
      <c r="DG117" s="311">
        <v>0</v>
      </c>
      <c r="DH117" s="311">
        <v>0</v>
      </c>
      <c r="DI117" s="311">
        <v>0</v>
      </c>
      <c r="DJ117" s="311">
        <v>0</v>
      </c>
      <c r="DK117" s="308">
        <v>0</v>
      </c>
      <c r="DL117" s="308">
        <v>0</v>
      </c>
      <c r="DM117" s="308">
        <v>0</v>
      </c>
      <c r="DN117" s="308">
        <v>0</v>
      </c>
      <c r="DO117" s="308">
        <v>0</v>
      </c>
      <c r="DP117" s="308">
        <v>0</v>
      </c>
      <c r="DQ117" s="308">
        <v>0</v>
      </c>
      <c r="DR117" s="308">
        <v>0</v>
      </c>
      <c r="DS117" s="308"/>
      <c r="DT117" s="308"/>
      <c r="DU117" s="308"/>
      <c r="DV117" s="308"/>
      <c r="DW117" s="308"/>
      <c r="DX117" s="308"/>
      <c r="DY117" s="308"/>
      <c r="DZ117" s="308"/>
      <c r="EA117" s="308">
        <v>500</v>
      </c>
      <c r="EB117" s="308"/>
      <c r="EC117" s="308"/>
      <c r="ED117" s="308"/>
      <c r="EE117" s="303"/>
      <c r="EF117" s="308"/>
      <c r="EG117" s="308"/>
      <c r="EH117" s="308"/>
      <c r="EI117" s="308"/>
      <c r="EJ117" s="308"/>
      <c r="EK117" s="566" t="s">
        <v>27</v>
      </c>
      <c r="EL117" s="308">
        <v>0</v>
      </c>
      <c r="EM117" s="308">
        <v>0</v>
      </c>
      <c r="EN117" s="308">
        <v>0</v>
      </c>
      <c r="EO117" s="308">
        <v>500</v>
      </c>
      <c r="EP117" s="308">
        <v>500</v>
      </c>
      <c r="EQ117" s="308">
        <v>500</v>
      </c>
      <c r="ER117" s="308">
        <v>0</v>
      </c>
      <c r="ES117" s="308">
        <v>0</v>
      </c>
      <c r="ET117" s="308">
        <v>0</v>
      </c>
    </row>
    <row r="118" spans="1:150" s="256" customFormat="1" x14ac:dyDescent="0.25">
      <c r="A118" s="346" t="s">
        <v>492</v>
      </c>
      <c r="B118" s="311">
        <v>0</v>
      </c>
      <c r="C118" s="311">
        <v>0</v>
      </c>
      <c r="D118" s="311">
        <v>0</v>
      </c>
      <c r="E118" s="311">
        <v>0</v>
      </c>
      <c r="F118" s="311">
        <v>0</v>
      </c>
      <c r="G118" s="311">
        <v>0</v>
      </c>
      <c r="H118" s="311">
        <v>0</v>
      </c>
      <c r="I118" s="311">
        <v>0</v>
      </c>
      <c r="J118" s="311">
        <v>0</v>
      </c>
      <c r="K118" s="311">
        <v>0</v>
      </c>
      <c r="L118" s="311">
        <v>0</v>
      </c>
      <c r="M118" s="311">
        <v>0</v>
      </c>
      <c r="N118" s="311">
        <v>0</v>
      </c>
      <c r="O118" s="311">
        <v>0</v>
      </c>
      <c r="P118" s="311">
        <v>0</v>
      </c>
      <c r="Q118" s="311">
        <v>0</v>
      </c>
      <c r="R118" s="311">
        <v>0</v>
      </c>
      <c r="S118" s="311">
        <v>0</v>
      </c>
      <c r="T118" s="311">
        <v>0</v>
      </c>
      <c r="U118" s="311">
        <v>0</v>
      </c>
      <c r="V118" s="311">
        <v>0</v>
      </c>
      <c r="W118" s="311">
        <v>0</v>
      </c>
      <c r="X118" s="311">
        <v>0</v>
      </c>
      <c r="Y118" s="311">
        <v>0</v>
      </c>
      <c r="Z118" s="311">
        <v>0</v>
      </c>
      <c r="AA118" s="311">
        <v>0</v>
      </c>
      <c r="AB118" s="311">
        <v>0</v>
      </c>
      <c r="AC118" s="311">
        <v>0</v>
      </c>
      <c r="AD118" s="311">
        <v>0</v>
      </c>
      <c r="AE118" s="311">
        <v>0</v>
      </c>
      <c r="AF118" s="311">
        <v>0</v>
      </c>
      <c r="AG118" s="311">
        <v>0</v>
      </c>
      <c r="AH118" s="311">
        <v>0</v>
      </c>
      <c r="AI118" s="311">
        <v>0</v>
      </c>
      <c r="AJ118" s="311">
        <v>0</v>
      </c>
      <c r="AK118" s="311">
        <v>0</v>
      </c>
      <c r="AL118" s="311">
        <v>0</v>
      </c>
      <c r="AM118" s="311">
        <v>0</v>
      </c>
      <c r="AN118" s="311">
        <v>0</v>
      </c>
      <c r="AO118" s="311">
        <v>0</v>
      </c>
      <c r="AP118" s="311">
        <v>0</v>
      </c>
      <c r="AQ118" s="311">
        <v>0</v>
      </c>
      <c r="AR118" s="311">
        <v>0</v>
      </c>
      <c r="AS118" s="311">
        <v>0</v>
      </c>
      <c r="AT118" s="311">
        <v>0</v>
      </c>
      <c r="AU118" s="311">
        <v>0</v>
      </c>
      <c r="AV118" s="311">
        <v>0</v>
      </c>
      <c r="AW118" s="311">
        <v>0</v>
      </c>
      <c r="AX118" s="311">
        <v>0</v>
      </c>
      <c r="AY118" s="311">
        <v>0</v>
      </c>
      <c r="AZ118" s="311">
        <v>0</v>
      </c>
      <c r="BA118" s="311">
        <v>0</v>
      </c>
      <c r="BB118" s="311">
        <v>0</v>
      </c>
      <c r="BC118" s="311">
        <v>0</v>
      </c>
      <c r="BD118" s="311">
        <v>0</v>
      </c>
      <c r="BE118" s="311">
        <v>0</v>
      </c>
      <c r="BF118" s="311">
        <v>0</v>
      </c>
      <c r="BG118" s="311">
        <v>0</v>
      </c>
      <c r="BH118" s="311">
        <v>0</v>
      </c>
      <c r="BI118" s="311">
        <v>0</v>
      </c>
      <c r="BJ118" s="311">
        <v>0</v>
      </c>
      <c r="BK118" s="311">
        <v>0</v>
      </c>
      <c r="BL118" s="311">
        <v>0</v>
      </c>
      <c r="BM118" s="311">
        <v>0</v>
      </c>
      <c r="BN118" s="311">
        <v>0</v>
      </c>
      <c r="BO118" s="311">
        <v>0</v>
      </c>
      <c r="BP118" s="311">
        <v>0</v>
      </c>
      <c r="BQ118" s="311">
        <v>0</v>
      </c>
      <c r="BR118" s="311">
        <v>0</v>
      </c>
      <c r="BS118" s="311">
        <v>0</v>
      </c>
      <c r="BT118" s="311">
        <v>0</v>
      </c>
      <c r="BU118" s="311">
        <v>0</v>
      </c>
      <c r="BV118" s="311">
        <v>0</v>
      </c>
      <c r="BW118" s="311">
        <v>0</v>
      </c>
      <c r="BX118" s="311">
        <v>0</v>
      </c>
      <c r="BY118" s="311">
        <v>0</v>
      </c>
      <c r="BZ118" s="311">
        <v>0</v>
      </c>
      <c r="CA118" s="311">
        <v>0</v>
      </c>
      <c r="CB118" s="311">
        <v>0</v>
      </c>
      <c r="CC118" s="311">
        <v>0</v>
      </c>
      <c r="CD118" s="311">
        <v>0</v>
      </c>
      <c r="CE118" s="311">
        <v>0</v>
      </c>
      <c r="CF118" s="311">
        <v>0</v>
      </c>
      <c r="CG118" s="311">
        <v>0</v>
      </c>
      <c r="CH118" s="311">
        <v>0</v>
      </c>
      <c r="CI118" s="311">
        <v>0</v>
      </c>
      <c r="CJ118" s="311">
        <v>0</v>
      </c>
      <c r="CK118" s="311">
        <v>0</v>
      </c>
      <c r="CL118" s="311">
        <v>0</v>
      </c>
      <c r="CM118" s="311">
        <v>0</v>
      </c>
      <c r="CN118" s="311">
        <v>0</v>
      </c>
      <c r="CO118" s="311">
        <v>0</v>
      </c>
      <c r="CP118" s="311">
        <v>0</v>
      </c>
      <c r="CQ118" s="311">
        <v>0</v>
      </c>
      <c r="CR118" s="311">
        <v>0</v>
      </c>
      <c r="CS118" s="311">
        <v>0</v>
      </c>
      <c r="CT118" s="311">
        <v>0</v>
      </c>
      <c r="CU118" s="311">
        <v>0</v>
      </c>
      <c r="CV118" s="311">
        <v>0</v>
      </c>
      <c r="CW118" s="311">
        <v>0</v>
      </c>
      <c r="CX118" s="311">
        <v>0</v>
      </c>
      <c r="CY118" s="311">
        <v>0</v>
      </c>
      <c r="CZ118" s="311">
        <v>0</v>
      </c>
      <c r="DA118" s="311">
        <v>0</v>
      </c>
      <c r="DB118" s="311">
        <v>0</v>
      </c>
      <c r="DC118" s="311">
        <v>0</v>
      </c>
      <c r="DD118" s="311">
        <v>0</v>
      </c>
      <c r="DE118" s="311">
        <v>0</v>
      </c>
      <c r="DF118" s="311">
        <v>0</v>
      </c>
      <c r="DG118" s="311">
        <v>0</v>
      </c>
      <c r="DH118" s="311">
        <v>0</v>
      </c>
      <c r="DI118" s="311">
        <v>0</v>
      </c>
      <c r="DJ118" s="311">
        <v>0</v>
      </c>
      <c r="DK118" s="308">
        <v>0</v>
      </c>
      <c r="DL118" s="308">
        <v>0</v>
      </c>
      <c r="DM118" s="308">
        <v>0</v>
      </c>
      <c r="DN118" s="308">
        <v>0</v>
      </c>
      <c r="DO118" s="308">
        <v>0</v>
      </c>
      <c r="DP118" s="308">
        <v>0</v>
      </c>
      <c r="DQ118" s="308">
        <v>0</v>
      </c>
      <c r="DR118" s="308">
        <v>0</v>
      </c>
      <c r="DS118" s="308"/>
      <c r="DT118" s="308"/>
      <c r="DU118" s="308"/>
      <c r="DV118" s="308"/>
      <c r="DW118" s="308"/>
      <c r="DX118" s="308"/>
      <c r="DY118" s="308"/>
      <c r="DZ118" s="308"/>
      <c r="EA118" s="308"/>
      <c r="EB118" s="308"/>
      <c r="EC118" s="308"/>
      <c r="ED118" s="308"/>
      <c r="EE118" s="303"/>
      <c r="EF118" s="308"/>
      <c r="EG118" s="308"/>
      <c r="EH118" s="308"/>
      <c r="EI118" s="308"/>
      <c r="EJ118" s="308"/>
      <c r="EK118" s="566" t="s">
        <v>492</v>
      </c>
      <c r="EL118" s="308">
        <v>0</v>
      </c>
      <c r="EM118" s="308">
        <v>0</v>
      </c>
      <c r="EN118" s="308">
        <v>0</v>
      </c>
      <c r="EO118" s="308">
        <v>0</v>
      </c>
      <c r="EP118" s="308">
        <v>0</v>
      </c>
      <c r="EQ118" s="308">
        <v>0</v>
      </c>
      <c r="ER118" s="308">
        <v>0</v>
      </c>
      <c r="ES118" s="308">
        <v>0</v>
      </c>
      <c r="ET118" s="308">
        <v>0</v>
      </c>
    </row>
    <row r="119" spans="1:150" s="256" customFormat="1" x14ac:dyDescent="0.25">
      <c r="A119" s="340" t="s">
        <v>491</v>
      </c>
      <c r="B119" s="311">
        <v>38.458706980000002</v>
      </c>
      <c r="C119" s="311">
        <v>95.141999999999996</v>
      </c>
      <c r="D119" s="311">
        <v>122.00924532400001</v>
      </c>
      <c r="E119" s="311">
        <v>115.223919939</v>
      </c>
      <c r="F119" s="311">
        <v>17.984337190000002</v>
      </c>
      <c r="G119" s="311">
        <v>64.14149609399999</v>
      </c>
      <c r="H119" s="311">
        <v>0.28378348999999997</v>
      </c>
      <c r="I119" s="311">
        <v>43.35583389</v>
      </c>
      <c r="J119" s="311">
        <v>22.596347829999999</v>
      </c>
      <c r="K119" s="311">
        <v>18.456565220000002</v>
      </c>
      <c r="L119" s="311">
        <v>88.929774969999997</v>
      </c>
      <c r="M119" s="311">
        <v>33.636655100000006</v>
      </c>
      <c r="N119" s="311">
        <v>116.83139901999999</v>
      </c>
      <c r="O119" s="311">
        <v>71.489612170000001</v>
      </c>
      <c r="P119" s="311">
        <v>1482.70636857</v>
      </c>
      <c r="Q119" s="311">
        <v>38.770908609999999</v>
      </c>
      <c r="R119" s="311">
        <v>109.40957716500002</v>
      </c>
      <c r="S119" s="311">
        <v>107.174987211</v>
      </c>
      <c r="T119" s="311">
        <v>115.52522270400002</v>
      </c>
      <c r="U119" s="311">
        <v>112.52771399</v>
      </c>
      <c r="V119" s="311">
        <v>0</v>
      </c>
      <c r="W119" s="311">
        <v>102.49997881</v>
      </c>
      <c r="X119" s="311">
        <v>85.761771930000009</v>
      </c>
      <c r="Y119" s="311">
        <v>205.15799374999997</v>
      </c>
      <c r="Z119" s="311">
        <v>52.442223122999998</v>
      </c>
      <c r="AA119" s="311">
        <v>0</v>
      </c>
      <c r="AB119" s="311">
        <v>143.684128219</v>
      </c>
      <c r="AC119" s="311">
        <v>25.567675574999999</v>
      </c>
      <c r="AD119" s="311">
        <v>55.041710136000006</v>
      </c>
      <c r="AE119" s="311">
        <v>46.304973280000006</v>
      </c>
      <c r="AF119" s="311">
        <v>37.709183005999996</v>
      </c>
      <c r="AG119" s="311">
        <v>47.179304999000003</v>
      </c>
      <c r="AH119" s="311">
        <v>50.618605731999999</v>
      </c>
      <c r="AI119" s="311">
        <v>74.464970090000008</v>
      </c>
      <c r="AJ119" s="311">
        <v>88.072930252999996</v>
      </c>
      <c r="AK119" s="311">
        <v>58.811057720000001</v>
      </c>
      <c r="AL119" s="311">
        <v>539.23655695999992</v>
      </c>
      <c r="AM119" s="311">
        <v>96.321706789999993</v>
      </c>
      <c r="AN119" s="311">
        <v>78.290276110000008</v>
      </c>
      <c r="AO119" s="311">
        <v>43.801066069999997</v>
      </c>
      <c r="AP119" s="311">
        <v>171.08097301999999</v>
      </c>
      <c r="AQ119" s="311">
        <v>26.418786660000002</v>
      </c>
      <c r="AR119" s="311">
        <v>40.83857682</v>
      </c>
      <c r="AS119" s="311">
        <v>42.976591559999996</v>
      </c>
      <c r="AT119" s="311">
        <v>23.620857579999999</v>
      </c>
      <c r="AU119" s="311">
        <v>61.391233400000004</v>
      </c>
      <c r="AV119" s="311">
        <v>4.4421516800000003</v>
      </c>
      <c r="AW119" s="311">
        <v>150.70728492999999</v>
      </c>
      <c r="AX119" s="311">
        <v>111.42607461999998</v>
      </c>
      <c r="AY119" s="311">
        <v>25.830272940000004</v>
      </c>
      <c r="AZ119" s="311">
        <v>66.212985869999997</v>
      </c>
      <c r="BA119" s="311">
        <v>30.825042839999995</v>
      </c>
      <c r="BB119" s="311">
        <v>18.881828739999996</v>
      </c>
      <c r="BC119" s="311">
        <v>42.955075099999995</v>
      </c>
      <c r="BD119" s="311">
        <v>1522.9067264600001</v>
      </c>
      <c r="BE119" s="311">
        <v>27.326759150000001</v>
      </c>
      <c r="BF119" s="311">
        <v>9.7891519250000005</v>
      </c>
      <c r="BG119" s="311">
        <v>138.14299336599998</v>
      </c>
      <c r="BH119" s="311">
        <v>65.845630290000003</v>
      </c>
      <c r="BI119" s="311">
        <v>76.375244460000005</v>
      </c>
      <c r="BJ119" s="311">
        <v>231.59019670999999</v>
      </c>
      <c r="BK119" s="311">
        <v>113.10258653999999</v>
      </c>
      <c r="BL119" s="311">
        <v>90.920615549999994</v>
      </c>
      <c r="BM119" s="311">
        <v>18.13418974</v>
      </c>
      <c r="BN119" s="311">
        <v>59.153473179999999</v>
      </c>
      <c r="BO119" s="311">
        <v>0.61571254999999991</v>
      </c>
      <c r="BP119" s="311">
        <v>6.8446381000000001</v>
      </c>
      <c r="BQ119" s="311">
        <v>23.619892239999999</v>
      </c>
      <c r="BR119" s="311">
        <v>1.12695926</v>
      </c>
      <c r="BS119" s="311">
        <v>11.46807364</v>
      </c>
      <c r="BT119" s="311">
        <v>0</v>
      </c>
      <c r="BU119" s="311">
        <v>32.977016219999996</v>
      </c>
      <c r="BV119" s="311">
        <v>299.58980081999999</v>
      </c>
      <c r="BW119" s="311">
        <v>110.11354996</v>
      </c>
      <c r="BX119" s="311">
        <v>6.7196366900000006</v>
      </c>
      <c r="BY119" s="311">
        <v>3.8645809289999997</v>
      </c>
      <c r="BZ119" s="311">
        <v>0.19530577499999999</v>
      </c>
      <c r="CA119" s="311">
        <v>36.226298010000001</v>
      </c>
      <c r="CB119" s="311">
        <v>5.0999999999999996</v>
      </c>
      <c r="CC119" s="311">
        <v>281.17264058000001</v>
      </c>
      <c r="CD119" s="311">
        <v>72.614338279999998</v>
      </c>
      <c r="CE119" s="311">
        <v>0.39221400000000001</v>
      </c>
      <c r="CF119" s="311">
        <v>13.349357970000002</v>
      </c>
      <c r="CG119" s="311">
        <v>3.5377962599999995</v>
      </c>
      <c r="CH119" s="311">
        <v>508.76989119299998</v>
      </c>
      <c r="CI119" s="311">
        <v>260.17492650700001</v>
      </c>
      <c r="CJ119" s="311">
        <v>20.769827799999998</v>
      </c>
      <c r="CK119" s="311">
        <v>0</v>
      </c>
      <c r="CL119" s="311">
        <v>15.77232849</v>
      </c>
      <c r="CM119" s="311">
        <v>32.102650279999999</v>
      </c>
      <c r="CN119" s="311">
        <v>7.1927165799999999</v>
      </c>
      <c r="CO119" s="311">
        <v>49.867722479999998</v>
      </c>
      <c r="CP119" s="311">
        <v>0</v>
      </c>
      <c r="CQ119" s="311">
        <v>1</v>
      </c>
      <c r="CR119" s="311">
        <v>48.156475853000003</v>
      </c>
      <c r="CS119" s="311">
        <v>30.776789909999998</v>
      </c>
      <c r="CT119" s="311">
        <v>234.83191392000001</v>
      </c>
      <c r="CU119" s="311">
        <v>3.94294441</v>
      </c>
      <c r="CV119" s="311">
        <v>0</v>
      </c>
      <c r="CW119" s="311">
        <v>0.56427178</v>
      </c>
      <c r="CX119" s="311">
        <v>0</v>
      </c>
      <c r="CY119" s="311">
        <v>1.033868631</v>
      </c>
      <c r="CZ119" s="311">
        <v>36.962741819999998</v>
      </c>
      <c r="DA119" s="311">
        <v>12.057923350000001</v>
      </c>
      <c r="DB119" s="311">
        <v>11.970087529999999</v>
      </c>
      <c r="DC119" s="311">
        <v>0</v>
      </c>
      <c r="DD119" s="311">
        <v>0.64426543000000003</v>
      </c>
      <c r="DE119" s="311">
        <v>5.9284950299999997</v>
      </c>
      <c r="DF119" s="311">
        <v>77.630953869999999</v>
      </c>
      <c r="DG119" s="311">
        <v>0</v>
      </c>
      <c r="DH119" s="311">
        <v>206.84131811</v>
      </c>
      <c r="DI119" s="311">
        <v>65.516381969999998</v>
      </c>
      <c r="DJ119" s="311">
        <v>35</v>
      </c>
      <c r="DK119" s="308">
        <v>15.7637599</v>
      </c>
      <c r="DL119" s="308">
        <v>0</v>
      </c>
      <c r="DM119" s="308">
        <v>0</v>
      </c>
      <c r="DN119" s="308">
        <v>6.5796027500000003</v>
      </c>
      <c r="DO119" s="308">
        <v>0</v>
      </c>
      <c r="DP119" s="308">
        <v>0.96282803000000006</v>
      </c>
      <c r="DQ119" s="308">
        <v>0.47848779800000002</v>
      </c>
      <c r="DR119" s="308">
        <v>14.943960449999999</v>
      </c>
      <c r="DS119" s="308">
        <v>16.434202199999998</v>
      </c>
      <c r="DT119" s="308">
        <v>0</v>
      </c>
      <c r="DU119" s="308">
        <v>0</v>
      </c>
      <c r="DV119" s="308">
        <v>0</v>
      </c>
      <c r="DW119" s="308">
        <v>0</v>
      </c>
      <c r="DX119" s="308">
        <v>0</v>
      </c>
      <c r="DY119" s="308">
        <v>0</v>
      </c>
      <c r="DZ119" s="308">
        <v>0</v>
      </c>
      <c r="EA119" s="308">
        <v>0</v>
      </c>
      <c r="EB119" s="308">
        <v>0</v>
      </c>
      <c r="EC119" s="308">
        <v>0</v>
      </c>
      <c r="ED119" s="308">
        <v>0</v>
      </c>
      <c r="EE119" s="303"/>
      <c r="EF119" s="308"/>
      <c r="EG119" s="308"/>
      <c r="EH119" s="308"/>
      <c r="EI119" s="308"/>
      <c r="EJ119" s="308"/>
      <c r="EK119" s="379" t="s">
        <v>491</v>
      </c>
      <c r="EL119" s="305">
        <v>700.64535181999997</v>
      </c>
      <c r="EM119" s="305">
        <v>150.735551851</v>
      </c>
      <c r="EN119" s="305">
        <v>346.08633900800004</v>
      </c>
      <c r="EO119" s="305">
        <v>16</v>
      </c>
      <c r="EP119" s="305">
        <v>0</v>
      </c>
      <c r="EQ119" s="305">
        <v>0</v>
      </c>
      <c r="ER119" s="305">
        <v>0</v>
      </c>
      <c r="ES119" s="305">
        <v>0</v>
      </c>
      <c r="ET119" s="305">
        <v>0</v>
      </c>
    </row>
    <row r="120" spans="1:150" s="256" customFormat="1" x14ac:dyDescent="0.25">
      <c r="A120" s="344" t="s">
        <v>490</v>
      </c>
      <c r="B120" s="311">
        <v>0</v>
      </c>
      <c r="C120" s="311">
        <v>0</v>
      </c>
      <c r="D120" s="311">
        <v>0</v>
      </c>
      <c r="E120" s="311">
        <v>0</v>
      </c>
      <c r="F120" s="311">
        <v>0</v>
      </c>
      <c r="G120" s="311">
        <v>0</v>
      </c>
      <c r="H120" s="311">
        <v>0</v>
      </c>
      <c r="I120" s="311">
        <v>0</v>
      </c>
      <c r="J120" s="311">
        <v>0</v>
      </c>
      <c r="K120" s="311">
        <v>0</v>
      </c>
      <c r="L120" s="311">
        <v>0</v>
      </c>
      <c r="M120" s="311">
        <v>0</v>
      </c>
      <c r="N120" s="311">
        <v>0</v>
      </c>
      <c r="O120" s="311">
        <v>0</v>
      </c>
      <c r="P120" s="311">
        <v>0</v>
      </c>
      <c r="Q120" s="311">
        <v>0</v>
      </c>
      <c r="R120" s="311">
        <v>0</v>
      </c>
      <c r="S120" s="311">
        <v>0</v>
      </c>
      <c r="T120" s="311">
        <v>0</v>
      </c>
      <c r="U120" s="311">
        <v>0</v>
      </c>
      <c r="V120" s="311">
        <v>0</v>
      </c>
      <c r="W120" s="311">
        <v>0</v>
      </c>
      <c r="X120" s="311">
        <v>0</v>
      </c>
      <c r="Y120" s="311">
        <v>0</v>
      </c>
      <c r="Z120" s="311">
        <v>0</v>
      </c>
      <c r="AA120" s="311">
        <v>0</v>
      </c>
      <c r="AB120" s="311">
        <v>0</v>
      </c>
      <c r="AC120" s="311">
        <v>0</v>
      </c>
      <c r="AD120" s="311">
        <v>0</v>
      </c>
      <c r="AE120" s="311">
        <v>0</v>
      </c>
      <c r="AF120" s="311">
        <v>0</v>
      </c>
      <c r="AG120" s="311">
        <v>0</v>
      </c>
      <c r="AH120" s="311">
        <v>0</v>
      </c>
      <c r="AI120" s="311">
        <v>0</v>
      </c>
      <c r="AJ120" s="311">
        <v>0</v>
      </c>
      <c r="AK120" s="311">
        <v>0</v>
      </c>
      <c r="AL120" s="311">
        <v>0</v>
      </c>
      <c r="AM120" s="311">
        <v>0</v>
      </c>
      <c r="AN120" s="311">
        <v>0</v>
      </c>
      <c r="AO120" s="311">
        <v>0</v>
      </c>
      <c r="AP120" s="311">
        <v>0</v>
      </c>
      <c r="AQ120" s="311">
        <v>0</v>
      </c>
      <c r="AR120" s="311">
        <v>0</v>
      </c>
      <c r="AS120" s="311">
        <v>0</v>
      </c>
      <c r="AT120" s="311">
        <v>0</v>
      </c>
      <c r="AU120" s="311">
        <v>0</v>
      </c>
      <c r="AV120" s="311">
        <v>0</v>
      </c>
      <c r="AW120" s="311">
        <v>0</v>
      </c>
      <c r="AX120" s="311">
        <v>0</v>
      </c>
      <c r="AY120" s="311">
        <v>0</v>
      </c>
      <c r="AZ120" s="311">
        <v>0</v>
      </c>
      <c r="BA120" s="311">
        <v>0</v>
      </c>
      <c r="BB120" s="311">
        <v>0</v>
      </c>
      <c r="BC120" s="311">
        <v>0</v>
      </c>
      <c r="BD120" s="311">
        <v>0</v>
      </c>
      <c r="BE120" s="311">
        <v>0</v>
      </c>
      <c r="BF120" s="311">
        <v>0</v>
      </c>
      <c r="BG120" s="311">
        <v>0</v>
      </c>
      <c r="BH120" s="311">
        <v>0</v>
      </c>
      <c r="BI120" s="311">
        <v>0</v>
      </c>
      <c r="BJ120" s="311">
        <v>0</v>
      </c>
      <c r="BK120" s="311">
        <v>0</v>
      </c>
      <c r="BL120" s="311">
        <v>0</v>
      </c>
      <c r="BM120" s="311">
        <v>0</v>
      </c>
      <c r="BN120" s="311">
        <v>0</v>
      </c>
      <c r="BO120" s="311">
        <v>0</v>
      </c>
      <c r="BP120" s="311">
        <v>0</v>
      </c>
      <c r="BQ120" s="311">
        <v>0</v>
      </c>
      <c r="BR120" s="311">
        <v>0</v>
      </c>
      <c r="BS120" s="311">
        <v>0</v>
      </c>
      <c r="BT120" s="311">
        <v>0</v>
      </c>
      <c r="BU120" s="311">
        <v>0</v>
      </c>
      <c r="BV120" s="311">
        <v>0</v>
      </c>
      <c r="BW120" s="311">
        <v>0</v>
      </c>
      <c r="BX120" s="311">
        <v>0</v>
      </c>
      <c r="BY120" s="311">
        <v>0</v>
      </c>
      <c r="BZ120" s="311">
        <v>0</v>
      </c>
      <c r="CA120" s="311">
        <v>0</v>
      </c>
      <c r="CB120" s="311">
        <v>0</v>
      </c>
      <c r="CC120" s="311">
        <v>0</v>
      </c>
      <c r="CD120" s="311">
        <v>0</v>
      </c>
      <c r="CE120" s="311">
        <v>0</v>
      </c>
      <c r="CF120" s="311">
        <v>0</v>
      </c>
      <c r="CG120" s="311">
        <v>0</v>
      </c>
      <c r="CH120" s="311">
        <v>0</v>
      </c>
      <c r="CI120" s="311">
        <v>0</v>
      </c>
      <c r="CJ120" s="311">
        <v>0</v>
      </c>
      <c r="CK120" s="311">
        <v>0</v>
      </c>
      <c r="CL120" s="311">
        <v>0</v>
      </c>
      <c r="CM120" s="311">
        <v>0</v>
      </c>
      <c r="CN120" s="311">
        <v>0</v>
      </c>
      <c r="CO120" s="311">
        <v>0</v>
      </c>
      <c r="CP120" s="311">
        <v>0</v>
      </c>
      <c r="CQ120" s="311">
        <v>0</v>
      </c>
      <c r="CR120" s="311">
        <v>0</v>
      </c>
      <c r="CS120" s="311">
        <v>0</v>
      </c>
      <c r="CT120" s="311">
        <v>0</v>
      </c>
      <c r="CU120" s="311">
        <v>0</v>
      </c>
      <c r="CV120" s="311">
        <v>0</v>
      </c>
      <c r="CW120" s="311">
        <v>0</v>
      </c>
      <c r="CX120" s="311">
        <v>0</v>
      </c>
      <c r="CY120" s="311">
        <v>0</v>
      </c>
      <c r="CZ120" s="311">
        <v>0</v>
      </c>
      <c r="DA120" s="311">
        <v>0</v>
      </c>
      <c r="DB120" s="311">
        <v>0</v>
      </c>
      <c r="DC120" s="311">
        <v>0</v>
      </c>
      <c r="DD120" s="311">
        <v>0</v>
      </c>
      <c r="DE120" s="311">
        <v>0</v>
      </c>
      <c r="DF120" s="311">
        <v>0</v>
      </c>
      <c r="DG120" s="311">
        <v>0</v>
      </c>
      <c r="DH120" s="311">
        <v>0</v>
      </c>
      <c r="DI120" s="311">
        <v>0</v>
      </c>
      <c r="DJ120" s="311">
        <v>0</v>
      </c>
      <c r="DK120" s="308">
        <v>0</v>
      </c>
      <c r="DL120" s="308">
        <v>0</v>
      </c>
      <c r="DM120" s="308">
        <v>0</v>
      </c>
      <c r="DN120" s="308">
        <v>0</v>
      </c>
      <c r="DO120" s="308">
        <v>0</v>
      </c>
      <c r="DP120" s="308">
        <v>0</v>
      </c>
      <c r="DQ120" s="308">
        <v>0</v>
      </c>
      <c r="DR120" s="308">
        <v>0</v>
      </c>
      <c r="DS120" s="308">
        <v>16</v>
      </c>
      <c r="DT120" s="308"/>
      <c r="DU120" s="308"/>
      <c r="DV120" s="308"/>
      <c r="DW120" s="308"/>
      <c r="DX120" s="308"/>
      <c r="DY120" s="308"/>
      <c r="DZ120" s="308"/>
      <c r="EA120" s="308"/>
      <c r="EB120" s="308"/>
      <c r="EC120" s="308"/>
      <c r="ED120" s="308"/>
      <c r="EE120" s="303"/>
      <c r="EF120" s="308"/>
      <c r="EG120" s="308"/>
      <c r="EH120" s="308"/>
      <c r="EI120" s="308"/>
      <c r="EJ120" s="308"/>
      <c r="EK120" s="566" t="s">
        <v>490</v>
      </c>
      <c r="EL120" s="308">
        <v>700.64535181999997</v>
      </c>
      <c r="EM120" s="308">
        <v>149.09993622100001</v>
      </c>
      <c r="EN120" s="308">
        <v>0</v>
      </c>
      <c r="EO120" s="308">
        <v>16</v>
      </c>
      <c r="EP120" s="308">
        <v>0</v>
      </c>
      <c r="EQ120" s="308">
        <v>0</v>
      </c>
      <c r="ER120" s="308">
        <v>0</v>
      </c>
      <c r="ES120" s="308">
        <v>0</v>
      </c>
      <c r="ET120" s="308">
        <v>0</v>
      </c>
    </row>
    <row r="121" spans="1:150" s="256" customFormat="1" x14ac:dyDescent="0.25">
      <c r="A121" s="340" t="s">
        <v>489</v>
      </c>
      <c r="B121" s="311">
        <v>0</v>
      </c>
      <c r="C121" s="311">
        <v>0</v>
      </c>
      <c r="D121" s="311">
        <v>11.564999999999998</v>
      </c>
      <c r="E121" s="311">
        <v>0</v>
      </c>
      <c r="F121" s="311">
        <v>0</v>
      </c>
      <c r="G121" s="311">
        <v>0</v>
      </c>
      <c r="H121" s="311">
        <v>0</v>
      </c>
      <c r="I121" s="311">
        <v>0</v>
      </c>
      <c r="J121" s="311">
        <v>11.564999999999998</v>
      </c>
      <c r="K121" s="311">
        <v>0</v>
      </c>
      <c r="L121" s="311">
        <v>0</v>
      </c>
      <c r="M121" s="311">
        <v>0</v>
      </c>
      <c r="N121" s="311">
        <v>0</v>
      </c>
      <c r="O121" s="311">
        <v>0</v>
      </c>
      <c r="P121" s="311">
        <v>7.4819999999999993</v>
      </c>
      <c r="Q121" s="311">
        <v>0</v>
      </c>
      <c r="R121" s="311">
        <v>0</v>
      </c>
      <c r="S121" s="311">
        <v>0</v>
      </c>
      <c r="T121" s="311">
        <v>0</v>
      </c>
      <c r="U121" s="311">
        <v>0</v>
      </c>
      <c r="V121" s="311">
        <v>7.4819999999999993</v>
      </c>
      <c r="W121" s="311">
        <v>7.5</v>
      </c>
      <c r="X121" s="311">
        <v>41.15</v>
      </c>
      <c r="Y121" s="311">
        <v>0</v>
      </c>
      <c r="Z121" s="311">
        <v>0</v>
      </c>
      <c r="AA121" s="311">
        <v>87</v>
      </c>
      <c r="AB121" s="311">
        <v>30.822600000000012</v>
      </c>
      <c r="AC121" s="311">
        <v>0</v>
      </c>
      <c r="AD121" s="311">
        <v>0</v>
      </c>
      <c r="AE121" s="311">
        <v>430</v>
      </c>
      <c r="AF121" s="311">
        <v>2000</v>
      </c>
      <c r="AG121" s="311">
        <v>3.53335664</v>
      </c>
      <c r="AH121" s="311">
        <v>45.112681969999997</v>
      </c>
      <c r="AI121" s="311">
        <v>15.39401123</v>
      </c>
      <c r="AJ121" s="311">
        <v>23.326698842999999</v>
      </c>
      <c r="AK121" s="311">
        <v>103.79439185</v>
      </c>
      <c r="AL121" s="311">
        <v>11.343166310000001</v>
      </c>
      <c r="AM121" s="311">
        <v>13.115405650000001</v>
      </c>
      <c r="AN121" s="311">
        <v>8.9328836799999998</v>
      </c>
      <c r="AO121" s="311">
        <v>750</v>
      </c>
      <c r="AP121" s="311">
        <v>38.435532120000005</v>
      </c>
      <c r="AQ121" s="311">
        <v>781.31836056999998</v>
      </c>
      <c r="AR121" s="311">
        <v>75.742378409999986</v>
      </c>
      <c r="AS121" s="311">
        <v>0</v>
      </c>
      <c r="AT121" s="311">
        <v>7.7139999999999995</v>
      </c>
      <c r="AU121" s="311">
        <v>3.47376752</v>
      </c>
      <c r="AV121" s="311">
        <v>0</v>
      </c>
      <c r="AW121" s="311">
        <v>34</v>
      </c>
      <c r="AX121" s="311">
        <v>182.10997152999997</v>
      </c>
      <c r="AY121" s="311">
        <v>2.0943488100000001</v>
      </c>
      <c r="AZ121" s="311">
        <v>837.48199999999997</v>
      </c>
      <c r="BA121" s="311">
        <v>47</v>
      </c>
      <c r="BB121" s="311">
        <v>24</v>
      </c>
      <c r="BC121" s="311">
        <v>37</v>
      </c>
      <c r="BD121" s="311">
        <v>128.45594326</v>
      </c>
      <c r="BE121" s="311">
        <v>1000</v>
      </c>
      <c r="BF121" s="311">
        <v>22.797293529999997</v>
      </c>
      <c r="BG121" s="311">
        <v>1000</v>
      </c>
      <c r="BH121" s="311">
        <v>0</v>
      </c>
      <c r="BI121" s="311">
        <v>111.91002028999999</v>
      </c>
      <c r="BJ121" s="311">
        <v>750</v>
      </c>
      <c r="BK121" s="311">
        <v>1000</v>
      </c>
      <c r="BL121" s="311">
        <v>678.04782880999994</v>
      </c>
      <c r="BM121" s="311">
        <v>55.299669710000003</v>
      </c>
      <c r="BN121" s="311">
        <v>49.556664940000005</v>
      </c>
      <c r="BO121" s="311">
        <v>1012.5693780399999</v>
      </c>
      <c r="BP121" s="311">
        <v>1018.2815096</v>
      </c>
      <c r="BQ121" s="311">
        <v>0</v>
      </c>
      <c r="BR121" s="311">
        <v>9.3625919299999989</v>
      </c>
      <c r="BS121" s="311">
        <v>0</v>
      </c>
      <c r="BT121" s="311">
        <v>3024.5860999400002</v>
      </c>
      <c r="BU121" s="311">
        <v>367.97065322999998</v>
      </c>
      <c r="BV121" s="311">
        <v>50.542916269999999</v>
      </c>
      <c r="BW121" s="311">
        <v>3197.92010501</v>
      </c>
      <c r="BX121" s="311">
        <v>119.82601</v>
      </c>
      <c r="BY121" s="311">
        <v>1.8088614000000001</v>
      </c>
      <c r="BZ121" s="311">
        <v>0</v>
      </c>
      <c r="CA121" s="311">
        <v>19.3036961</v>
      </c>
      <c r="CB121" s="311">
        <v>44.152000000000001</v>
      </c>
      <c r="CC121" s="311">
        <v>2.68093279</v>
      </c>
      <c r="CD121" s="311">
        <v>521.99354493999999</v>
      </c>
      <c r="CE121" s="311">
        <v>112.59092271</v>
      </c>
      <c r="CF121" s="311">
        <v>498.28691909200001</v>
      </c>
      <c r="CG121" s="311">
        <v>0</v>
      </c>
      <c r="CH121" s="311">
        <v>0</v>
      </c>
      <c r="CI121" s="311">
        <v>1000</v>
      </c>
      <c r="CJ121" s="311">
        <v>8.2347811799999988</v>
      </c>
      <c r="CK121" s="311">
        <v>0</v>
      </c>
      <c r="CL121" s="311">
        <v>-0.54911531999999996</v>
      </c>
      <c r="CM121" s="311">
        <v>9.6972979919999922</v>
      </c>
      <c r="CN121" s="311">
        <v>1125</v>
      </c>
      <c r="CO121" s="311">
        <v>0</v>
      </c>
      <c r="CP121" s="311">
        <v>7.4819999999999993</v>
      </c>
      <c r="CQ121" s="311">
        <v>2000</v>
      </c>
      <c r="CR121" s="311">
        <v>25</v>
      </c>
      <c r="CS121" s="311">
        <v>0</v>
      </c>
      <c r="CT121" s="311">
        <v>10.420999999999999</v>
      </c>
      <c r="CU121" s="311">
        <v>499</v>
      </c>
      <c r="CV121" s="311">
        <v>7.4819999999999993</v>
      </c>
      <c r="CW121" s="311">
        <v>197.62499999999997</v>
      </c>
      <c r="CX121" s="311">
        <v>109.7906445000001</v>
      </c>
      <c r="CY121" s="311">
        <v>0</v>
      </c>
      <c r="CZ121" s="311">
        <v>252.57257349999986</v>
      </c>
      <c r="DA121" s="311">
        <v>230.02304249999997</v>
      </c>
      <c r="DB121" s="311">
        <v>1037.423992</v>
      </c>
      <c r="DC121" s="311">
        <v>0</v>
      </c>
      <c r="DD121" s="311">
        <v>0</v>
      </c>
      <c r="DE121" s="311">
        <v>0</v>
      </c>
      <c r="DF121" s="311">
        <v>0</v>
      </c>
      <c r="DG121" s="311">
        <v>0</v>
      </c>
      <c r="DH121" s="311">
        <v>7.4819999999999993</v>
      </c>
      <c r="DI121" s="311">
        <v>0</v>
      </c>
      <c r="DJ121" s="311">
        <v>0</v>
      </c>
      <c r="DK121" s="308">
        <v>0</v>
      </c>
      <c r="DL121" s="308">
        <v>0</v>
      </c>
      <c r="DM121" s="308">
        <v>0</v>
      </c>
      <c r="DN121" s="308">
        <v>7.4817205500000057</v>
      </c>
      <c r="DO121" s="308">
        <v>0</v>
      </c>
      <c r="DP121" s="308">
        <v>0</v>
      </c>
      <c r="DQ121" s="308">
        <v>0</v>
      </c>
      <c r="DR121" s="308">
        <v>45.77</v>
      </c>
      <c r="DS121" s="308">
        <v>3.1415999999999999</v>
      </c>
      <c r="DT121" s="308"/>
      <c r="DU121" s="308"/>
      <c r="DV121" s="308"/>
      <c r="DW121" s="308"/>
      <c r="DX121" s="308"/>
      <c r="DY121" s="308">
        <v>2</v>
      </c>
      <c r="DZ121" s="308"/>
      <c r="EA121" s="308"/>
      <c r="EB121" s="308">
        <v>1000</v>
      </c>
      <c r="EC121" s="308"/>
      <c r="ED121" s="308"/>
      <c r="EE121" s="303"/>
      <c r="EF121" s="308"/>
      <c r="EG121" s="308"/>
      <c r="EH121" s="308"/>
      <c r="EI121" s="308"/>
      <c r="EJ121" s="308"/>
      <c r="EK121" s="379" t="s">
        <v>489</v>
      </c>
      <c r="EL121" s="305">
        <v>4185.2859638520004</v>
      </c>
      <c r="EM121" s="305">
        <v>1528.9172524999999</v>
      </c>
      <c r="EN121" s="305">
        <v>60.733720550000008</v>
      </c>
      <c r="EO121" s="305">
        <v>1000</v>
      </c>
      <c r="EP121" s="305">
        <v>1500</v>
      </c>
      <c r="EQ121" s="305">
        <v>2000</v>
      </c>
      <c r="ER121" s="305">
        <v>2000</v>
      </c>
      <c r="ES121" s="305">
        <v>2000</v>
      </c>
      <c r="ET121" s="305">
        <v>2000</v>
      </c>
    </row>
    <row r="122" spans="1:150" s="256" customFormat="1" x14ac:dyDescent="0.25">
      <c r="A122" s="344" t="s">
        <v>488</v>
      </c>
      <c r="B122" s="311">
        <v>0</v>
      </c>
      <c r="C122" s="311">
        <v>0</v>
      </c>
      <c r="D122" s="311">
        <v>0</v>
      </c>
      <c r="E122" s="311">
        <v>0</v>
      </c>
      <c r="F122" s="311">
        <v>0</v>
      </c>
      <c r="G122" s="311">
        <v>0</v>
      </c>
      <c r="H122" s="311">
        <v>0</v>
      </c>
      <c r="I122" s="311">
        <v>0</v>
      </c>
      <c r="J122" s="311">
        <v>0</v>
      </c>
      <c r="K122" s="311">
        <v>0</v>
      </c>
      <c r="L122" s="311">
        <v>0</v>
      </c>
      <c r="M122" s="311">
        <v>0</v>
      </c>
      <c r="N122" s="311">
        <v>0</v>
      </c>
      <c r="O122" s="311">
        <v>0</v>
      </c>
      <c r="P122" s="311">
        <v>0</v>
      </c>
      <c r="Q122" s="311">
        <v>0</v>
      </c>
      <c r="R122" s="311">
        <v>0</v>
      </c>
      <c r="S122" s="311">
        <v>0</v>
      </c>
      <c r="T122" s="311">
        <v>0</v>
      </c>
      <c r="U122" s="311">
        <v>0</v>
      </c>
      <c r="V122" s="311">
        <v>0</v>
      </c>
      <c r="W122" s="311">
        <v>7.5</v>
      </c>
      <c r="X122" s="311">
        <v>41.15</v>
      </c>
      <c r="Y122" s="311">
        <v>0</v>
      </c>
      <c r="Z122" s="311">
        <v>0</v>
      </c>
      <c r="AA122" s="311">
        <v>87</v>
      </c>
      <c r="AB122" s="311">
        <v>23.340599999999998</v>
      </c>
      <c r="AC122" s="311">
        <v>0</v>
      </c>
      <c r="AD122" s="311">
        <v>0</v>
      </c>
      <c r="AE122" s="311">
        <v>430</v>
      </c>
      <c r="AF122" s="311">
        <v>0</v>
      </c>
      <c r="AG122" s="311">
        <v>3.53335664</v>
      </c>
      <c r="AH122" s="311">
        <v>37.630681969999998</v>
      </c>
      <c r="AI122" s="311">
        <v>15.39401123</v>
      </c>
      <c r="AJ122" s="311">
        <v>23.326698842999999</v>
      </c>
      <c r="AK122" s="311">
        <v>103.79439185</v>
      </c>
      <c r="AL122" s="311">
        <v>11.343166310000001</v>
      </c>
      <c r="AM122" s="311">
        <v>13.115405650000001</v>
      </c>
      <c r="AN122" s="311">
        <v>1.45088368</v>
      </c>
      <c r="AO122" s="311">
        <v>0</v>
      </c>
      <c r="AP122" s="311">
        <v>38.435532120000005</v>
      </c>
      <c r="AQ122" s="311">
        <v>31.318360569999999</v>
      </c>
      <c r="AR122" s="311">
        <v>75.742378409999986</v>
      </c>
      <c r="AS122" s="311">
        <v>0</v>
      </c>
      <c r="AT122" s="311">
        <v>0.23200000000000001</v>
      </c>
      <c r="AU122" s="311">
        <v>3.47376752</v>
      </c>
      <c r="AV122" s="311">
        <v>0</v>
      </c>
      <c r="AW122" s="311">
        <v>34</v>
      </c>
      <c r="AX122" s="311">
        <v>182.10997152999997</v>
      </c>
      <c r="AY122" s="311">
        <v>2.0943488100000001</v>
      </c>
      <c r="AZ122" s="311">
        <v>830</v>
      </c>
      <c r="BA122" s="311">
        <v>47</v>
      </c>
      <c r="BB122" s="311">
        <v>24</v>
      </c>
      <c r="BC122" s="311">
        <v>37</v>
      </c>
      <c r="BD122" s="311">
        <v>128.45594326</v>
      </c>
      <c r="BE122" s="311">
        <v>0</v>
      </c>
      <c r="BF122" s="311">
        <v>15.315293529999998</v>
      </c>
      <c r="BG122" s="311">
        <v>0</v>
      </c>
      <c r="BH122" s="311">
        <v>0</v>
      </c>
      <c r="BI122" s="311">
        <v>111.91002028999999</v>
      </c>
      <c r="BJ122" s="311">
        <v>0</v>
      </c>
      <c r="BK122" s="311">
        <v>0</v>
      </c>
      <c r="BL122" s="311">
        <v>0</v>
      </c>
      <c r="BM122" s="311">
        <v>55.299669710000003</v>
      </c>
      <c r="BN122" s="311">
        <v>49.556664940000005</v>
      </c>
      <c r="BO122" s="311">
        <v>12.56937804</v>
      </c>
      <c r="BP122" s="311">
        <v>18.2815096</v>
      </c>
      <c r="BQ122" s="311">
        <v>0</v>
      </c>
      <c r="BR122" s="311">
        <v>1.88059193</v>
      </c>
      <c r="BS122" s="311">
        <v>0</v>
      </c>
      <c r="BT122" s="311">
        <v>524.58609993999994</v>
      </c>
      <c r="BU122" s="311">
        <v>67.970653229999996</v>
      </c>
      <c r="BV122" s="311">
        <v>50.542916269999999</v>
      </c>
      <c r="BW122" s="311">
        <v>197.92010500999999</v>
      </c>
      <c r="BX122" s="311">
        <v>112.34401</v>
      </c>
      <c r="BY122" s="311">
        <v>1.8088614000000001</v>
      </c>
      <c r="BZ122" s="311">
        <v>0</v>
      </c>
      <c r="CA122" s="311">
        <v>19.3036961</v>
      </c>
      <c r="CB122" s="311">
        <v>44.152000000000001</v>
      </c>
      <c r="CC122" s="311">
        <v>2.68093279</v>
      </c>
      <c r="CD122" s="311">
        <v>514.51154494000002</v>
      </c>
      <c r="CE122" s="311">
        <v>112.59092271</v>
      </c>
      <c r="CF122" s="311">
        <v>498.28691909200001</v>
      </c>
      <c r="CG122" s="311">
        <v>0</v>
      </c>
      <c r="CH122" s="311">
        <v>0</v>
      </c>
      <c r="CI122" s="311">
        <v>0</v>
      </c>
      <c r="CJ122" s="311">
        <v>0.75278118000000005</v>
      </c>
      <c r="CK122" s="311">
        <v>0</v>
      </c>
      <c r="CL122" s="311">
        <v>-0.54911531999999996</v>
      </c>
      <c r="CM122" s="311">
        <v>9.6972979919999922</v>
      </c>
      <c r="CN122" s="311">
        <v>0</v>
      </c>
      <c r="CO122" s="311">
        <v>0</v>
      </c>
      <c r="CP122" s="311">
        <v>0</v>
      </c>
      <c r="CQ122" s="311">
        <v>0</v>
      </c>
      <c r="CR122" s="311">
        <v>25</v>
      </c>
      <c r="CS122" s="311">
        <v>0</v>
      </c>
      <c r="CT122" s="311">
        <v>10.420999999999999</v>
      </c>
      <c r="CU122" s="311">
        <v>99</v>
      </c>
      <c r="CV122" s="311">
        <v>0</v>
      </c>
      <c r="CW122" s="311">
        <v>0</v>
      </c>
      <c r="CX122" s="311">
        <v>0</v>
      </c>
      <c r="CY122" s="311">
        <v>0</v>
      </c>
      <c r="CZ122" s="311">
        <v>0</v>
      </c>
      <c r="DA122" s="311">
        <v>0</v>
      </c>
      <c r="DB122" s="311">
        <v>25</v>
      </c>
      <c r="DC122" s="311">
        <v>0</v>
      </c>
      <c r="DD122" s="311">
        <v>0</v>
      </c>
      <c r="DE122" s="311">
        <v>0</v>
      </c>
      <c r="DF122" s="311">
        <v>0</v>
      </c>
      <c r="DG122" s="311">
        <v>0</v>
      </c>
      <c r="DH122" s="311">
        <v>0</v>
      </c>
      <c r="DI122" s="311">
        <v>0</v>
      </c>
      <c r="DJ122" s="311">
        <v>0</v>
      </c>
      <c r="DK122" s="308">
        <v>0</v>
      </c>
      <c r="DL122" s="308">
        <v>0</v>
      </c>
      <c r="DM122" s="308">
        <v>0</v>
      </c>
      <c r="DN122" s="308">
        <v>0</v>
      </c>
      <c r="DO122" s="308">
        <v>0</v>
      </c>
      <c r="DP122" s="308">
        <v>0</v>
      </c>
      <c r="DQ122" s="308">
        <v>0</v>
      </c>
      <c r="DR122" s="308">
        <v>45.77</v>
      </c>
      <c r="DS122" s="308">
        <v>3.1415999999999999</v>
      </c>
      <c r="DT122" s="308"/>
      <c r="DU122" s="308"/>
      <c r="DV122" s="308"/>
      <c r="DW122" s="308"/>
      <c r="DX122" s="308"/>
      <c r="DY122" s="308">
        <v>2</v>
      </c>
      <c r="DZ122" s="308"/>
      <c r="EA122" s="308"/>
      <c r="EB122" s="308"/>
      <c r="EC122" s="308"/>
      <c r="ED122" s="308"/>
      <c r="EE122" s="303"/>
      <c r="EF122" s="308"/>
      <c r="EG122" s="308"/>
      <c r="EH122" s="308"/>
      <c r="EI122" s="308"/>
      <c r="EJ122" s="308"/>
      <c r="EK122" s="566" t="s">
        <v>487</v>
      </c>
      <c r="EL122" s="308">
        <v>45.321963851999989</v>
      </c>
      <c r="EM122" s="308">
        <v>124</v>
      </c>
      <c r="EN122" s="308">
        <v>45.77</v>
      </c>
      <c r="EO122" s="308"/>
      <c r="EP122" s="308"/>
      <c r="EQ122" s="308"/>
      <c r="ER122" s="308"/>
      <c r="ES122" s="308"/>
      <c r="ET122" s="308"/>
    </row>
    <row r="123" spans="1:150" s="256" customFormat="1" x14ac:dyDescent="0.25">
      <c r="A123" s="344" t="s">
        <v>486</v>
      </c>
      <c r="B123" s="311">
        <v>0</v>
      </c>
      <c r="C123" s="311">
        <v>0</v>
      </c>
      <c r="D123" s="311">
        <v>11.564999999999998</v>
      </c>
      <c r="E123" s="311">
        <v>0</v>
      </c>
      <c r="F123" s="311">
        <v>0</v>
      </c>
      <c r="G123" s="311">
        <v>0</v>
      </c>
      <c r="H123" s="311">
        <v>0</v>
      </c>
      <c r="I123" s="311">
        <v>0</v>
      </c>
      <c r="J123" s="311">
        <v>11.564999999999998</v>
      </c>
      <c r="K123" s="311">
        <v>0</v>
      </c>
      <c r="L123" s="311">
        <v>0</v>
      </c>
      <c r="M123" s="311">
        <v>0</v>
      </c>
      <c r="N123" s="311">
        <v>0</v>
      </c>
      <c r="O123" s="311">
        <v>0</v>
      </c>
      <c r="P123" s="311">
        <v>7.4819999999999993</v>
      </c>
      <c r="Q123" s="311">
        <v>0</v>
      </c>
      <c r="R123" s="311">
        <v>0</v>
      </c>
      <c r="S123" s="311">
        <v>0</v>
      </c>
      <c r="T123" s="311">
        <v>0</v>
      </c>
      <c r="U123" s="311">
        <v>0</v>
      </c>
      <c r="V123" s="311">
        <v>7.4819999999999993</v>
      </c>
      <c r="W123" s="311">
        <v>0</v>
      </c>
      <c r="X123" s="311">
        <v>0</v>
      </c>
      <c r="Y123" s="311">
        <v>0</v>
      </c>
      <c r="Z123" s="311">
        <v>0</v>
      </c>
      <c r="AA123" s="311">
        <v>0</v>
      </c>
      <c r="AB123" s="311">
        <v>7.4820000000000135</v>
      </c>
      <c r="AC123" s="311">
        <v>0</v>
      </c>
      <c r="AD123" s="311">
        <v>0</v>
      </c>
      <c r="AE123" s="311">
        <v>0</v>
      </c>
      <c r="AF123" s="311">
        <v>2000</v>
      </c>
      <c r="AG123" s="311">
        <v>0</v>
      </c>
      <c r="AH123" s="311">
        <v>7.4819999999999993</v>
      </c>
      <c r="AI123" s="311">
        <v>0</v>
      </c>
      <c r="AJ123" s="311">
        <v>0</v>
      </c>
      <c r="AK123" s="311">
        <v>0</v>
      </c>
      <c r="AL123" s="311">
        <v>0</v>
      </c>
      <c r="AM123" s="311">
        <v>0</v>
      </c>
      <c r="AN123" s="311">
        <v>7.4819999999999993</v>
      </c>
      <c r="AO123" s="311">
        <v>750</v>
      </c>
      <c r="AP123" s="311">
        <v>0</v>
      </c>
      <c r="AQ123" s="311">
        <v>750</v>
      </c>
      <c r="AR123" s="311">
        <v>0</v>
      </c>
      <c r="AS123" s="311">
        <v>0</v>
      </c>
      <c r="AT123" s="311">
        <v>7.4819999999999993</v>
      </c>
      <c r="AU123" s="311">
        <v>0</v>
      </c>
      <c r="AV123" s="311">
        <v>0</v>
      </c>
      <c r="AW123" s="311">
        <v>0</v>
      </c>
      <c r="AX123" s="311">
        <v>0</v>
      </c>
      <c r="AY123" s="311">
        <v>0</v>
      </c>
      <c r="AZ123" s="311">
        <v>7.4819999999999993</v>
      </c>
      <c r="BA123" s="311">
        <v>0</v>
      </c>
      <c r="BB123" s="311">
        <v>0</v>
      </c>
      <c r="BC123" s="311">
        <v>0</v>
      </c>
      <c r="BD123" s="311">
        <v>0</v>
      </c>
      <c r="BE123" s="311">
        <v>1000</v>
      </c>
      <c r="BF123" s="311">
        <v>7.4819999999999993</v>
      </c>
      <c r="BG123" s="311">
        <v>1000</v>
      </c>
      <c r="BH123" s="311">
        <v>0</v>
      </c>
      <c r="BI123" s="311">
        <v>0</v>
      </c>
      <c r="BJ123" s="311">
        <v>750</v>
      </c>
      <c r="BK123" s="311">
        <v>1000</v>
      </c>
      <c r="BL123" s="311">
        <v>678.04782880999994</v>
      </c>
      <c r="BM123" s="311">
        <v>0</v>
      </c>
      <c r="BN123" s="311">
        <v>0</v>
      </c>
      <c r="BO123" s="311">
        <v>1000</v>
      </c>
      <c r="BP123" s="311">
        <v>1000</v>
      </c>
      <c r="BQ123" s="311">
        <v>0</v>
      </c>
      <c r="BR123" s="311">
        <v>7.4819999999999993</v>
      </c>
      <c r="BS123" s="311">
        <v>0</v>
      </c>
      <c r="BT123" s="311">
        <v>2500</v>
      </c>
      <c r="BU123" s="311">
        <v>300</v>
      </c>
      <c r="BV123" s="311">
        <v>0</v>
      </c>
      <c r="BW123" s="311">
        <v>3000</v>
      </c>
      <c r="BX123" s="311">
        <v>7.4819999999999993</v>
      </c>
      <c r="BY123" s="311">
        <v>0</v>
      </c>
      <c r="BZ123" s="311">
        <v>0</v>
      </c>
      <c r="CA123" s="311">
        <v>0</v>
      </c>
      <c r="CB123" s="311">
        <v>0</v>
      </c>
      <c r="CC123" s="311">
        <v>0</v>
      </c>
      <c r="CD123" s="311">
        <v>7.4819999999999993</v>
      </c>
      <c r="CE123" s="311">
        <v>0</v>
      </c>
      <c r="CF123" s="311">
        <v>0</v>
      </c>
      <c r="CG123" s="311">
        <v>0</v>
      </c>
      <c r="CH123" s="311">
        <v>0</v>
      </c>
      <c r="CI123" s="311">
        <v>1000</v>
      </c>
      <c r="CJ123" s="311">
        <v>7.4819999999999993</v>
      </c>
      <c r="CK123" s="311">
        <v>0</v>
      </c>
      <c r="CL123" s="311">
        <v>0</v>
      </c>
      <c r="CM123" s="311">
        <v>0</v>
      </c>
      <c r="CN123" s="311">
        <v>1125</v>
      </c>
      <c r="CO123" s="311">
        <v>0</v>
      </c>
      <c r="CP123" s="311">
        <v>7.4819999999999993</v>
      </c>
      <c r="CQ123" s="311">
        <v>2000</v>
      </c>
      <c r="CR123" s="311">
        <v>0</v>
      </c>
      <c r="CS123" s="311">
        <v>0</v>
      </c>
      <c r="CT123" s="311">
        <v>0</v>
      </c>
      <c r="CU123" s="311">
        <v>400</v>
      </c>
      <c r="CV123" s="311">
        <v>7.4819999999999993</v>
      </c>
      <c r="CW123" s="311">
        <v>197.62499999999997</v>
      </c>
      <c r="CX123" s="311">
        <v>109.7906445000001</v>
      </c>
      <c r="CY123" s="311">
        <v>0</v>
      </c>
      <c r="CZ123" s="311">
        <v>252.57257349999986</v>
      </c>
      <c r="DA123" s="311">
        <v>230.02304249999997</v>
      </c>
      <c r="DB123" s="311">
        <v>224.423992</v>
      </c>
      <c r="DC123" s="311">
        <v>0</v>
      </c>
      <c r="DD123" s="311">
        <v>0</v>
      </c>
      <c r="DE123" s="311">
        <v>0</v>
      </c>
      <c r="DF123" s="311">
        <v>0</v>
      </c>
      <c r="DG123" s="311">
        <v>0</v>
      </c>
      <c r="DH123" s="311">
        <v>7.4819999999999993</v>
      </c>
      <c r="DI123" s="311">
        <v>0</v>
      </c>
      <c r="DJ123" s="311">
        <v>0</v>
      </c>
      <c r="DK123" s="308">
        <v>0</v>
      </c>
      <c r="DL123" s="308">
        <v>0</v>
      </c>
      <c r="DM123" s="308">
        <v>0</v>
      </c>
      <c r="DN123" s="308">
        <v>7.4817205500000057</v>
      </c>
      <c r="DO123" s="308">
        <v>0</v>
      </c>
      <c r="DP123" s="308">
        <v>0</v>
      </c>
      <c r="DQ123" s="308">
        <v>0</v>
      </c>
      <c r="DR123" s="308">
        <v>0</v>
      </c>
      <c r="DS123" s="308">
        <v>0</v>
      </c>
      <c r="DT123" s="308"/>
      <c r="DU123" s="308"/>
      <c r="DV123" s="308"/>
      <c r="DW123" s="308"/>
      <c r="DX123" s="308"/>
      <c r="DY123" s="308"/>
      <c r="DZ123" s="308"/>
      <c r="EA123" s="308"/>
      <c r="EB123" s="308">
        <v>1000</v>
      </c>
      <c r="EC123" s="308"/>
      <c r="ED123" s="308"/>
      <c r="EE123" s="303"/>
      <c r="EF123" s="308"/>
      <c r="EG123" s="308"/>
      <c r="EH123" s="308"/>
      <c r="EI123" s="308"/>
      <c r="EJ123" s="308"/>
      <c r="EK123" s="566" t="s">
        <v>39</v>
      </c>
      <c r="EL123" s="308">
        <v>4139.9639999999999</v>
      </c>
      <c r="EM123" s="308">
        <v>1404.9172524999999</v>
      </c>
      <c r="EN123" s="308">
        <v>14.963720550000005</v>
      </c>
      <c r="EO123" s="308">
        <v>1000</v>
      </c>
      <c r="EP123" s="308">
        <v>1500</v>
      </c>
      <c r="EQ123" s="308">
        <v>2000</v>
      </c>
      <c r="ER123" s="308">
        <v>2000</v>
      </c>
      <c r="ES123" s="308">
        <v>2000</v>
      </c>
      <c r="ET123" s="308">
        <v>2000</v>
      </c>
    </row>
    <row r="124" spans="1:150" s="256" customFormat="1" x14ac:dyDescent="0.25">
      <c r="A124" s="342" t="s">
        <v>485</v>
      </c>
      <c r="B124" s="311"/>
      <c r="C124" s="311"/>
      <c r="D124" s="311"/>
      <c r="E124" s="311"/>
      <c r="F124" s="311"/>
      <c r="G124" s="311"/>
      <c r="H124" s="311"/>
      <c r="I124" s="311"/>
      <c r="J124" s="311"/>
      <c r="K124" s="311"/>
      <c r="L124" s="311"/>
      <c r="M124" s="311"/>
      <c r="N124" s="311"/>
      <c r="O124" s="311"/>
      <c r="P124" s="311"/>
      <c r="Q124" s="311"/>
      <c r="R124" s="311"/>
      <c r="S124" s="311"/>
      <c r="T124" s="311"/>
      <c r="U124" s="311"/>
      <c r="V124" s="311"/>
      <c r="W124" s="311"/>
      <c r="X124" s="311"/>
      <c r="Y124" s="311"/>
      <c r="Z124" s="311"/>
      <c r="AA124" s="311"/>
      <c r="AB124" s="311"/>
      <c r="AC124" s="311"/>
      <c r="AD124" s="311"/>
      <c r="AE124" s="311"/>
      <c r="AF124" s="311"/>
      <c r="AG124" s="311"/>
      <c r="AH124" s="311"/>
      <c r="AI124" s="311"/>
      <c r="AJ124" s="311"/>
      <c r="AK124" s="311"/>
      <c r="AL124" s="311"/>
      <c r="AM124" s="311"/>
      <c r="AN124" s="311"/>
      <c r="AO124" s="311"/>
      <c r="AP124" s="311"/>
      <c r="AQ124" s="311"/>
      <c r="AR124" s="311"/>
      <c r="AS124" s="311"/>
      <c r="AT124" s="311"/>
      <c r="AU124" s="311"/>
      <c r="AV124" s="311"/>
      <c r="AW124" s="311"/>
      <c r="AX124" s="311"/>
      <c r="AY124" s="311"/>
      <c r="AZ124" s="311"/>
      <c r="BA124" s="311"/>
      <c r="BB124" s="311"/>
      <c r="BC124" s="311"/>
      <c r="BD124" s="311"/>
      <c r="BE124" s="311"/>
      <c r="BF124" s="311"/>
      <c r="BG124" s="311"/>
      <c r="BH124" s="311"/>
      <c r="BI124" s="311"/>
      <c r="BJ124" s="311"/>
      <c r="BK124" s="311"/>
      <c r="BL124" s="311"/>
      <c r="BM124" s="311"/>
      <c r="BN124" s="311"/>
      <c r="BO124" s="311"/>
      <c r="BP124" s="311"/>
      <c r="BQ124" s="311"/>
      <c r="BR124" s="311"/>
      <c r="BS124" s="311"/>
      <c r="BT124" s="311"/>
      <c r="BU124" s="311"/>
      <c r="BV124" s="311"/>
      <c r="BW124" s="311"/>
      <c r="BX124" s="311"/>
      <c r="BY124" s="311"/>
      <c r="BZ124" s="311"/>
      <c r="CA124" s="311"/>
      <c r="CB124" s="311"/>
      <c r="CC124" s="311"/>
      <c r="CD124" s="311"/>
      <c r="CE124" s="311"/>
      <c r="CF124" s="311"/>
      <c r="CG124" s="311"/>
      <c r="CH124" s="311"/>
      <c r="CI124" s="311"/>
      <c r="CJ124" s="311"/>
      <c r="CK124" s="311"/>
      <c r="CL124" s="311"/>
      <c r="CM124" s="311"/>
      <c r="CN124" s="311"/>
      <c r="CO124" s="311"/>
      <c r="CP124" s="311"/>
      <c r="CQ124" s="311"/>
      <c r="CR124" s="311"/>
      <c r="CS124" s="311"/>
      <c r="CT124" s="311"/>
      <c r="CU124" s="311"/>
      <c r="CV124" s="311"/>
      <c r="CW124" s="311"/>
      <c r="CX124" s="311"/>
      <c r="CY124" s="311"/>
      <c r="CZ124" s="311"/>
      <c r="DA124" s="311"/>
      <c r="DB124" s="311"/>
      <c r="DC124" s="311"/>
      <c r="DD124" s="311"/>
      <c r="DE124" s="311"/>
      <c r="DF124" s="311"/>
      <c r="DG124" s="311"/>
      <c r="DH124" s="311"/>
      <c r="DI124" s="311"/>
      <c r="DJ124" s="311"/>
      <c r="DK124" s="308"/>
      <c r="DL124" s="308"/>
      <c r="DM124" s="308"/>
      <c r="DN124" s="308"/>
      <c r="DO124" s="308"/>
      <c r="DP124" s="308"/>
      <c r="DQ124" s="308"/>
      <c r="DR124" s="308"/>
      <c r="DS124" s="308"/>
      <c r="DT124" s="308"/>
      <c r="DU124" s="308"/>
      <c r="DV124" s="308"/>
      <c r="DW124" s="308"/>
      <c r="DX124" s="308"/>
      <c r="DY124" s="308"/>
      <c r="DZ124" s="308"/>
      <c r="EA124" s="308"/>
      <c r="EB124" s="308"/>
      <c r="EC124" s="308"/>
      <c r="ED124" s="308"/>
      <c r="EE124" s="303"/>
      <c r="EF124" s="308"/>
      <c r="EG124" s="308"/>
      <c r="EH124" s="308"/>
      <c r="EI124" s="308"/>
      <c r="EJ124" s="308"/>
      <c r="EK124" s="401" t="s">
        <v>485</v>
      </c>
      <c r="EL124" s="308">
        <v>0</v>
      </c>
      <c r="EM124" s="308">
        <v>0</v>
      </c>
      <c r="EN124" s="308">
        <v>0</v>
      </c>
      <c r="EO124" s="308">
        <v>0</v>
      </c>
      <c r="EP124" s="308">
        <v>0</v>
      </c>
      <c r="EQ124" s="308">
        <v>0</v>
      </c>
      <c r="ER124" s="308">
        <v>0</v>
      </c>
      <c r="ES124" s="308">
        <v>0</v>
      </c>
      <c r="ET124" s="308">
        <v>0</v>
      </c>
    </row>
    <row r="125" spans="1:150" s="256" customFormat="1" x14ac:dyDescent="0.25">
      <c r="A125" s="340" t="s">
        <v>484</v>
      </c>
      <c r="B125" s="311">
        <v>0</v>
      </c>
      <c r="C125" s="311">
        <v>0</v>
      </c>
      <c r="D125" s="311">
        <v>0</v>
      </c>
      <c r="E125" s="311">
        <v>0</v>
      </c>
      <c r="F125" s="311">
        <v>0</v>
      </c>
      <c r="G125" s="311">
        <v>0</v>
      </c>
      <c r="H125" s="311">
        <v>0</v>
      </c>
      <c r="I125" s="311">
        <v>0</v>
      </c>
      <c r="J125" s="311">
        <v>0</v>
      </c>
      <c r="K125" s="311">
        <v>0</v>
      </c>
      <c r="L125" s="311">
        <v>0</v>
      </c>
      <c r="M125" s="311">
        <v>0</v>
      </c>
      <c r="N125" s="311">
        <v>0</v>
      </c>
      <c r="O125" s="311">
        <v>0</v>
      </c>
      <c r="P125" s="311">
        <v>0</v>
      </c>
      <c r="Q125" s="311">
        <v>0</v>
      </c>
      <c r="R125" s="311">
        <v>0</v>
      </c>
      <c r="S125" s="311">
        <v>0</v>
      </c>
      <c r="T125" s="311">
        <v>0</v>
      </c>
      <c r="U125" s="311">
        <v>0</v>
      </c>
      <c r="V125" s="311">
        <v>0</v>
      </c>
      <c r="W125" s="311">
        <v>0</v>
      </c>
      <c r="X125" s="311">
        <v>0</v>
      </c>
      <c r="Y125" s="311">
        <v>0</v>
      </c>
      <c r="Z125" s="311">
        <v>0</v>
      </c>
      <c r="AA125" s="311">
        <v>0</v>
      </c>
      <c r="AB125" s="311">
        <v>0</v>
      </c>
      <c r="AC125" s="311">
        <v>0</v>
      </c>
      <c r="AD125" s="311">
        <v>0</v>
      </c>
      <c r="AE125" s="311">
        <v>0</v>
      </c>
      <c r="AF125" s="311">
        <v>0</v>
      </c>
      <c r="AG125" s="311">
        <v>0</v>
      </c>
      <c r="AH125" s="311">
        <v>0</v>
      </c>
      <c r="AI125" s="311">
        <v>1000</v>
      </c>
      <c r="AJ125" s="311">
        <v>0</v>
      </c>
      <c r="AK125" s="311">
        <v>0</v>
      </c>
      <c r="AL125" s="311">
        <v>0</v>
      </c>
      <c r="AM125" s="311">
        <v>0</v>
      </c>
      <c r="AN125" s="311">
        <v>0</v>
      </c>
      <c r="AO125" s="311">
        <v>0</v>
      </c>
      <c r="AP125" s="311">
        <v>0</v>
      </c>
      <c r="AQ125" s="311">
        <v>0</v>
      </c>
      <c r="AR125" s="311">
        <v>0</v>
      </c>
      <c r="AS125" s="311">
        <v>0</v>
      </c>
      <c r="AT125" s="311">
        <v>0</v>
      </c>
      <c r="AU125" s="311">
        <v>0</v>
      </c>
      <c r="AV125" s="311">
        <v>0</v>
      </c>
      <c r="AW125" s="311">
        <v>0</v>
      </c>
      <c r="AX125" s="311">
        <v>0</v>
      </c>
      <c r="AY125" s="311">
        <v>0</v>
      </c>
      <c r="AZ125" s="311">
        <v>0</v>
      </c>
      <c r="BA125" s="311">
        <v>0</v>
      </c>
      <c r="BB125" s="311">
        <v>0</v>
      </c>
      <c r="BC125" s="311">
        <v>0</v>
      </c>
      <c r="BD125" s="311">
        <v>0</v>
      </c>
      <c r="BE125" s="311">
        <v>0</v>
      </c>
      <c r="BF125" s="311">
        <v>0</v>
      </c>
      <c r="BG125" s="311">
        <v>0</v>
      </c>
      <c r="BH125" s="311">
        <v>0</v>
      </c>
      <c r="BI125" s="311">
        <v>0</v>
      </c>
      <c r="BJ125" s="311">
        <v>0</v>
      </c>
      <c r="BK125" s="311">
        <v>0</v>
      </c>
      <c r="BL125" s="311">
        <v>0</v>
      </c>
      <c r="BM125" s="311">
        <v>0</v>
      </c>
      <c r="BN125" s="311">
        <v>0</v>
      </c>
      <c r="BO125" s="311">
        <v>0</v>
      </c>
      <c r="BP125" s="311">
        <v>0</v>
      </c>
      <c r="BQ125" s="311">
        <v>0</v>
      </c>
      <c r="BR125" s="311">
        <v>0</v>
      </c>
      <c r="BS125" s="311">
        <v>0</v>
      </c>
      <c r="BT125" s="311">
        <v>0</v>
      </c>
      <c r="BU125" s="311">
        <v>0</v>
      </c>
      <c r="BV125" s="311">
        <v>25</v>
      </c>
      <c r="BW125" s="311">
        <v>0</v>
      </c>
      <c r="BX125" s="311">
        <v>0</v>
      </c>
      <c r="BY125" s="311">
        <v>0</v>
      </c>
      <c r="BZ125" s="311">
        <v>0</v>
      </c>
      <c r="CA125" s="311">
        <v>0</v>
      </c>
      <c r="CB125" s="311">
        <v>0</v>
      </c>
      <c r="CC125" s="311">
        <v>0</v>
      </c>
      <c r="CD125" s="311">
        <v>0</v>
      </c>
      <c r="CE125" s="311">
        <v>0</v>
      </c>
      <c r="CF125" s="311">
        <v>0</v>
      </c>
      <c r="CG125" s="311">
        <v>0</v>
      </c>
      <c r="CH125" s="311">
        <v>0</v>
      </c>
      <c r="CI125" s="311">
        <v>0</v>
      </c>
      <c r="CJ125" s="311">
        <v>0</v>
      </c>
      <c r="CK125" s="311">
        <v>0</v>
      </c>
      <c r="CL125" s="311">
        <v>0</v>
      </c>
      <c r="CM125" s="311">
        <v>0</v>
      </c>
      <c r="CN125" s="311">
        <v>0</v>
      </c>
      <c r="CO125" s="311">
        <v>0</v>
      </c>
      <c r="CP125" s="311">
        <v>0</v>
      </c>
      <c r="CQ125" s="311">
        <v>0</v>
      </c>
      <c r="CR125" s="311">
        <v>0</v>
      </c>
      <c r="CS125" s="311">
        <v>0</v>
      </c>
      <c r="CT125" s="311">
        <v>0</v>
      </c>
      <c r="CU125" s="311">
        <v>0</v>
      </c>
      <c r="CV125" s="311">
        <v>0</v>
      </c>
      <c r="CW125" s="311">
        <v>0</v>
      </c>
      <c r="CX125" s="311">
        <v>0</v>
      </c>
      <c r="CY125" s="311">
        <v>0</v>
      </c>
      <c r="CZ125" s="311">
        <v>0</v>
      </c>
      <c r="DA125" s="311">
        <v>0</v>
      </c>
      <c r="DB125" s="311">
        <v>0</v>
      </c>
      <c r="DC125" s="311">
        <v>0</v>
      </c>
      <c r="DD125" s="311">
        <v>0</v>
      </c>
      <c r="DE125" s="311">
        <v>0</v>
      </c>
      <c r="DF125" s="311">
        <v>0</v>
      </c>
      <c r="DG125" s="311">
        <v>0</v>
      </c>
      <c r="DH125" s="311">
        <v>0</v>
      </c>
      <c r="DI125" s="311">
        <v>0</v>
      </c>
      <c r="DJ125" s="311">
        <v>0</v>
      </c>
      <c r="DK125" s="308">
        <v>0</v>
      </c>
      <c r="DL125" s="308">
        <v>0</v>
      </c>
      <c r="DM125" s="308">
        <v>0</v>
      </c>
      <c r="DN125" s="308">
        <v>0</v>
      </c>
      <c r="DO125" s="308">
        <v>0</v>
      </c>
      <c r="DP125" s="308">
        <v>0</v>
      </c>
      <c r="DQ125" s="308">
        <v>0</v>
      </c>
      <c r="DR125" s="308">
        <v>0</v>
      </c>
      <c r="DS125" s="308">
        <v>0</v>
      </c>
      <c r="DT125" s="308"/>
      <c r="DU125" s="308"/>
      <c r="DV125" s="308"/>
      <c r="DW125" s="308"/>
      <c r="DX125" s="308"/>
      <c r="DY125" s="308"/>
      <c r="DZ125" s="308"/>
      <c r="EA125" s="308"/>
      <c r="EB125" s="308"/>
      <c r="EC125" s="308"/>
      <c r="ED125" s="308"/>
      <c r="EE125" s="303"/>
      <c r="EF125" s="308"/>
      <c r="EG125" s="308"/>
      <c r="EH125" s="308"/>
      <c r="EI125" s="308"/>
      <c r="EJ125" s="308"/>
      <c r="EK125" s="379" t="s">
        <v>484</v>
      </c>
      <c r="EL125" s="308">
        <v>0</v>
      </c>
      <c r="EM125" s="308">
        <v>0</v>
      </c>
      <c r="EN125" s="308">
        <v>0</v>
      </c>
      <c r="EO125" s="308">
        <v>0</v>
      </c>
      <c r="EP125" s="308">
        <v>0</v>
      </c>
      <c r="EQ125" s="308">
        <v>0</v>
      </c>
      <c r="ER125" s="308">
        <v>0</v>
      </c>
      <c r="ES125" s="308">
        <v>0</v>
      </c>
      <c r="ET125" s="308">
        <v>0</v>
      </c>
    </row>
    <row r="126" spans="1:150" s="256" customFormat="1" x14ac:dyDescent="0.25">
      <c r="A126" s="340" t="s">
        <v>483</v>
      </c>
      <c r="B126" s="311">
        <v>0</v>
      </c>
      <c r="C126" s="311">
        <v>0</v>
      </c>
      <c r="D126" s="311">
        <v>0</v>
      </c>
      <c r="E126" s="311">
        <v>0</v>
      </c>
      <c r="F126" s="311">
        <v>0</v>
      </c>
      <c r="G126" s="311">
        <v>0</v>
      </c>
      <c r="H126" s="311">
        <v>0</v>
      </c>
      <c r="I126" s="311">
        <v>0</v>
      </c>
      <c r="J126" s="311">
        <v>0</v>
      </c>
      <c r="K126" s="311">
        <v>0</v>
      </c>
      <c r="L126" s="311">
        <v>0</v>
      </c>
      <c r="M126" s="311">
        <v>0</v>
      </c>
      <c r="N126" s="311">
        <v>0</v>
      </c>
      <c r="O126" s="311">
        <v>0</v>
      </c>
      <c r="P126" s="311">
        <v>0</v>
      </c>
      <c r="Q126" s="311">
        <v>0</v>
      </c>
      <c r="R126" s="311">
        <v>0</v>
      </c>
      <c r="S126" s="311">
        <v>0</v>
      </c>
      <c r="T126" s="311">
        <v>0</v>
      </c>
      <c r="U126" s="311">
        <v>0</v>
      </c>
      <c r="V126" s="311">
        <v>1200</v>
      </c>
      <c r="W126" s="311">
        <v>0</v>
      </c>
      <c r="X126" s="311">
        <v>0</v>
      </c>
      <c r="Y126" s="311">
        <v>0</v>
      </c>
      <c r="Z126" s="311">
        <v>700</v>
      </c>
      <c r="AA126" s="311">
        <v>0</v>
      </c>
      <c r="AB126" s="311">
        <v>0</v>
      </c>
      <c r="AC126" s="311">
        <v>0</v>
      </c>
      <c r="AD126" s="311">
        <v>0</v>
      </c>
      <c r="AE126" s="311">
        <v>0</v>
      </c>
      <c r="AF126" s="311">
        <v>400</v>
      </c>
      <c r="AG126" s="311">
        <v>0</v>
      </c>
      <c r="AH126" s="311">
        <v>700</v>
      </c>
      <c r="AI126" s="311">
        <v>0</v>
      </c>
      <c r="AJ126" s="311">
        <v>0</v>
      </c>
      <c r="AK126" s="311">
        <v>0</v>
      </c>
      <c r="AL126" s="311">
        <v>500</v>
      </c>
      <c r="AM126" s="311">
        <v>0</v>
      </c>
      <c r="AN126" s="311">
        <v>0</v>
      </c>
      <c r="AO126" s="311">
        <v>0</v>
      </c>
      <c r="AP126" s="311">
        <v>0</v>
      </c>
      <c r="AQ126" s="311">
        <v>400</v>
      </c>
      <c r="AR126" s="311">
        <v>1000</v>
      </c>
      <c r="AS126" s="311">
        <v>0</v>
      </c>
      <c r="AT126" s="311">
        <v>0</v>
      </c>
      <c r="AU126" s="311">
        <v>0</v>
      </c>
      <c r="AV126" s="311">
        <v>0</v>
      </c>
      <c r="AW126" s="311">
        <v>0</v>
      </c>
      <c r="AX126" s="311">
        <v>435</v>
      </c>
      <c r="AY126" s="311">
        <v>0</v>
      </c>
      <c r="AZ126" s="311">
        <v>0</v>
      </c>
      <c r="BA126" s="311">
        <v>0</v>
      </c>
      <c r="BB126" s="311">
        <v>0</v>
      </c>
      <c r="BC126" s="311">
        <v>0</v>
      </c>
      <c r="BD126" s="311">
        <v>400</v>
      </c>
      <c r="BE126" s="311">
        <v>0</v>
      </c>
      <c r="BF126" s="311">
        <v>0</v>
      </c>
      <c r="BG126" s="311">
        <v>0</v>
      </c>
      <c r="BH126" s="311">
        <v>325</v>
      </c>
      <c r="BI126" s="311">
        <v>0</v>
      </c>
      <c r="BJ126" s="311">
        <v>900</v>
      </c>
      <c r="BK126" s="311">
        <v>0</v>
      </c>
      <c r="BL126" s="311">
        <v>0</v>
      </c>
      <c r="BM126" s="311">
        <v>0</v>
      </c>
      <c r="BN126" s="311">
        <v>0</v>
      </c>
      <c r="BO126" s="311">
        <v>0</v>
      </c>
      <c r="BP126" s="311">
        <v>400</v>
      </c>
      <c r="BQ126" s="311">
        <v>0</v>
      </c>
      <c r="BR126" s="311">
        <v>0</v>
      </c>
      <c r="BS126" s="311">
        <v>0</v>
      </c>
      <c r="BT126" s="311">
        <v>0</v>
      </c>
      <c r="BU126" s="311">
        <v>0</v>
      </c>
      <c r="BV126" s="311">
        <v>0</v>
      </c>
      <c r="BW126" s="311">
        <v>400</v>
      </c>
      <c r="BX126" s="311">
        <v>0</v>
      </c>
      <c r="BY126" s="311">
        <v>0</v>
      </c>
      <c r="BZ126" s="311">
        <v>0</v>
      </c>
      <c r="CA126" s="311">
        <v>0</v>
      </c>
      <c r="CB126" s="311">
        <v>0</v>
      </c>
      <c r="CC126" s="311">
        <v>0</v>
      </c>
      <c r="CD126" s="311">
        <v>0</v>
      </c>
      <c r="CE126" s="311">
        <v>295</v>
      </c>
      <c r="CF126" s="311">
        <v>0</v>
      </c>
      <c r="CG126" s="311">
        <v>0</v>
      </c>
      <c r="CH126" s="311">
        <v>0</v>
      </c>
      <c r="CI126" s="311">
        <v>0</v>
      </c>
      <c r="CJ126" s="311">
        <v>0</v>
      </c>
      <c r="CK126" s="311">
        <v>200</v>
      </c>
      <c r="CL126" s="311">
        <v>0</v>
      </c>
      <c r="CM126" s="311">
        <v>0</v>
      </c>
      <c r="CN126" s="311">
        <v>0</v>
      </c>
      <c r="CO126" s="311">
        <v>180</v>
      </c>
      <c r="CP126" s="311">
        <v>0</v>
      </c>
      <c r="CQ126" s="311">
        <v>65</v>
      </c>
      <c r="CR126" s="311">
        <v>0</v>
      </c>
      <c r="CS126" s="311">
        <v>0</v>
      </c>
      <c r="CT126" s="311">
        <v>0</v>
      </c>
      <c r="CU126" s="311">
        <v>0</v>
      </c>
      <c r="CV126" s="311">
        <v>0</v>
      </c>
      <c r="CW126" s="311">
        <v>0</v>
      </c>
      <c r="CX126" s="311">
        <v>0</v>
      </c>
      <c r="CY126" s="311">
        <v>0</v>
      </c>
      <c r="CZ126" s="311">
        <v>0</v>
      </c>
      <c r="DA126" s="311">
        <v>0</v>
      </c>
      <c r="DB126" s="311">
        <v>0</v>
      </c>
      <c r="DC126" s="311">
        <v>0</v>
      </c>
      <c r="DD126" s="311">
        <v>0</v>
      </c>
      <c r="DE126" s="311">
        <v>0</v>
      </c>
      <c r="DF126" s="311">
        <v>0</v>
      </c>
      <c r="DG126" s="311">
        <v>0</v>
      </c>
      <c r="DH126" s="311">
        <v>0</v>
      </c>
      <c r="DI126" s="311">
        <v>0</v>
      </c>
      <c r="DJ126" s="311">
        <v>0</v>
      </c>
      <c r="DK126" s="308">
        <v>0</v>
      </c>
      <c r="DL126" s="308">
        <v>0</v>
      </c>
      <c r="DM126" s="308">
        <v>0</v>
      </c>
      <c r="DN126" s="308">
        <v>0</v>
      </c>
      <c r="DO126" s="308">
        <v>0</v>
      </c>
      <c r="DP126" s="308">
        <v>0</v>
      </c>
      <c r="DQ126" s="308">
        <v>0</v>
      </c>
      <c r="DR126" s="308">
        <v>0</v>
      </c>
      <c r="DS126" s="308">
        <v>0</v>
      </c>
      <c r="DT126" s="308"/>
      <c r="DU126" s="308"/>
      <c r="DV126" s="308"/>
      <c r="DW126" s="308"/>
      <c r="DX126" s="308"/>
      <c r="DY126" s="308"/>
      <c r="DZ126" s="308"/>
      <c r="EA126" s="308"/>
      <c r="EB126" s="308"/>
      <c r="EC126" s="308"/>
      <c r="ED126" s="308"/>
      <c r="EE126" s="303"/>
      <c r="EF126" s="308"/>
      <c r="EG126" s="308"/>
      <c r="EH126" s="308"/>
      <c r="EI126" s="308"/>
      <c r="EJ126" s="308"/>
      <c r="EK126" s="379" t="s">
        <v>483</v>
      </c>
      <c r="EL126" s="308">
        <v>445</v>
      </c>
      <c r="EM126" s="308">
        <v>0</v>
      </c>
      <c r="EN126" s="308">
        <v>0</v>
      </c>
      <c r="EO126" s="308">
        <v>0</v>
      </c>
      <c r="EP126" s="308">
        <v>0</v>
      </c>
      <c r="EQ126" s="308">
        <v>0</v>
      </c>
      <c r="ER126" s="308">
        <v>0</v>
      </c>
      <c r="ES126" s="308">
        <v>0</v>
      </c>
      <c r="ET126" s="308">
        <v>0</v>
      </c>
    </row>
    <row r="127" spans="1:150" s="256" customFormat="1" x14ac:dyDescent="0.25">
      <c r="A127" s="338" t="s">
        <v>482</v>
      </c>
      <c r="B127" s="311">
        <v>0</v>
      </c>
      <c r="C127" s="311">
        <v>0</v>
      </c>
      <c r="D127" s="311">
        <v>0</v>
      </c>
      <c r="E127" s="311">
        <v>0</v>
      </c>
      <c r="F127" s="311">
        <v>0</v>
      </c>
      <c r="G127" s="311">
        <v>0</v>
      </c>
      <c r="H127" s="311">
        <v>0</v>
      </c>
      <c r="I127" s="311">
        <v>0</v>
      </c>
      <c r="J127" s="311">
        <v>0</v>
      </c>
      <c r="K127" s="311">
        <v>0</v>
      </c>
      <c r="L127" s="311">
        <v>0</v>
      </c>
      <c r="M127" s="311">
        <v>0</v>
      </c>
      <c r="N127" s="311">
        <v>0</v>
      </c>
      <c r="O127" s="311">
        <v>0</v>
      </c>
      <c r="P127" s="311">
        <v>0</v>
      </c>
      <c r="Q127" s="311">
        <v>0</v>
      </c>
      <c r="R127" s="311">
        <v>0</v>
      </c>
      <c r="S127" s="311">
        <v>0</v>
      </c>
      <c r="T127" s="311">
        <v>0</v>
      </c>
      <c r="U127" s="311">
        <v>0</v>
      </c>
      <c r="V127" s="311">
        <v>1200</v>
      </c>
      <c r="W127" s="311">
        <v>0</v>
      </c>
      <c r="X127" s="311">
        <v>0</v>
      </c>
      <c r="Y127" s="311">
        <v>0</v>
      </c>
      <c r="Z127" s="311">
        <v>700</v>
      </c>
      <c r="AA127" s="311">
        <v>0</v>
      </c>
      <c r="AB127" s="311">
        <v>0</v>
      </c>
      <c r="AC127" s="311">
        <v>0</v>
      </c>
      <c r="AD127" s="311">
        <v>0</v>
      </c>
      <c r="AE127" s="311">
        <v>0</v>
      </c>
      <c r="AF127" s="311">
        <v>400</v>
      </c>
      <c r="AG127" s="311">
        <v>0</v>
      </c>
      <c r="AH127" s="311">
        <v>700</v>
      </c>
      <c r="AI127" s="311">
        <v>0</v>
      </c>
      <c r="AJ127" s="311">
        <v>0</v>
      </c>
      <c r="AK127" s="311">
        <v>0</v>
      </c>
      <c r="AL127" s="311">
        <v>500</v>
      </c>
      <c r="AM127" s="311">
        <v>0</v>
      </c>
      <c r="AN127" s="311">
        <v>0</v>
      </c>
      <c r="AO127" s="311">
        <v>0</v>
      </c>
      <c r="AP127" s="311">
        <v>0</v>
      </c>
      <c r="AQ127" s="311">
        <v>400</v>
      </c>
      <c r="AR127" s="311">
        <v>1000</v>
      </c>
      <c r="AS127" s="311">
        <v>0</v>
      </c>
      <c r="AT127" s="311">
        <v>0</v>
      </c>
      <c r="AU127" s="311">
        <v>0</v>
      </c>
      <c r="AV127" s="311">
        <v>0</v>
      </c>
      <c r="AW127" s="311">
        <v>0</v>
      </c>
      <c r="AX127" s="311">
        <v>435</v>
      </c>
      <c r="AY127" s="311">
        <v>0</v>
      </c>
      <c r="AZ127" s="311">
        <v>0</v>
      </c>
      <c r="BA127" s="311">
        <v>0</v>
      </c>
      <c r="BB127" s="311">
        <v>0</v>
      </c>
      <c r="BC127" s="311">
        <v>0</v>
      </c>
      <c r="BD127" s="311">
        <v>400</v>
      </c>
      <c r="BE127" s="311">
        <v>0</v>
      </c>
      <c r="BF127" s="311">
        <v>0</v>
      </c>
      <c r="BG127" s="311">
        <v>0</v>
      </c>
      <c r="BH127" s="311">
        <v>325</v>
      </c>
      <c r="BI127" s="311">
        <v>0</v>
      </c>
      <c r="BJ127" s="311">
        <v>900</v>
      </c>
      <c r="BK127" s="311">
        <v>0</v>
      </c>
      <c r="BL127" s="311">
        <v>0</v>
      </c>
      <c r="BM127" s="311">
        <v>0</v>
      </c>
      <c r="BN127" s="311">
        <v>0</v>
      </c>
      <c r="BO127" s="311">
        <v>0</v>
      </c>
      <c r="BP127" s="311">
        <v>400</v>
      </c>
      <c r="BQ127" s="311">
        <v>0</v>
      </c>
      <c r="BR127" s="311">
        <v>0</v>
      </c>
      <c r="BS127" s="311">
        <v>0</v>
      </c>
      <c r="BT127" s="311">
        <v>0</v>
      </c>
      <c r="BU127" s="311">
        <v>0</v>
      </c>
      <c r="BV127" s="311">
        <v>0</v>
      </c>
      <c r="BW127" s="311">
        <v>400</v>
      </c>
      <c r="BX127" s="311">
        <v>0</v>
      </c>
      <c r="BY127" s="311">
        <v>0</v>
      </c>
      <c r="BZ127" s="311">
        <v>0</v>
      </c>
      <c r="CA127" s="311">
        <v>0</v>
      </c>
      <c r="CB127" s="311">
        <v>0</v>
      </c>
      <c r="CC127" s="311">
        <v>0</v>
      </c>
      <c r="CD127" s="311">
        <v>0</v>
      </c>
      <c r="CE127" s="311">
        <v>295</v>
      </c>
      <c r="CF127" s="311">
        <v>0</v>
      </c>
      <c r="CG127" s="311">
        <v>0</v>
      </c>
      <c r="CH127" s="311">
        <v>0</v>
      </c>
      <c r="CI127" s="311">
        <v>0</v>
      </c>
      <c r="CJ127" s="311">
        <v>0</v>
      </c>
      <c r="CK127" s="311">
        <v>200</v>
      </c>
      <c r="CL127" s="311">
        <v>0</v>
      </c>
      <c r="CM127" s="311">
        <v>0</v>
      </c>
      <c r="CN127" s="311">
        <v>0</v>
      </c>
      <c r="CO127" s="311">
        <v>180</v>
      </c>
      <c r="CP127" s="311">
        <v>0</v>
      </c>
      <c r="CQ127" s="311">
        <v>65</v>
      </c>
      <c r="CR127" s="311">
        <v>0</v>
      </c>
      <c r="CS127" s="311">
        <v>0</v>
      </c>
      <c r="CT127" s="311">
        <v>0</v>
      </c>
      <c r="CU127" s="311">
        <v>0</v>
      </c>
      <c r="CV127" s="311">
        <v>0</v>
      </c>
      <c r="CW127" s="311">
        <v>0</v>
      </c>
      <c r="CX127" s="311">
        <v>0</v>
      </c>
      <c r="CY127" s="311">
        <v>0</v>
      </c>
      <c r="CZ127" s="311">
        <v>0</v>
      </c>
      <c r="DA127" s="311">
        <v>0</v>
      </c>
      <c r="DB127" s="311">
        <v>0</v>
      </c>
      <c r="DC127" s="311">
        <v>0</v>
      </c>
      <c r="DD127" s="311">
        <v>0</v>
      </c>
      <c r="DE127" s="311">
        <v>0</v>
      </c>
      <c r="DF127" s="311">
        <v>0</v>
      </c>
      <c r="DG127" s="311">
        <v>0</v>
      </c>
      <c r="DH127" s="311">
        <v>0</v>
      </c>
      <c r="DI127" s="311">
        <v>0</v>
      </c>
      <c r="DJ127" s="311">
        <v>0</v>
      </c>
      <c r="DK127" s="308">
        <v>0</v>
      </c>
      <c r="DL127" s="308">
        <v>0</v>
      </c>
      <c r="DM127" s="308">
        <v>0</v>
      </c>
      <c r="DN127" s="308">
        <v>0</v>
      </c>
      <c r="DO127" s="308">
        <v>0</v>
      </c>
      <c r="DP127" s="308">
        <v>0</v>
      </c>
      <c r="DQ127" s="308">
        <v>0</v>
      </c>
      <c r="DR127" s="308">
        <v>0</v>
      </c>
      <c r="DS127" s="308">
        <v>0</v>
      </c>
      <c r="DT127" s="308"/>
      <c r="DU127" s="308"/>
      <c r="DV127" s="308"/>
      <c r="DW127" s="308"/>
      <c r="DX127" s="308"/>
      <c r="DY127" s="308"/>
      <c r="DZ127" s="308"/>
      <c r="EA127" s="308"/>
      <c r="EB127" s="308"/>
      <c r="EC127" s="308"/>
      <c r="ED127" s="308"/>
      <c r="EE127" s="303"/>
      <c r="EF127" s="308"/>
      <c r="EG127" s="308"/>
      <c r="EH127" s="308"/>
      <c r="EI127" s="308"/>
      <c r="EJ127" s="308"/>
      <c r="EK127" s="401"/>
      <c r="EL127" s="308"/>
      <c r="EM127" s="308"/>
      <c r="EN127" s="308"/>
      <c r="EO127" s="308"/>
      <c r="EP127" s="308"/>
      <c r="EQ127" s="308"/>
      <c r="ER127" s="308"/>
      <c r="ES127" s="308"/>
      <c r="ET127" s="308"/>
    </row>
    <row r="128" spans="1:150" s="256" customFormat="1" x14ac:dyDescent="0.25">
      <c r="A128" s="338" t="s">
        <v>481</v>
      </c>
      <c r="B128" s="311">
        <v>0</v>
      </c>
      <c r="C128" s="311">
        <v>0</v>
      </c>
      <c r="D128" s="311">
        <v>0</v>
      </c>
      <c r="E128" s="311">
        <v>0</v>
      </c>
      <c r="F128" s="311">
        <v>0</v>
      </c>
      <c r="G128" s="311">
        <v>0</v>
      </c>
      <c r="H128" s="311">
        <v>0</v>
      </c>
      <c r="I128" s="311">
        <v>0</v>
      </c>
      <c r="J128" s="311">
        <v>0</v>
      </c>
      <c r="K128" s="311">
        <v>0</v>
      </c>
      <c r="L128" s="311">
        <v>0</v>
      </c>
      <c r="M128" s="311">
        <v>0</v>
      </c>
      <c r="N128" s="311">
        <v>0</v>
      </c>
      <c r="O128" s="311">
        <v>0</v>
      </c>
      <c r="P128" s="311">
        <v>0</v>
      </c>
      <c r="Q128" s="311">
        <v>0</v>
      </c>
      <c r="R128" s="311">
        <v>0</v>
      </c>
      <c r="S128" s="311">
        <v>0</v>
      </c>
      <c r="T128" s="311">
        <v>0</v>
      </c>
      <c r="U128" s="311">
        <v>0</v>
      </c>
      <c r="V128" s="311">
        <v>0</v>
      </c>
      <c r="W128" s="311">
        <v>0</v>
      </c>
      <c r="X128" s="311">
        <v>0</v>
      </c>
      <c r="Y128" s="311">
        <v>0</v>
      </c>
      <c r="Z128" s="311">
        <v>0</v>
      </c>
      <c r="AA128" s="311">
        <v>0</v>
      </c>
      <c r="AB128" s="311">
        <v>0</v>
      </c>
      <c r="AC128" s="311">
        <v>0</v>
      </c>
      <c r="AD128" s="311">
        <v>0</v>
      </c>
      <c r="AE128" s="311">
        <v>0</v>
      </c>
      <c r="AF128" s="311">
        <v>0</v>
      </c>
      <c r="AG128" s="311">
        <v>0</v>
      </c>
      <c r="AH128" s="311">
        <v>0</v>
      </c>
      <c r="AI128" s="311">
        <v>0</v>
      </c>
      <c r="AJ128" s="311">
        <v>0</v>
      </c>
      <c r="AK128" s="311">
        <v>0</v>
      </c>
      <c r="AL128" s="311">
        <v>0</v>
      </c>
      <c r="AM128" s="311">
        <v>0</v>
      </c>
      <c r="AN128" s="311">
        <v>0</v>
      </c>
      <c r="AO128" s="311">
        <v>0</v>
      </c>
      <c r="AP128" s="311">
        <v>0</v>
      </c>
      <c r="AQ128" s="311">
        <v>0</v>
      </c>
      <c r="AR128" s="311">
        <v>0</v>
      </c>
      <c r="AS128" s="311">
        <v>0</v>
      </c>
      <c r="AT128" s="311">
        <v>0</v>
      </c>
      <c r="AU128" s="311">
        <v>0</v>
      </c>
      <c r="AV128" s="311">
        <v>0</v>
      </c>
      <c r="AW128" s="311">
        <v>0</v>
      </c>
      <c r="AX128" s="311">
        <v>0</v>
      </c>
      <c r="AY128" s="311">
        <v>0</v>
      </c>
      <c r="AZ128" s="311">
        <v>0</v>
      </c>
      <c r="BA128" s="311">
        <v>0</v>
      </c>
      <c r="BB128" s="311">
        <v>0</v>
      </c>
      <c r="BC128" s="311">
        <v>0</v>
      </c>
      <c r="BD128" s="311">
        <v>0</v>
      </c>
      <c r="BE128" s="311">
        <v>0</v>
      </c>
      <c r="BF128" s="311">
        <v>0</v>
      </c>
      <c r="BG128" s="311">
        <v>0</v>
      </c>
      <c r="BH128" s="311">
        <v>0</v>
      </c>
      <c r="BI128" s="311">
        <v>0</v>
      </c>
      <c r="BJ128" s="311">
        <v>0</v>
      </c>
      <c r="BK128" s="311">
        <v>0</v>
      </c>
      <c r="BL128" s="311">
        <v>0</v>
      </c>
      <c r="BM128" s="311">
        <v>0</v>
      </c>
      <c r="BN128" s="311">
        <v>0</v>
      </c>
      <c r="BO128" s="311">
        <v>0</v>
      </c>
      <c r="BP128" s="311">
        <v>0</v>
      </c>
      <c r="BQ128" s="311">
        <v>0</v>
      </c>
      <c r="BR128" s="311">
        <v>0</v>
      </c>
      <c r="BS128" s="311">
        <v>0</v>
      </c>
      <c r="BT128" s="311">
        <v>0</v>
      </c>
      <c r="BU128" s="311">
        <v>0</v>
      </c>
      <c r="BV128" s="311">
        <v>0</v>
      </c>
      <c r="BW128" s="311">
        <v>0</v>
      </c>
      <c r="BX128" s="311">
        <v>0</v>
      </c>
      <c r="BY128" s="311">
        <v>0</v>
      </c>
      <c r="BZ128" s="311">
        <v>0</v>
      </c>
      <c r="CA128" s="311">
        <v>0</v>
      </c>
      <c r="CB128" s="311">
        <v>0</v>
      </c>
      <c r="CC128" s="311">
        <v>0</v>
      </c>
      <c r="CD128" s="311">
        <v>0</v>
      </c>
      <c r="CE128" s="311">
        <v>0</v>
      </c>
      <c r="CF128" s="311">
        <v>0</v>
      </c>
      <c r="CG128" s="311">
        <v>0</v>
      </c>
      <c r="CH128" s="311">
        <v>0</v>
      </c>
      <c r="CI128" s="311">
        <v>0</v>
      </c>
      <c r="CJ128" s="311">
        <v>0</v>
      </c>
      <c r="CK128" s="311">
        <v>0</v>
      </c>
      <c r="CL128" s="311">
        <v>0</v>
      </c>
      <c r="CM128" s="311">
        <v>0</v>
      </c>
      <c r="CN128" s="311">
        <v>0</v>
      </c>
      <c r="CO128" s="311">
        <v>0</v>
      </c>
      <c r="CP128" s="311">
        <v>0</v>
      </c>
      <c r="CQ128" s="311">
        <v>0</v>
      </c>
      <c r="CR128" s="311">
        <v>0</v>
      </c>
      <c r="CS128" s="311">
        <v>0</v>
      </c>
      <c r="CT128" s="311">
        <v>0</v>
      </c>
      <c r="CU128" s="311">
        <v>0</v>
      </c>
      <c r="CV128" s="311">
        <v>0</v>
      </c>
      <c r="CW128" s="311">
        <v>0</v>
      </c>
      <c r="CX128" s="311">
        <v>0</v>
      </c>
      <c r="CY128" s="311">
        <v>0</v>
      </c>
      <c r="CZ128" s="311">
        <v>0</v>
      </c>
      <c r="DA128" s="311">
        <v>0</v>
      </c>
      <c r="DB128" s="311">
        <v>0</v>
      </c>
      <c r="DC128" s="311">
        <v>0</v>
      </c>
      <c r="DD128" s="311">
        <v>0</v>
      </c>
      <c r="DE128" s="311">
        <v>0</v>
      </c>
      <c r="DF128" s="311">
        <v>0</v>
      </c>
      <c r="DG128" s="311">
        <v>0</v>
      </c>
      <c r="DH128" s="311">
        <v>0</v>
      </c>
      <c r="DI128" s="311">
        <v>0</v>
      </c>
      <c r="DJ128" s="311">
        <v>0</v>
      </c>
      <c r="DK128" s="308">
        <v>0</v>
      </c>
      <c r="DL128" s="308">
        <v>0</v>
      </c>
      <c r="DM128" s="308">
        <v>0</v>
      </c>
      <c r="DN128" s="308">
        <v>0</v>
      </c>
      <c r="DO128" s="308">
        <v>0</v>
      </c>
      <c r="DP128" s="308">
        <v>0</v>
      </c>
      <c r="DQ128" s="308">
        <v>0</v>
      </c>
      <c r="DR128" s="308">
        <v>0</v>
      </c>
      <c r="DS128" s="308">
        <v>0</v>
      </c>
      <c r="DT128" s="308"/>
      <c r="DU128" s="308"/>
      <c r="DV128" s="308"/>
      <c r="DW128" s="308"/>
      <c r="DX128" s="308"/>
      <c r="DY128" s="308"/>
      <c r="DZ128" s="308"/>
      <c r="EA128" s="308"/>
      <c r="EB128" s="308"/>
      <c r="EC128" s="308"/>
      <c r="ED128" s="308"/>
      <c r="EE128" s="303"/>
      <c r="EF128" s="308"/>
      <c r="EG128" s="308"/>
      <c r="EH128" s="308"/>
      <c r="EI128" s="308"/>
      <c r="EJ128" s="308"/>
      <c r="EK128" s="401"/>
      <c r="EL128" s="308"/>
      <c r="EM128" s="308"/>
      <c r="EN128" s="308"/>
      <c r="EO128" s="308"/>
      <c r="EP128" s="308"/>
      <c r="EQ128" s="308"/>
      <c r="ER128" s="308"/>
      <c r="ES128" s="308"/>
      <c r="ET128" s="308"/>
    </row>
    <row r="129" spans="1:150" s="256" customFormat="1" x14ac:dyDescent="0.25">
      <c r="A129" s="338" t="s">
        <v>648</v>
      </c>
      <c r="B129" s="311"/>
      <c r="C129" s="311"/>
      <c r="D129" s="311"/>
      <c r="E129" s="311"/>
      <c r="F129" s="311"/>
      <c r="G129" s="311"/>
      <c r="H129" s="311"/>
      <c r="I129" s="311"/>
      <c r="J129" s="311"/>
      <c r="K129" s="311"/>
      <c r="L129" s="311"/>
      <c r="M129" s="311"/>
      <c r="N129" s="311"/>
      <c r="O129" s="311"/>
      <c r="P129" s="311"/>
      <c r="Q129" s="311"/>
      <c r="R129" s="311"/>
      <c r="S129" s="311"/>
      <c r="T129" s="311"/>
      <c r="U129" s="311"/>
      <c r="V129" s="311"/>
      <c r="W129" s="311"/>
      <c r="X129" s="311"/>
      <c r="Y129" s="311"/>
      <c r="Z129" s="311"/>
      <c r="AA129" s="311"/>
      <c r="AB129" s="311"/>
      <c r="AC129" s="311"/>
      <c r="AD129" s="311"/>
      <c r="AE129" s="311"/>
      <c r="AF129" s="311"/>
      <c r="AG129" s="311"/>
      <c r="AH129" s="311"/>
      <c r="AI129" s="311"/>
      <c r="AJ129" s="311"/>
      <c r="AK129" s="311"/>
      <c r="AL129" s="311"/>
      <c r="AM129" s="311"/>
      <c r="AN129" s="311"/>
      <c r="AO129" s="311"/>
      <c r="AP129" s="311"/>
      <c r="AQ129" s="311"/>
      <c r="AR129" s="311"/>
      <c r="AS129" s="311"/>
      <c r="AT129" s="311"/>
      <c r="AU129" s="311"/>
      <c r="AV129" s="311"/>
      <c r="AW129" s="311"/>
      <c r="AX129" s="311"/>
      <c r="AY129" s="311"/>
      <c r="AZ129" s="311"/>
      <c r="BA129" s="311"/>
      <c r="BB129" s="311"/>
      <c r="BC129" s="311"/>
      <c r="BD129" s="311"/>
      <c r="BE129" s="311"/>
      <c r="BF129" s="311"/>
      <c r="BG129" s="311"/>
      <c r="BH129" s="311"/>
      <c r="BI129" s="311"/>
      <c r="BJ129" s="311"/>
      <c r="BK129" s="311"/>
      <c r="BL129" s="311"/>
      <c r="BM129" s="311"/>
      <c r="BN129" s="311"/>
      <c r="BO129" s="311"/>
      <c r="BP129" s="311"/>
      <c r="BQ129" s="311"/>
      <c r="BR129" s="311"/>
      <c r="BS129" s="311"/>
      <c r="BT129" s="311"/>
      <c r="BU129" s="311"/>
      <c r="BV129" s="311"/>
      <c r="BW129" s="311"/>
      <c r="BX129" s="311"/>
      <c r="BY129" s="311"/>
      <c r="BZ129" s="311"/>
      <c r="CA129" s="311"/>
      <c r="CB129" s="311"/>
      <c r="CC129" s="311"/>
      <c r="CD129" s="311"/>
      <c r="CE129" s="311"/>
      <c r="CF129" s="311"/>
      <c r="CG129" s="311"/>
      <c r="CH129" s="311"/>
      <c r="CI129" s="311"/>
      <c r="CJ129" s="311"/>
      <c r="CK129" s="311"/>
      <c r="CL129" s="311"/>
      <c r="CM129" s="311"/>
      <c r="CN129" s="311"/>
      <c r="CO129" s="311"/>
      <c r="CP129" s="311"/>
      <c r="CQ129" s="311"/>
      <c r="CR129" s="311"/>
      <c r="CS129" s="311"/>
      <c r="CT129" s="311"/>
      <c r="CU129" s="311"/>
      <c r="CV129" s="311"/>
      <c r="CW129" s="311"/>
      <c r="CX129" s="311"/>
      <c r="CY129" s="311"/>
      <c r="CZ129" s="311"/>
      <c r="DA129" s="311"/>
      <c r="DB129" s="311"/>
      <c r="DC129" s="311"/>
      <c r="DD129" s="311"/>
      <c r="DE129" s="311"/>
      <c r="DF129" s="311"/>
      <c r="DG129" s="311"/>
      <c r="DH129" s="311"/>
      <c r="DI129" s="311"/>
      <c r="DJ129" s="311"/>
      <c r="DK129" s="308"/>
      <c r="DL129" s="308"/>
      <c r="DM129" s="308"/>
      <c r="DN129" s="308"/>
      <c r="DO129" s="308"/>
      <c r="DP129" s="308"/>
      <c r="DQ129" s="308"/>
      <c r="DR129" s="308"/>
      <c r="DS129" s="308"/>
      <c r="DT129" s="308"/>
      <c r="DU129" s="308"/>
      <c r="DV129" s="308"/>
      <c r="DW129" s="308"/>
      <c r="DX129" s="308"/>
      <c r="DY129" s="308"/>
      <c r="DZ129" s="308"/>
      <c r="EA129" s="308"/>
      <c r="EB129" s="308"/>
      <c r="EC129" s="308"/>
      <c r="ED129" s="308"/>
      <c r="EE129" s="303"/>
      <c r="EF129" s="308"/>
      <c r="EG129" s="308"/>
      <c r="EH129" s="305"/>
      <c r="EI129" s="305"/>
      <c r="EJ129" s="305"/>
      <c r="EK129" s="379" t="s">
        <v>648</v>
      </c>
      <c r="EL129" s="308">
        <v>0</v>
      </c>
      <c r="EM129" s="308">
        <v>0</v>
      </c>
      <c r="EN129" s="308">
        <v>949</v>
      </c>
      <c r="EO129" s="308">
        <v>0</v>
      </c>
      <c r="EP129" s="308">
        <v>0</v>
      </c>
      <c r="EQ129" s="308">
        <v>0</v>
      </c>
      <c r="ER129" s="308">
        <v>0</v>
      </c>
      <c r="ES129" s="308">
        <v>0</v>
      </c>
      <c r="ET129" s="308">
        <v>0</v>
      </c>
    </row>
    <row r="130" spans="1:150" s="256" customFormat="1" x14ac:dyDescent="0.25">
      <c r="A130" s="338"/>
      <c r="B130" s="311"/>
      <c r="C130" s="311"/>
      <c r="D130" s="311"/>
      <c r="E130" s="311"/>
      <c r="F130" s="311"/>
      <c r="G130" s="311"/>
      <c r="H130" s="311"/>
      <c r="I130" s="311"/>
      <c r="J130" s="311"/>
      <c r="K130" s="311"/>
      <c r="L130" s="311"/>
      <c r="M130" s="311"/>
      <c r="N130" s="311"/>
      <c r="O130" s="311"/>
      <c r="P130" s="311"/>
      <c r="Q130" s="311"/>
      <c r="R130" s="311"/>
      <c r="S130" s="311"/>
      <c r="T130" s="311"/>
      <c r="U130" s="311"/>
      <c r="V130" s="311"/>
      <c r="W130" s="311"/>
      <c r="X130" s="311"/>
      <c r="Y130" s="311"/>
      <c r="Z130" s="311"/>
      <c r="AA130" s="311"/>
      <c r="AB130" s="311"/>
      <c r="AC130" s="311"/>
      <c r="AD130" s="311"/>
      <c r="AE130" s="311"/>
      <c r="AF130" s="311"/>
      <c r="AG130" s="311"/>
      <c r="AH130" s="311"/>
      <c r="AI130" s="311"/>
      <c r="AJ130" s="311"/>
      <c r="AK130" s="311"/>
      <c r="AL130" s="311"/>
      <c r="AM130" s="311"/>
      <c r="AN130" s="311"/>
      <c r="AO130" s="311"/>
      <c r="AP130" s="311"/>
      <c r="AQ130" s="311"/>
      <c r="AR130" s="311"/>
      <c r="AS130" s="311"/>
      <c r="AT130" s="311"/>
      <c r="AU130" s="311"/>
      <c r="AV130" s="311"/>
      <c r="AW130" s="311"/>
      <c r="AX130" s="311"/>
      <c r="AY130" s="311"/>
      <c r="AZ130" s="311"/>
      <c r="BA130" s="311"/>
      <c r="BB130" s="311"/>
      <c r="BC130" s="311"/>
      <c r="BD130" s="311"/>
      <c r="BE130" s="311"/>
      <c r="BF130" s="311"/>
      <c r="BG130" s="311"/>
      <c r="BH130" s="311"/>
      <c r="BI130" s="311"/>
      <c r="BJ130" s="311"/>
      <c r="BK130" s="311"/>
      <c r="BL130" s="311"/>
      <c r="BM130" s="311"/>
      <c r="BN130" s="311"/>
      <c r="BO130" s="311"/>
      <c r="BP130" s="311"/>
      <c r="BQ130" s="311"/>
      <c r="BR130" s="311"/>
      <c r="BS130" s="311"/>
      <c r="BT130" s="311"/>
      <c r="BU130" s="311"/>
      <c r="BV130" s="311"/>
      <c r="BW130" s="311"/>
      <c r="BX130" s="311"/>
      <c r="BY130" s="311"/>
      <c r="BZ130" s="311"/>
      <c r="CA130" s="311"/>
      <c r="CB130" s="311"/>
      <c r="CC130" s="311"/>
      <c r="CD130" s="311"/>
      <c r="CE130" s="311"/>
      <c r="CF130" s="311"/>
      <c r="CG130" s="311"/>
      <c r="CH130" s="311"/>
      <c r="CI130" s="311"/>
      <c r="CJ130" s="311"/>
      <c r="CK130" s="311"/>
      <c r="CL130" s="311"/>
      <c r="CM130" s="311"/>
      <c r="CN130" s="311"/>
      <c r="CO130" s="311"/>
      <c r="CP130" s="311"/>
      <c r="CQ130" s="311"/>
      <c r="CR130" s="311"/>
      <c r="CS130" s="311"/>
      <c r="CT130" s="311"/>
      <c r="CU130" s="311"/>
      <c r="CV130" s="311"/>
      <c r="CW130" s="311"/>
      <c r="CX130" s="311"/>
      <c r="CY130" s="311"/>
      <c r="CZ130" s="311"/>
      <c r="DA130" s="311"/>
      <c r="DB130" s="311"/>
      <c r="DC130" s="311"/>
      <c r="DD130" s="311"/>
      <c r="DE130" s="311"/>
      <c r="DF130" s="311"/>
      <c r="DG130" s="311"/>
      <c r="DH130" s="311"/>
      <c r="DI130" s="311"/>
      <c r="DJ130" s="311"/>
      <c r="DK130" s="308"/>
      <c r="DL130" s="308"/>
      <c r="DM130" s="308"/>
      <c r="DN130" s="308"/>
      <c r="DO130" s="308"/>
      <c r="DP130" s="308"/>
      <c r="DQ130" s="308"/>
      <c r="DR130" s="308"/>
      <c r="DS130" s="590">
        <f>150+DS132</f>
        <v>11.318383000000182</v>
      </c>
      <c r="DT130" s="308"/>
      <c r="DU130" s="308"/>
      <c r="DV130" s="308"/>
      <c r="DW130" s="308"/>
      <c r="DX130" s="308"/>
      <c r="DY130" s="308"/>
      <c r="DZ130" s="308"/>
      <c r="EA130" s="308"/>
      <c r="EB130" s="308"/>
      <c r="EC130" s="308"/>
      <c r="ED130" s="308"/>
      <c r="EE130" s="303"/>
      <c r="EF130" s="305"/>
      <c r="EG130" s="305"/>
      <c r="EH130" s="308"/>
      <c r="EI130" s="308"/>
      <c r="EJ130" s="308"/>
      <c r="EK130" s="401"/>
      <c r="EL130" s="308"/>
      <c r="EM130" s="308"/>
      <c r="EN130" s="308"/>
      <c r="EO130" s="308"/>
      <c r="EP130" s="308"/>
      <c r="EQ130" s="308"/>
      <c r="ER130" s="308"/>
      <c r="ES130" s="308"/>
      <c r="ET130" s="308"/>
    </row>
    <row r="131" spans="1:150" s="256" customFormat="1" x14ac:dyDescent="0.25">
      <c r="A131" s="338" t="s">
        <v>30</v>
      </c>
      <c r="B131" s="311">
        <v>3459.6992129388464</v>
      </c>
      <c r="C131" s="311">
        <v>-224.33134619401037</v>
      </c>
      <c r="D131" s="311">
        <v>-462.29582225382808</v>
      </c>
      <c r="E131" s="311">
        <v>-523.35363681760077</v>
      </c>
      <c r="F131" s="311">
        <v>1015.3236940742275</v>
      </c>
      <c r="G131" s="311">
        <v>198.57511431769319</v>
      </c>
      <c r="H131" s="311">
        <v>70.904956955692384</v>
      </c>
      <c r="I131" s="311">
        <v>-118.73063930653382</v>
      </c>
      <c r="J131" s="311">
        <v>428.37571289285518</v>
      </c>
      <c r="K131" s="311">
        <v>-804.75341620025392</v>
      </c>
      <c r="L131" s="311">
        <v>621.35232479996353</v>
      </c>
      <c r="M131" s="311">
        <v>464.2761346638917</v>
      </c>
      <c r="N131" s="311">
        <v>2274.6928979650893</v>
      </c>
      <c r="O131" s="311">
        <v>401.74657516654588</v>
      </c>
      <c r="P131" s="311">
        <v>-1147.8287284681187</v>
      </c>
      <c r="Q131" s="311">
        <v>-107.691351620744</v>
      </c>
      <c r="R131" s="311">
        <v>-481.85969195918648</v>
      </c>
      <c r="S131" s="311">
        <v>-129.15439895934659</v>
      </c>
      <c r="T131" s="311">
        <v>1000.7792635334374</v>
      </c>
      <c r="U131" s="311">
        <v>-27.730917431891697</v>
      </c>
      <c r="V131" s="311">
        <v>-971.78355243504507</v>
      </c>
      <c r="W131" s="311">
        <v>822.54362614398224</v>
      </c>
      <c r="X131" s="311">
        <v>533.61230671480166</v>
      </c>
      <c r="Y131" s="311">
        <v>630.09551875220166</v>
      </c>
      <c r="Z131" s="311">
        <v>2671.1661182392158</v>
      </c>
      <c r="AA131" s="311">
        <v>-120.20635499208602</v>
      </c>
      <c r="AB131" s="311">
        <v>1137.4964560585404</v>
      </c>
      <c r="AC131" s="311">
        <v>1086.9046071066964</v>
      </c>
      <c r="AD131" s="311">
        <v>367.04746950858072</v>
      </c>
      <c r="AE131" s="311">
        <v>28.322109939557038</v>
      </c>
      <c r="AF131" s="311">
        <v>-768.49102694716998</v>
      </c>
      <c r="AG131" s="311">
        <v>641.88528872456095</v>
      </c>
      <c r="AH131" s="311">
        <v>-73.985499433270604</v>
      </c>
      <c r="AI131" s="311">
        <v>-724.54101781248289</v>
      </c>
      <c r="AJ131" s="311">
        <v>1045.3552555315782</v>
      </c>
      <c r="AK131" s="311">
        <v>1017.7916247484288</v>
      </c>
      <c r="AL131" s="311">
        <v>3605.7405744923435</v>
      </c>
      <c r="AM131" s="311">
        <v>876.30543402127819</v>
      </c>
      <c r="AN131" s="311">
        <v>1117.0953261371526</v>
      </c>
      <c r="AO131" s="311">
        <v>1354.8335462888363</v>
      </c>
      <c r="AP131" s="311">
        <v>464.95982799985927</v>
      </c>
      <c r="AQ131" s="311">
        <v>-187.59117418027068</v>
      </c>
      <c r="AR131" s="311">
        <v>282.3783960260804</v>
      </c>
      <c r="AS131" s="311">
        <v>315.44560285631815</v>
      </c>
      <c r="AT131" s="311">
        <v>1008.254605814578</v>
      </c>
      <c r="AU131" s="311">
        <v>1522.2081755580939</v>
      </c>
      <c r="AV131" s="311">
        <v>661.23559069939961</v>
      </c>
      <c r="AW131" s="311">
        <v>443.79840717616912</v>
      </c>
      <c r="AX131" s="311">
        <v>3128.6722913195899</v>
      </c>
      <c r="AY131" s="311">
        <v>1825.0166166229665</v>
      </c>
      <c r="AZ131" s="311">
        <v>999.09369495655665</v>
      </c>
      <c r="BA131" s="311">
        <v>1132.0047162630017</v>
      </c>
      <c r="BB131" s="311">
        <v>1982.4704753199553</v>
      </c>
      <c r="BC131" s="311">
        <v>2031.5871702744503</v>
      </c>
      <c r="BD131" s="311">
        <v>-375.18290586981152</v>
      </c>
      <c r="BE131" s="311">
        <v>1157.5708546198439</v>
      </c>
      <c r="BF131" s="311">
        <v>1864.9144291132714</v>
      </c>
      <c r="BG131" s="311">
        <v>3222.5656011399947</v>
      </c>
      <c r="BH131" s="311">
        <v>2221.6415268687142</v>
      </c>
      <c r="BI131" s="311">
        <v>2866.3714397699882</v>
      </c>
      <c r="BJ131" s="311">
        <v>2640.1440913998372</v>
      </c>
      <c r="BK131" s="311">
        <v>30.418009091330759</v>
      </c>
      <c r="BL131" s="311">
        <v>3149.5912178389408</v>
      </c>
      <c r="BM131" s="311">
        <v>2353.7287339443269</v>
      </c>
      <c r="BN131" s="311">
        <v>896.93858408603535</v>
      </c>
      <c r="BO131" s="311">
        <v>3174.6575210859373</v>
      </c>
      <c r="BP131" s="311">
        <v>-1051.6362566960725</v>
      </c>
      <c r="BQ131" s="311">
        <v>788.79862534273548</v>
      </c>
      <c r="BR131" s="311">
        <v>1565.9023018011344</v>
      </c>
      <c r="BS131" s="311">
        <v>1386.9136730029313</v>
      </c>
      <c r="BT131" s="311">
        <v>-2554.1046954275048</v>
      </c>
      <c r="BU131" s="311">
        <v>480.08286413353972</v>
      </c>
      <c r="BV131" s="311">
        <v>4608.833819172507</v>
      </c>
      <c r="BW131" s="311">
        <v>-3443.6716110934003</v>
      </c>
      <c r="BX131" s="311">
        <v>618.5791872455984</v>
      </c>
      <c r="BY131" s="311">
        <v>1206.5809044183973</v>
      </c>
      <c r="BZ131" s="311">
        <v>304.40262783179816</v>
      </c>
      <c r="CA131" s="311">
        <v>338.03779478253796</v>
      </c>
      <c r="CB131" s="311">
        <v>1064.5369631689925</v>
      </c>
      <c r="CC131" s="311">
        <v>564.19708530820583</v>
      </c>
      <c r="CD131" s="311">
        <v>456.12052611140041</v>
      </c>
      <c r="CE131" s="311">
        <v>880.88183775479752</v>
      </c>
      <c r="CF131" s="311">
        <v>264.91989681060022</v>
      </c>
      <c r="CG131" s="311">
        <v>1055.4708172484015</v>
      </c>
      <c r="CH131" s="311">
        <v>2119.8880637310067</v>
      </c>
      <c r="CI131" s="311">
        <v>-1200.0963978500047</v>
      </c>
      <c r="CJ131" s="311">
        <v>1046.3101545904042</v>
      </c>
      <c r="CK131" s="311">
        <v>276.3866687352882</v>
      </c>
      <c r="CL131" s="311">
        <v>1060.3625615907097</v>
      </c>
      <c r="CM131" s="311">
        <v>-557.79976658080182</v>
      </c>
      <c r="CN131" s="311">
        <v>1240.2834329247994</v>
      </c>
      <c r="CO131" s="311">
        <v>431.35854906540203</v>
      </c>
      <c r="CP131" s="311">
        <v>695.38544187779985</v>
      </c>
      <c r="CQ131" s="311">
        <v>-530.67066469000179</v>
      </c>
      <c r="CR131" s="311">
        <v>1374.5603309910689</v>
      </c>
      <c r="CS131" s="311">
        <v>1246.3317044811429</v>
      </c>
      <c r="CT131" s="311">
        <v>2696.6923037505221</v>
      </c>
      <c r="CU131" s="311">
        <v>-142.81281020114045</v>
      </c>
      <c r="CV131" s="311">
        <v>905.56922393357206</v>
      </c>
      <c r="CW131" s="311">
        <v>1416.1054475294734</v>
      </c>
      <c r="CX131" s="311">
        <v>1537.2055261169494</v>
      </c>
      <c r="CY131" s="311">
        <v>205.47349776906896</v>
      </c>
      <c r="CZ131" s="311">
        <v>1825.5203459920315</v>
      </c>
      <c r="DA131" s="311">
        <v>957.08779454202454</v>
      </c>
      <c r="DB131" s="311">
        <v>1606.9774628027296</v>
      </c>
      <c r="DC131" s="311">
        <v>459.21179837794938</v>
      </c>
      <c r="DD131" s="311">
        <v>-535.29093905879347</v>
      </c>
      <c r="DE131" s="311">
        <v>1633.7884223628357</v>
      </c>
      <c r="DF131" s="311">
        <v>-101.88638325333181</v>
      </c>
      <c r="DG131" s="311">
        <v>932.79372853314067</v>
      </c>
      <c r="DH131" s="311">
        <v>609.59468941637726</v>
      </c>
      <c r="DI131" s="311">
        <v>1112.7841423635612</v>
      </c>
      <c r="DJ131" s="311">
        <v>461.19278160690055</v>
      </c>
      <c r="DK131" s="308">
        <v>1772.309026809477</v>
      </c>
      <c r="DL131" s="308">
        <v>802.7848428107169</v>
      </c>
      <c r="DM131" s="308">
        <v>1244.2227794661985</v>
      </c>
      <c r="DN131" s="308">
        <v>324.12000440565873</v>
      </c>
      <c r="DO131" s="308">
        <v>-313.24660799403671</v>
      </c>
      <c r="DP131" s="308">
        <v>24.341879922002818</v>
      </c>
      <c r="DQ131" s="308">
        <v>983.30941452656316</v>
      </c>
      <c r="DR131" s="308">
        <v>2327.3583028972448</v>
      </c>
      <c r="DS131" s="308">
        <v>114.23313038094324</v>
      </c>
      <c r="DT131" s="308">
        <v>898.53902659288531</v>
      </c>
      <c r="DU131" s="308">
        <v>-487.06767302078083</v>
      </c>
      <c r="DV131" s="308">
        <v>-445.67924238729546</v>
      </c>
      <c r="DW131" s="308">
        <v>190.50967804222859</v>
      </c>
      <c r="DX131" s="308">
        <v>-565.2287040847275</v>
      </c>
      <c r="DY131" s="308">
        <v>394.9984332114999</v>
      </c>
      <c r="DZ131" s="308">
        <v>129.95725648999934</v>
      </c>
      <c r="EA131" s="308">
        <v>-85.92962442282851</v>
      </c>
      <c r="EB131" s="308">
        <v>-858.48303591944909</v>
      </c>
      <c r="EC131" s="308">
        <v>-379.86744492180389</v>
      </c>
      <c r="ED131" s="308">
        <v>147.50002570852712</v>
      </c>
      <c r="EE131" s="303"/>
      <c r="EF131" s="305"/>
      <c r="EG131" s="305"/>
      <c r="EH131" s="308"/>
      <c r="EI131" s="308"/>
      <c r="EJ131" s="308"/>
      <c r="EK131" s="379" t="s">
        <v>30</v>
      </c>
      <c r="EL131" s="308">
        <v>3861.969285378756</v>
      </c>
      <c r="EM131" s="308">
        <v>4574.9820919907361</v>
      </c>
      <c r="EN131" s="308">
        <v>2661.8183009125255</v>
      </c>
      <c r="EO131" s="308">
        <v>-10.859389348200239</v>
      </c>
      <c r="EP131" s="308">
        <v>998.15510897298827</v>
      </c>
      <c r="EQ131" s="308">
        <v>241.61105601200688</v>
      </c>
      <c r="ER131" s="308">
        <v>2132.6430859504644</v>
      </c>
      <c r="ES131" s="308">
        <v>2843.4489313667837</v>
      </c>
      <c r="ET131" s="308">
        <v>2346.2577652658856</v>
      </c>
    </row>
    <row r="132" spans="1:150" s="256" customFormat="1" x14ac:dyDescent="0.25">
      <c r="A132" s="338" t="s">
        <v>480</v>
      </c>
      <c r="B132" s="311">
        <v>0</v>
      </c>
      <c r="C132" s="311">
        <v>4.8153099999999753</v>
      </c>
      <c r="D132" s="311">
        <v>2.5304930000000212</v>
      </c>
      <c r="E132" s="311">
        <v>119.64370400000001</v>
      </c>
      <c r="F132" s="311">
        <v>-22.443842000000018</v>
      </c>
      <c r="G132" s="311">
        <v>2.7812609999999864</v>
      </c>
      <c r="H132" s="311">
        <v>-29.521509000000023</v>
      </c>
      <c r="I132" s="311">
        <v>7.8585490000000462</v>
      </c>
      <c r="J132" s="311">
        <v>-17.710440999999996</v>
      </c>
      <c r="K132" s="311">
        <v>8.280302000000006</v>
      </c>
      <c r="L132" s="311">
        <v>103.95019899999994</v>
      </c>
      <c r="M132" s="311">
        <v>226.84296200000003</v>
      </c>
      <c r="N132" s="311">
        <v>-69.239867000000061</v>
      </c>
      <c r="O132" s="311">
        <v>-5.5973199999999963</v>
      </c>
      <c r="P132" s="311">
        <v>0.14104700000007142</v>
      </c>
      <c r="Q132" s="311">
        <v>3.554020000000051</v>
      </c>
      <c r="R132" s="311">
        <v>-21.874403999999949</v>
      </c>
      <c r="S132" s="311">
        <v>5.1041649999999983</v>
      </c>
      <c r="T132" s="311">
        <v>-6.3590850000000216</v>
      </c>
      <c r="U132" s="311">
        <v>31.796967999999964</v>
      </c>
      <c r="V132" s="311">
        <v>36.962097999999941</v>
      </c>
      <c r="W132" s="311">
        <v>23.480562000000077</v>
      </c>
      <c r="X132" s="311">
        <v>-4.6001539999999608</v>
      </c>
      <c r="Y132" s="311">
        <v>-0.25125899999997614</v>
      </c>
      <c r="Z132" s="311">
        <v>-22.923365000000118</v>
      </c>
      <c r="AA132" s="311">
        <v>-37.686593999999857</v>
      </c>
      <c r="AB132" s="311">
        <v>1.8201109999999261</v>
      </c>
      <c r="AC132" s="311">
        <v>0.71315400000003137</v>
      </c>
      <c r="AD132" s="311">
        <v>87.892909000000031</v>
      </c>
      <c r="AE132" s="311">
        <v>-2.5543500000000563</v>
      </c>
      <c r="AF132" s="311">
        <v>-135.74842300000006</v>
      </c>
      <c r="AG132" s="311">
        <v>14.176199000000011</v>
      </c>
      <c r="AH132" s="311">
        <v>-11.92302399999997</v>
      </c>
      <c r="AI132" s="311">
        <v>20.211512999999968</v>
      </c>
      <c r="AJ132" s="311">
        <v>-4.7804929999999501</v>
      </c>
      <c r="AK132" s="311">
        <v>0.53952099999997927</v>
      </c>
      <c r="AL132" s="311">
        <v>-22.389544999999998</v>
      </c>
      <c r="AM132" s="311">
        <v>-4.8074309999999372</v>
      </c>
      <c r="AN132" s="311">
        <v>-8.6615270000000919</v>
      </c>
      <c r="AO132" s="311">
        <v>1.2321019999999976</v>
      </c>
      <c r="AP132" s="311">
        <v>-37.872609999999995</v>
      </c>
      <c r="AQ132" s="311">
        <v>-3.7602369999999965</v>
      </c>
      <c r="AR132" s="311">
        <v>-9.328000999999972</v>
      </c>
      <c r="AS132" s="311">
        <v>23.998437000000024</v>
      </c>
      <c r="AT132" s="311">
        <v>-11.614552000000025</v>
      </c>
      <c r="AU132" s="311">
        <v>19.973069999999979</v>
      </c>
      <c r="AV132" s="311">
        <v>-7.3947249999999798</v>
      </c>
      <c r="AW132" s="311">
        <v>1.5092539999999985</v>
      </c>
      <c r="AX132" s="311">
        <v>-6.1321249999999168</v>
      </c>
      <c r="AY132" s="311">
        <v>-6.6680090000000689</v>
      </c>
      <c r="AZ132" s="311">
        <v>6.2895399999999881</v>
      </c>
      <c r="BA132" s="311">
        <v>7.029041000000035</v>
      </c>
      <c r="BB132" s="311">
        <v>-33.049527999999981</v>
      </c>
      <c r="BC132" s="311">
        <v>0.12352599999998404</v>
      </c>
      <c r="BD132" s="311">
        <v>0.64533200000005309</v>
      </c>
      <c r="BE132" s="311">
        <v>19.122862000000026</v>
      </c>
      <c r="BF132" s="311">
        <v>4.0327309999999201</v>
      </c>
      <c r="BG132" s="311">
        <v>30.643329000000008</v>
      </c>
      <c r="BH132" s="311">
        <v>0.90232399999999302</v>
      </c>
      <c r="BI132" s="311">
        <v>-1.3080429999999694</v>
      </c>
      <c r="BJ132" s="311">
        <v>-21.516556000000008</v>
      </c>
      <c r="BK132" s="311">
        <v>-2.6367219999999634</v>
      </c>
      <c r="BL132" s="311">
        <v>5.3104729999999876</v>
      </c>
      <c r="BM132" s="311">
        <v>-4.1982170000000565</v>
      </c>
      <c r="BN132" s="311">
        <v>-27.103314999999967</v>
      </c>
      <c r="BO132" s="311">
        <v>0.38179099999998911</v>
      </c>
      <c r="BP132" s="311">
        <v>-0.74402200000002949</v>
      </c>
      <c r="BQ132" s="311">
        <v>29.806297999999977</v>
      </c>
      <c r="BR132" s="311">
        <v>83.587800999999985</v>
      </c>
      <c r="BS132" s="311">
        <v>30.611962000000005</v>
      </c>
      <c r="BT132" s="311">
        <v>-2.3875799999999572</v>
      </c>
      <c r="BU132" s="311">
        <v>0.46515499999993892</v>
      </c>
      <c r="BV132" s="311">
        <v>-5.4488279999999918</v>
      </c>
      <c r="BW132" s="311">
        <v>24.189728999999971</v>
      </c>
      <c r="BX132" s="311">
        <v>30.976934</v>
      </c>
      <c r="BY132" s="311">
        <v>-2.4160979999999768</v>
      </c>
      <c r="BZ132" s="311">
        <v>-26.323274000000033</v>
      </c>
      <c r="CA132" s="311">
        <v>-2.8038700000000034</v>
      </c>
      <c r="CB132" s="311">
        <v>-3.2155389999999784</v>
      </c>
      <c r="CC132" s="311">
        <v>27.272689999999955</v>
      </c>
      <c r="CD132" s="311">
        <v>-2.0584509999999341</v>
      </c>
      <c r="CE132" s="311">
        <v>32.657108999999991</v>
      </c>
      <c r="CF132" s="311">
        <v>3.0061520000000428</v>
      </c>
      <c r="CG132" s="311">
        <v>-1.6036070000000535</v>
      </c>
      <c r="CH132" s="311">
        <v>-42.870400000000018</v>
      </c>
      <c r="CI132" s="311">
        <v>-4.3011340000000757</v>
      </c>
      <c r="CJ132" s="311">
        <v>-7.2196239999998539</v>
      </c>
      <c r="CK132" s="311">
        <v>2.4988479999998958</v>
      </c>
      <c r="CL132" s="311">
        <v>-30.415882000000011</v>
      </c>
      <c r="CM132" s="311">
        <v>-2.1604600000000573</v>
      </c>
      <c r="CN132" s="311">
        <v>-1.9672499999998649</v>
      </c>
      <c r="CO132" s="311">
        <v>16.584856999999886</v>
      </c>
      <c r="CP132" s="311">
        <v>8.5304450000000287</v>
      </c>
      <c r="CQ132" s="311">
        <v>20.241086999999993</v>
      </c>
      <c r="CR132" s="311">
        <v>17.109131000000005</v>
      </c>
      <c r="CS132" s="311">
        <v>14.118188000000004</v>
      </c>
      <c r="CT132" s="311">
        <v>-54.290827999999919</v>
      </c>
      <c r="CU132" s="311">
        <v>6.69119299999997</v>
      </c>
      <c r="CV132" s="311">
        <v>-9.1047499999999957</v>
      </c>
      <c r="CW132" s="311">
        <v>0.32785899999998946</v>
      </c>
      <c r="CX132" s="311">
        <v>-31.163416000000097</v>
      </c>
      <c r="CY132" s="311">
        <v>2.662176000000045</v>
      </c>
      <c r="CZ132" s="311">
        <v>501.56020800000005</v>
      </c>
      <c r="DA132" s="311">
        <v>11.422848999999957</v>
      </c>
      <c r="DB132" s="311">
        <v>-5.3065610000000092</v>
      </c>
      <c r="DC132" s="311">
        <v>36.350516999999996</v>
      </c>
      <c r="DD132" s="311">
        <v>4.8519900000001144</v>
      </c>
      <c r="DE132" s="311">
        <v>3.0168239999999429</v>
      </c>
      <c r="DF132" s="311">
        <v>-34.604672999999821</v>
      </c>
      <c r="DG132" s="311">
        <v>8.0466660000000161</v>
      </c>
      <c r="DH132" s="311">
        <v>-2.4859209999999905</v>
      </c>
      <c r="DI132" s="311">
        <v>5.3029750000000035</v>
      </c>
      <c r="DJ132" s="311">
        <v>-18.110599999999977</v>
      </c>
      <c r="DK132" s="308">
        <v>1.9052019999999743</v>
      </c>
      <c r="DL132" s="308">
        <v>1.2537429999999858</v>
      </c>
      <c r="DM132" s="314">
        <v>2382.8488477900005</v>
      </c>
      <c r="DN132" s="308">
        <v>4.0204729999999955</v>
      </c>
      <c r="DO132" s="308">
        <v>3.3166639999998182</v>
      </c>
      <c r="DP132" s="308">
        <v>-70.265421999999944</v>
      </c>
      <c r="DQ132" s="308">
        <v>-72.553570000000377</v>
      </c>
      <c r="DR132" s="308">
        <v>-59.634248999999841</v>
      </c>
      <c r="DS132" s="572">
        <v>-138.68161699999982</v>
      </c>
      <c r="DT132" s="572">
        <v>0</v>
      </c>
      <c r="DU132" s="572"/>
      <c r="DV132" s="572"/>
      <c r="DW132" s="308"/>
      <c r="DX132" s="308"/>
      <c r="DY132" s="308"/>
      <c r="DZ132" s="308"/>
      <c r="EA132" s="308"/>
      <c r="EB132" s="308"/>
      <c r="EC132" s="308"/>
      <c r="ED132" s="308"/>
      <c r="EE132" s="303"/>
      <c r="EF132" s="305"/>
      <c r="EG132" s="305"/>
      <c r="EH132" s="308"/>
      <c r="EI132" s="308"/>
      <c r="EJ132" s="308"/>
      <c r="EK132" s="379" t="s">
        <v>479</v>
      </c>
      <c r="EL132" s="305">
        <v>-21</v>
      </c>
      <c r="EM132" s="305">
        <v>487</v>
      </c>
      <c r="EN132" s="305">
        <v>2184</v>
      </c>
      <c r="EO132" s="305">
        <v>0</v>
      </c>
      <c r="EP132" s="305">
        <v>0</v>
      </c>
      <c r="EQ132" s="305">
        <v>0</v>
      </c>
      <c r="ER132" s="305">
        <v>0</v>
      </c>
      <c r="ES132" s="305">
        <v>0</v>
      </c>
      <c r="ET132" s="305">
        <v>0</v>
      </c>
    </row>
    <row r="133" spans="1:150" s="256" customFormat="1" x14ac:dyDescent="0.25">
      <c r="A133" s="336" t="s">
        <v>657</v>
      </c>
      <c r="B133" s="311">
        <v>0</v>
      </c>
      <c r="C133" s="311">
        <v>3.9237426600000003</v>
      </c>
      <c r="D133" s="311">
        <v>0.84959291999999997</v>
      </c>
      <c r="E133" s="311">
        <v>191.29469852000003</v>
      </c>
      <c r="F133" s="311">
        <v>7.413146930000039</v>
      </c>
      <c r="G133" s="311">
        <v>158.16821394999999</v>
      </c>
      <c r="H133" s="311">
        <v>40.096330079999994</v>
      </c>
      <c r="I133" s="311">
        <v>43.512229120000001</v>
      </c>
      <c r="J133" s="311">
        <v>209.77170557000005</v>
      </c>
      <c r="K133" s="311">
        <v>44.99364593</v>
      </c>
      <c r="L133" s="311">
        <v>191.63426506000002</v>
      </c>
      <c r="M133" s="311">
        <v>131.03208741000003</v>
      </c>
      <c r="N133" s="311">
        <v>351.12112743</v>
      </c>
      <c r="O133" s="311">
        <v>29.200785639999992</v>
      </c>
      <c r="P133" s="311">
        <v>28.789345109999999</v>
      </c>
      <c r="Q133" s="311">
        <v>88.807304399999964</v>
      </c>
      <c r="R133" s="311">
        <v>98.215886889999993</v>
      </c>
      <c r="S133" s="311">
        <v>30.458655230000005</v>
      </c>
      <c r="T133" s="311">
        <v>128.09023622000001</v>
      </c>
      <c r="U133" s="311">
        <v>56.559687119999992</v>
      </c>
      <c r="V133" s="311">
        <v>38.133339559999996</v>
      </c>
      <c r="W133" s="311">
        <v>101.91894045000001</v>
      </c>
      <c r="X133" s="311">
        <v>327.7033398100001</v>
      </c>
      <c r="Y133" s="311">
        <v>268.37281918999997</v>
      </c>
      <c r="Z133" s="311">
        <v>192.96126443999995</v>
      </c>
      <c r="AA133" s="311">
        <v>10.098872439999994</v>
      </c>
      <c r="AB133" s="311">
        <v>327.72932767999993</v>
      </c>
      <c r="AC133" s="311">
        <v>173.37064307000006</v>
      </c>
      <c r="AD133" s="311">
        <v>200.22385558999997</v>
      </c>
      <c r="AE133" s="311">
        <v>189.05089980999998</v>
      </c>
      <c r="AF133" s="311">
        <v>266.27679498000003</v>
      </c>
      <c r="AG133" s="311">
        <v>19.906227720000004</v>
      </c>
      <c r="AH133" s="311">
        <v>62.742246719999997</v>
      </c>
      <c r="AI133" s="311">
        <v>12.874870649999991</v>
      </c>
      <c r="AJ133" s="311">
        <v>402.46124890999999</v>
      </c>
      <c r="AK133" s="311">
        <v>212.71869054000001</v>
      </c>
      <c r="AL133" s="311">
        <v>630.28778891999991</v>
      </c>
      <c r="AM133" s="311">
        <v>10.025201140000007</v>
      </c>
      <c r="AN133" s="311">
        <v>518.56711456999994</v>
      </c>
      <c r="AO133" s="311">
        <v>533.21933605000004</v>
      </c>
      <c r="AP133" s="311">
        <v>208.52089730999998</v>
      </c>
      <c r="AQ133" s="311">
        <v>9.0115589499999995</v>
      </c>
      <c r="AR133" s="311">
        <v>2.5464051699999999</v>
      </c>
      <c r="AS133" s="311">
        <v>3.8012396000000002</v>
      </c>
      <c r="AT133" s="311">
        <v>4.8556617900000001</v>
      </c>
      <c r="AU133" s="311">
        <v>0.73713791999999989</v>
      </c>
      <c r="AV133" s="311">
        <v>0.9181585699999999</v>
      </c>
      <c r="AW133" s="311">
        <v>411.23864822999997</v>
      </c>
      <c r="AX133" s="311">
        <v>830.98963107000009</v>
      </c>
      <c r="AY133" s="311">
        <v>650.21253646000002</v>
      </c>
      <c r="AZ133" s="311">
        <v>348.74970000000002</v>
      </c>
      <c r="BA133" s="311">
        <v>823.52049514999999</v>
      </c>
      <c r="BB133" s="311">
        <v>313.44970999999998</v>
      </c>
      <c r="BC133" s="311">
        <v>506.51647169</v>
      </c>
      <c r="BD133" s="311">
        <v>580.79592346000004</v>
      </c>
      <c r="BE133" s="311">
        <v>162.3358709</v>
      </c>
      <c r="BF133" s="311">
        <v>752.29862617000003</v>
      </c>
      <c r="BG133" s="311">
        <v>147.30850552000001</v>
      </c>
      <c r="BH133" s="311">
        <v>550.88736313999993</v>
      </c>
      <c r="BI133" s="311">
        <v>466.52472742999998</v>
      </c>
      <c r="BJ133" s="311">
        <v>420.4652929099999</v>
      </c>
      <c r="BK133" s="311">
        <v>907.21443976</v>
      </c>
      <c r="BL133" s="311">
        <v>3060.0219626800003</v>
      </c>
      <c r="BM133" s="311">
        <v>1442.1798324399999</v>
      </c>
      <c r="BN133" s="311">
        <v>333.17462906000003</v>
      </c>
      <c r="BO133" s="311">
        <v>529.28885831000002</v>
      </c>
      <c r="BP133" s="311">
        <v>0</v>
      </c>
      <c r="BQ133" s="311">
        <v>0</v>
      </c>
      <c r="BR133" s="311">
        <v>0.8498299999999972</v>
      </c>
      <c r="BS133" s="311">
        <v>0</v>
      </c>
      <c r="BT133" s="311">
        <v>0</v>
      </c>
      <c r="BU133" s="311">
        <v>0</v>
      </c>
      <c r="BV133" s="311">
        <v>0.17996400000000001</v>
      </c>
      <c r="BW133" s="311">
        <v>0</v>
      </c>
      <c r="BX133" s="311">
        <v>0</v>
      </c>
      <c r="BY133" s="311">
        <v>-9.6725000000000005E-2</v>
      </c>
      <c r="BZ133" s="311">
        <v>0</v>
      </c>
      <c r="CA133" s="311">
        <v>0</v>
      </c>
      <c r="CB133" s="311">
        <v>0</v>
      </c>
      <c r="CC133" s="311">
        <v>0</v>
      </c>
      <c r="CD133" s="311">
        <v>0</v>
      </c>
      <c r="CE133" s="311">
        <v>0</v>
      </c>
      <c r="CF133" s="311">
        <v>149.349129</v>
      </c>
      <c r="CG133" s="311">
        <v>9.9980000000002178E-2</v>
      </c>
      <c r="CH133" s="311">
        <v>253.778344</v>
      </c>
      <c r="CI133" s="311">
        <v>90.997800000000012</v>
      </c>
      <c r="CJ133" s="311">
        <v>3.06938442</v>
      </c>
      <c r="CK133" s="311">
        <v>120</v>
      </c>
      <c r="CL133" s="311">
        <v>1.9996</v>
      </c>
      <c r="CM133" s="311">
        <v>0.93481300000000001</v>
      </c>
      <c r="CN133" s="311">
        <v>0.59488099999999999</v>
      </c>
      <c r="CO133" s="311">
        <v>13.1872375</v>
      </c>
      <c r="CP133" s="311">
        <v>88.242764500000021</v>
      </c>
      <c r="CQ133" s="311">
        <v>81.494045000000028</v>
      </c>
      <c r="CR133" s="311">
        <v>197.69183417000005</v>
      </c>
      <c r="CS133" s="311">
        <v>13.255538259999994</v>
      </c>
      <c r="CT133" s="311">
        <v>67.729930440000004</v>
      </c>
      <c r="CU133" s="311">
        <v>42.641811500000017</v>
      </c>
      <c r="CV133" s="311">
        <v>75.186888189999962</v>
      </c>
      <c r="CW133" s="311">
        <v>88.544436098615876</v>
      </c>
      <c r="CX133" s="311">
        <v>41.08210600000001</v>
      </c>
      <c r="CY133" s="311">
        <v>21.101177220000011</v>
      </c>
      <c r="CZ133" s="311">
        <v>15.01390059</v>
      </c>
      <c r="DA133" s="311">
        <v>44.836311632145964</v>
      </c>
      <c r="DB133" s="311">
        <v>33.06892775</v>
      </c>
      <c r="DC133" s="311">
        <v>18.063735150419213</v>
      </c>
      <c r="DD133" s="311">
        <v>13.506482883507147</v>
      </c>
      <c r="DE133" s="311">
        <v>21.561369980529548</v>
      </c>
      <c r="DF133" s="311">
        <v>82.128393894165072</v>
      </c>
      <c r="DG133" s="311">
        <v>0</v>
      </c>
      <c r="DH133" s="311">
        <v>0</v>
      </c>
      <c r="DI133" s="311">
        <v>0</v>
      </c>
      <c r="DJ133" s="581">
        <v>217.94161663154748</v>
      </c>
      <c r="DK133" s="577">
        <v>200.66631788161394</v>
      </c>
      <c r="DL133" s="577">
        <v>173.48537216282361</v>
      </c>
      <c r="DM133" s="577">
        <v>241.02587827510774</v>
      </c>
      <c r="DN133" s="308">
        <v>35.961549403275626</v>
      </c>
      <c r="DO133" s="575">
        <v>21.13368756251489</v>
      </c>
      <c r="DP133" s="575">
        <v>1.2806256201856323</v>
      </c>
      <c r="DQ133" s="575">
        <v>24.02481782594587</v>
      </c>
      <c r="DR133" s="575">
        <v>261.91813673360934</v>
      </c>
      <c r="DS133" s="308">
        <v>4.13</v>
      </c>
      <c r="DT133" s="308">
        <v>52.42</v>
      </c>
      <c r="DU133" s="308">
        <v>77.687064000000007</v>
      </c>
      <c r="DV133" s="308">
        <v>10.806897207313801</v>
      </c>
      <c r="DW133" s="308">
        <v>54.654376999999997</v>
      </c>
      <c r="DX133" s="308">
        <v>109.33350335972332</v>
      </c>
      <c r="DY133" s="308">
        <v>171.69304934476179</v>
      </c>
      <c r="DZ133" s="308">
        <v>25.980030936043299</v>
      </c>
      <c r="EA133" s="308">
        <v>18.163581374607901</v>
      </c>
      <c r="EB133" s="308">
        <v>50</v>
      </c>
      <c r="EC133" s="308">
        <v>8.3593473486479866</v>
      </c>
      <c r="ED133" s="308">
        <v>38.609254509540989</v>
      </c>
      <c r="EE133" s="303" t="s">
        <v>654</v>
      </c>
      <c r="EF133" s="308"/>
      <c r="EG133" s="308"/>
      <c r="EH133" s="308"/>
      <c r="EI133" s="308"/>
      <c r="EJ133" s="308"/>
      <c r="EK133" s="379" t="s">
        <v>39</v>
      </c>
      <c r="EL133" s="305">
        <v>679.19782829000019</v>
      </c>
      <c r="EM133" s="305">
        <v>496.73554088938283</v>
      </c>
      <c r="EN133" s="305">
        <v>1177.4380020966241</v>
      </c>
      <c r="EO133" s="305">
        <v>621.75757257999999</v>
      </c>
      <c r="EP133" s="305">
        <v>500</v>
      </c>
      <c r="EQ133" s="305">
        <v>500</v>
      </c>
      <c r="ER133" s="305">
        <v>500</v>
      </c>
      <c r="ES133" s="305">
        <v>500</v>
      </c>
      <c r="ET133" s="305">
        <v>500</v>
      </c>
    </row>
    <row r="134" spans="1:150" s="256" customFormat="1" x14ac:dyDescent="0.25">
      <c r="A134" s="333" t="s">
        <v>176</v>
      </c>
      <c r="B134" s="311">
        <v>0</v>
      </c>
      <c r="C134" s="311">
        <v>0</v>
      </c>
      <c r="D134" s="311">
        <v>0</v>
      </c>
      <c r="E134" s="311">
        <v>0</v>
      </c>
      <c r="F134" s="311">
        <v>0</v>
      </c>
      <c r="G134" s="311">
        <v>0</v>
      </c>
      <c r="H134" s="311">
        <v>0</v>
      </c>
      <c r="I134" s="311">
        <v>0</v>
      </c>
      <c r="J134" s="311">
        <v>0</v>
      </c>
      <c r="K134" s="311">
        <v>0</v>
      </c>
      <c r="L134" s="311">
        <v>0</v>
      </c>
      <c r="M134" s="311">
        <v>0</v>
      </c>
      <c r="N134" s="311">
        <v>0</v>
      </c>
      <c r="O134" s="311">
        <v>0</v>
      </c>
      <c r="P134" s="311">
        <v>0</v>
      </c>
      <c r="Q134" s="311">
        <v>0</v>
      </c>
      <c r="R134" s="311">
        <v>0</v>
      </c>
      <c r="S134" s="311">
        <v>0</v>
      </c>
      <c r="T134" s="311">
        <v>0</v>
      </c>
      <c r="U134" s="311">
        <v>5.1203293899999993</v>
      </c>
      <c r="V134" s="311">
        <v>0</v>
      </c>
      <c r="W134" s="311">
        <v>0</v>
      </c>
      <c r="X134" s="311">
        <v>0</v>
      </c>
      <c r="Y134" s="311">
        <v>0</v>
      </c>
      <c r="Z134" s="311">
        <v>0</v>
      </c>
      <c r="AA134" s="311">
        <v>0</v>
      </c>
      <c r="AB134" s="311">
        <v>0</v>
      </c>
      <c r="AC134" s="311">
        <v>0</v>
      </c>
      <c r="AD134" s="311">
        <v>1.2847893400000001</v>
      </c>
      <c r="AE134" s="311">
        <v>0</v>
      </c>
      <c r="AF134" s="311">
        <v>0</v>
      </c>
      <c r="AG134" s="311">
        <v>0</v>
      </c>
      <c r="AH134" s="311">
        <v>0</v>
      </c>
      <c r="AI134" s="311">
        <v>0</v>
      </c>
      <c r="AJ134" s="311">
        <v>0</v>
      </c>
      <c r="AK134" s="311">
        <v>0</v>
      </c>
      <c r="AL134" s="311">
        <v>500</v>
      </c>
      <c r="AM134" s="311">
        <v>0</v>
      </c>
      <c r="AN134" s="311">
        <v>500.83333332999996</v>
      </c>
      <c r="AO134" s="311">
        <v>488.20736055000009</v>
      </c>
      <c r="AP134" s="311">
        <v>201.25078139999999</v>
      </c>
      <c r="AQ134" s="311">
        <v>0</v>
      </c>
      <c r="AR134" s="311">
        <v>0</v>
      </c>
      <c r="AS134" s="311">
        <v>0</v>
      </c>
      <c r="AT134" s="311">
        <v>0</v>
      </c>
      <c r="AU134" s="311">
        <v>0</v>
      </c>
      <c r="AV134" s="311">
        <v>0</v>
      </c>
      <c r="AW134" s="311">
        <v>300</v>
      </c>
      <c r="AX134" s="311">
        <v>560.08981111000003</v>
      </c>
      <c r="AY134" s="311">
        <v>650.21253646000002</v>
      </c>
      <c r="AZ134" s="311">
        <v>255</v>
      </c>
      <c r="BA134" s="311">
        <v>358.46719788000001</v>
      </c>
      <c r="BB134" s="311">
        <v>312</v>
      </c>
      <c r="BC134" s="311">
        <v>100</v>
      </c>
      <c r="BD134" s="311">
        <v>540.04166667000004</v>
      </c>
      <c r="BE134" s="311">
        <v>155.7471889</v>
      </c>
      <c r="BF134" s="311">
        <v>705.38412876999996</v>
      </c>
      <c r="BG134" s="311">
        <v>100</v>
      </c>
      <c r="BH134" s="311">
        <v>338.05792914</v>
      </c>
      <c r="BI134" s="311">
        <v>256.52472742999998</v>
      </c>
      <c r="BJ134" s="311">
        <v>138.29569556999999</v>
      </c>
      <c r="BK134" s="311">
        <v>907.11443975999998</v>
      </c>
      <c r="BL134" s="311">
        <v>3005.5099681000006</v>
      </c>
      <c r="BM134" s="311">
        <v>1260.90008844</v>
      </c>
      <c r="BN134" s="311">
        <v>333.17462906000003</v>
      </c>
      <c r="BO134" s="311">
        <v>528.93885831</v>
      </c>
      <c r="BP134" s="311">
        <v>0</v>
      </c>
      <c r="BQ134" s="311">
        <v>0</v>
      </c>
      <c r="BR134" s="311">
        <v>0</v>
      </c>
      <c r="BS134" s="311">
        <v>0</v>
      </c>
      <c r="BT134" s="311">
        <v>0</v>
      </c>
      <c r="BU134" s="311">
        <v>0</v>
      </c>
      <c r="BV134" s="311">
        <v>0</v>
      </c>
      <c r="BW134" s="311">
        <v>0</v>
      </c>
      <c r="BX134" s="311">
        <v>0</v>
      </c>
      <c r="BY134" s="311">
        <v>0</v>
      </c>
      <c r="BZ134" s="311">
        <v>0</v>
      </c>
      <c r="CA134" s="311">
        <v>0</v>
      </c>
      <c r="CB134" s="311">
        <v>0</v>
      </c>
      <c r="CC134" s="311">
        <v>0</v>
      </c>
      <c r="CD134" s="311">
        <v>0</v>
      </c>
      <c r="CE134" s="311">
        <v>0</v>
      </c>
      <c r="CF134" s="311">
        <v>0</v>
      </c>
      <c r="CG134" s="311">
        <v>0</v>
      </c>
      <c r="CH134" s="311">
        <v>0</v>
      </c>
      <c r="CI134" s="311">
        <v>0</v>
      </c>
      <c r="CJ134" s="311">
        <v>0</v>
      </c>
      <c r="CK134" s="311">
        <v>0</v>
      </c>
      <c r="CL134" s="311">
        <v>0</v>
      </c>
      <c r="CM134" s="311">
        <v>0</v>
      </c>
      <c r="CN134" s="311">
        <v>0</v>
      </c>
      <c r="CO134" s="311">
        <v>0</v>
      </c>
      <c r="CP134" s="311">
        <v>0</v>
      </c>
      <c r="CQ134" s="311">
        <v>0</v>
      </c>
      <c r="CR134" s="311">
        <v>0</v>
      </c>
      <c r="CS134" s="311">
        <v>0</v>
      </c>
      <c r="CT134" s="311">
        <v>0</v>
      </c>
      <c r="CU134" s="311">
        <v>0</v>
      </c>
      <c r="CV134" s="311">
        <v>0</v>
      </c>
      <c r="CW134" s="311">
        <v>0</v>
      </c>
      <c r="CX134" s="311">
        <v>0</v>
      </c>
      <c r="CY134" s="311">
        <v>0</v>
      </c>
      <c r="CZ134" s="311">
        <v>0</v>
      </c>
      <c r="DA134" s="311">
        <v>0</v>
      </c>
      <c r="DB134" s="311">
        <v>0</v>
      </c>
      <c r="DC134" s="311">
        <v>0</v>
      </c>
      <c r="DD134" s="311">
        <v>0</v>
      </c>
      <c r="DE134" s="311">
        <v>0</v>
      </c>
      <c r="DF134" s="311">
        <v>0</v>
      </c>
      <c r="DG134" s="311">
        <v>0</v>
      </c>
      <c r="DH134" s="311">
        <v>0</v>
      </c>
      <c r="DI134" s="311">
        <v>0</v>
      </c>
      <c r="DJ134" s="581">
        <v>0</v>
      </c>
      <c r="DK134" s="577">
        <v>0</v>
      </c>
      <c r="DL134" s="577">
        <v>0</v>
      </c>
      <c r="DM134" s="577">
        <v>0</v>
      </c>
      <c r="DN134" s="308">
        <v>0</v>
      </c>
      <c r="DO134" s="575">
        <v>0</v>
      </c>
      <c r="DP134" s="575">
        <v>0</v>
      </c>
      <c r="DQ134" s="575">
        <v>0</v>
      </c>
      <c r="DR134" s="575">
        <v>0</v>
      </c>
      <c r="DS134" s="308">
        <v>0</v>
      </c>
      <c r="DT134" s="308">
        <v>0</v>
      </c>
      <c r="DU134" s="308"/>
      <c r="DV134" s="308"/>
      <c r="DW134" s="308"/>
      <c r="DX134" s="308"/>
      <c r="DY134" s="308"/>
      <c r="DZ134" s="308"/>
      <c r="EA134" s="308"/>
      <c r="EB134" s="308"/>
      <c r="EC134" s="308"/>
      <c r="ED134" s="308"/>
      <c r="EE134" s="303"/>
      <c r="EF134" s="308"/>
      <c r="EG134" s="308"/>
      <c r="EH134" s="308"/>
      <c r="EI134" s="308"/>
      <c r="EJ134" s="308"/>
      <c r="EK134" s="566" t="s">
        <v>176</v>
      </c>
      <c r="EL134" s="308">
        <v>0</v>
      </c>
      <c r="EM134" s="308">
        <v>0</v>
      </c>
      <c r="EN134" s="308">
        <v>0</v>
      </c>
      <c r="EO134" s="308">
        <v>0</v>
      </c>
      <c r="EP134" s="308">
        <v>0</v>
      </c>
      <c r="EQ134" s="308">
        <v>0</v>
      </c>
      <c r="ER134" s="308">
        <v>0</v>
      </c>
      <c r="ES134" s="308">
        <v>0</v>
      </c>
      <c r="ET134" s="308">
        <v>0</v>
      </c>
    </row>
    <row r="135" spans="1:150" s="256" customFormat="1" x14ac:dyDescent="0.25">
      <c r="A135" s="333" t="s">
        <v>449</v>
      </c>
      <c r="B135" s="309">
        <v>0</v>
      </c>
      <c r="C135" s="309">
        <v>0</v>
      </c>
      <c r="D135" s="309">
        <v>0</v>
      </c>
      <c r="E135" s="309">
        <v>180</v>
      </c>
      <c r="F135" s="309">
        <v>0</v>
      </c>
      <c r="G135" s="309">
        <v>100.7473</v>
      </c>
      <c r="H135" s="309">
        <v>25.496304590000001</v>
      </c>
      <c r="I135" s="309">
        <v>12.77</v>
      </c>
      <c r="J135" s="309">
        <v>73.101559840000007</v>
      </c>
      <c r="K135" s="309">
        <v>0</v>
      </c>
      <c r="L135" s="309">
        <v>156.551849</v>
      </c>
      <c r="M135" s="309">
        <v>120</v>
      </c>
      <c r="N135" s="309">
        <v>330</v>
      </c>
      <c r="O135" s="309">
        <v>0</v>
      </c>
      <c r="P135" s="309">
        <v>0</v>
      </c>
      <c r="Q135" s="309">
        <v>77.200103699999985</v>
      </c>
      <c r="R135" s="309">
        <v>89.829788469999997</v>
      </c>
      <c r="S135" s="309">
        <v>18.222143819999999</v>
      </c>
      <c r="T135" s="309">
        <v>120</v>
      </c>
      <c r="U135" s="309">
        <v>0</v>
      </c>
      <c r="V135" s="309">
        <v>0</v>
      </c>
      <c r="W135" s="309">
        <v>69.169041629999995</v>
      </c>
      <c r="X135" s="309">
        <v>286.05170712</v>
      </c>
      <c r="Y135" s="309">
        <v>0.8</v>
      </c>
      <c r="Z135" s="309">
        <v>100</v>
      </c>
      <c r="AA135" s="309">
        <v>0</v>
      </c>
      <c r="AB135" s="309">
        <v>313</v>
      </c>
      <c r="AC135" s="309">
        <v>160</v>
      </c>
      <c r="AD135" s="309">
        <v>190.13798462</v>
      </c>
      <c r="AE135" s="309">
        <v>36.609427029999999</v>
      </c>
      <c r="AF135" s="309">
        <v>245.23183096</v>
      </c>
      <c r="AG135" s="309">
        <v>0</v>
      </c>
      <c r="AH135" s="309">
        <v>50.284990210000004</v>
      </c>
      <c r="AI135" s="309">
        <v>0</v>
      </c>
      <c r="AJ135" s="309">
        <v>380</v>
      </c>
      <c r="AK135" s="309">
        <v>58</v>
      </c>
      <c r="AL135" s="309">
        <v>80</v>
      </c>
      <c r="AM135" s="309">
        <v>0</v>
      </c>
      <c r="AN135" s="309">
        <v>0</v>
      </c>
      <c r="AO135" s="309">
        <v>41.8</v>
      </c>
      <c r="AP135" s="309">
        <v>0.35</v>
      </c>
      <c r="AQ135" s="309">
        <v>0</v>
      </c>
      <c r="AR135" s="309">
        <v>0</v>
      </c>
      <c r="AS135" s="309">
        <v>0</v>
      </c>
      <c r="AT135" s="309">
        <v>0</v>
      </c>
      <c r="AU135" s="309">
        <v>0</v>
      </c>
      <c r="AV135" s="309">
        <v>0</v>
      </c>
      <c r="AW135" s="309">
        <v>105</v>
      </c>
      <c r="AX135" s="309">
        <v>270</v>
      </c>
      <c r="AY135" s="309">
        <v>0</v>
      </c>
      <c r="AZ135" s="309">
        <v>92.25</v>
      </c>
      <c r="BA135" s="309">
        <v>141</v>
      </c>
      <c r="BB135" s="309">
        <v>0</v>
      </c>
      <c r="BC135" s="309">
        <v>45</v>
      </c>
      <c r="BD135" s="309">
        <v>30.35</v>
      </c>
      <c r="BE135" s="309">
        <v>0</v>
      </c>
      <c r="BF135" s="309">
        <v>0.2</v>
      </c>
      <c r="BG135" s="309">
        <v>0</v>
      </c>
      <c r="BH135" s="309">
        <v>210</v>
      </c>
      <c r="BI135" s="309">
        <v>210</v>
      </c>
      <c r="BJ135" s="309">
        <v>251.2</v>
      </c>
      <c r="BK135" s="309">
        <v>0.1</v>
      </c>
      <c r="BL135" s="309">
        <v>41.2</v>
      </c>
      <c r="BM135" s="309">
        <v>180</v>
      </c>
      <c r="BN135" s="309">
        <v>0</v>
      </c>
      <c r="BO135" s="309">
        <v>0.35</v>
      </c>
      <c r="BP135" s="309">
        <v>0</v>
      </c>
      <c r="BQ135" s="309">
        <v>0</v>
      </c>
      <c r="BR135" s="309">
        <v>0</v>
      </c>
      <c r="BS135" s="309">
        <v>0</v>
      </c>
      <c r="BT135" s="309">
        <v>0</v>
      </c>
      <c r="BU135" s="309">
        <v>0</v>
      </c>
      <c r="BV135" s="309">
        <v>0</v>
      </c>
      <c r="BW135" s="309">
        <v>0</v>
      </c>
      <c r="BX135" s="309">
        <v>0</v>
      </c>
      <c r="BY135" s="309">
        <v>0</v>
      </c>
      <c r="BZ135" s="309">
        <v>0</v>
      </c>
      <c r="CA135" s="309">
        <v>0</v>
      </c>
      <c r="CB135" s="309">
        <v>0</v>
      </c>
      <c r="CC135" s="309">
        <v>0</v>
      </c>
      <c r="CD135" s="309">
        <v>0</v>
      </c>
      <c r="CE135" s="309">
        <v>0</v>
      </c>
      <c r="CF135" s="309">
        <v>120</v>
      </c>
      <c r="CG135" s="309">
        <v>0</v>
      </c>
      <c r="CH135" s="309">
        <v>245.5</v>
      </c>
      <c r="CI135" s="309">
        <v>80</v>
      </c>
      <c r="CJ135" s="309">
        <v>0</v>
      </c>
      <c r="CK135" s="309">
        <v>120</v>
      </c>
      <c r="CL135" s="309">
        <v>0</v>
      </c>
      <c r="CM135" s="309">
        <v>0</v>
      </c>
      <c r="CN135" s="309">
        <v>0</v>
      </c>
      <c r="CO135" s="309">
        <v>0</v>
      </c>
      <c r="CP135" s="309">
        <v>0</v>
      </c>
      <c r="CQ135" s="309">
        <v>0</v>
      </c>
      <c r="CR135" s="309">
        <v>161.74416667</v>
      </c>
      <c r="CS135" s="309">
        <v>0</v>
      </c>
      <c r="CT135" s="309">
        <v>0</v>
      </c>
      <c r="CU135" s="309">
        <v>0</v>
      </c>
      <c r="CV135" s="309">
        <v>0</v>
      </c>
      <c r="CW135" s="309">
        <v>0</v>
      </c>
      <c r="CX135" s="309">
        <v>0</v>
      </c>
      <c r="CY135" s="309">
        <v>0</v>
      </c>
      <c r="CZ135" s="309">
        <v>0</v>
      </c>
      <c r="DA135" s="309">
        <v>0</v>
      </c>
      <c r="DB135" s="309">
        <v>0</v>
      </c>
      <c r="DC135" s="309">
        <v>0</v>
      </c>
      <c r="DD135" s="309">
        <v>0</v>
      </c>
      <c r="DE135" s="309">
        <v>0</v>
      </c>
      <c r="DF135" s="309">
        <v>0</v>
      </c>
      <c r="DG135" s="309">
        <v>0</v>
      </c>
      <c r="DH135" s="309">
        <v>0</v>
      </c>
      <c r="DI135" s="309">
        <v>0</v>
      </c>
      <c r="DJ135" s="579">
        <v>138.05466346294182</v>
      </c>
      <c r="DK135" s="580">
        <v>82.117559085073708</v>
      </c>
      <c r="DL135" s="580">
        <v>130.78761667910896</v>
      </c>
      <c r="DM135" s="580">
        <v>203.882926906667</v>
      </c>
      <c r="DN135" s="305">
        <v>0</v>
      </c>
      <c r="DO135" s="576">
        <v>0</v>
      </c>
      <c r="DP135" s="576">
        <v>0</v>
      </c>
      <c r="DQ135" s="576">
        <v>0</v>
      </c>
      <c r="DR135" s="576">
        <v>152.11473109538773</v>
      </c>
      <c r="DS135" s="305">
        <v>0</v>
      </c>
      <c r="DT135" s="305">
        <v>0</v>
      </c>
      <c r="DU135" s="305"/>
      <c r="DV135" s="305"/>
      <c r="DW135" s="305"/>
      <c r="DX135" s="305"/>
      <c r="DY135" s="305"/>
      <c r="DZ135" s="305"/>
      <c r="EA135" s="305"/>
      <c r="EB135" s="305"/>
      <c r="EC135" s="305"/>
      <c r="ED135" s="305"/>
      <c r="EE135" s="303"/>
      <c r="EF135" s="308"/>
      <c r="EG135" s="308"/>
      <c r="EH135" s="305"/>
      <c r="EI135" s="305"/>
      <c r="EJ135" s="305"/>
      <c r="EK135" s="566" t="s">
        <v>449</v>
      </c>
      <c r="EL135" s="305">
        <v>361.74416667000003</v>
      </c>
      <c r="EM135" s="305">
        <v>0</v>
      </c>
      <c r="EN135" s="305">
        <v>706.95749722917913</v>
      </c>
      <c r="EO135" s="305">
        <v>0</v>
      </c>
      <c r="EP135" s="305">
        <v>0</v>
      </c>
      <c r="EQ135" s="305">
        <v>0</v>
      </c>
      <c r="ER135" s="305">
        <v>0</v>
      </c>
      <c r="ES135" s="305">
        <v>0</v>
      </c>
      <c r="ET135" s="305">
        <v>0</v>
      </c>
    </row>
    <row r="136" spans="1:150" s="256" customFormat="1" x14ac:dyDescent="0.25">
      <c r="A136" s="332" t="s">
        <v>448</v>
      </c>
      <c r="B136" s="311">
        <v>0</v>
      </c>
      <c r="C136" s="311">
        <v>3.9237426600000003</v>
      </c>
      <c r="D136" s="311">
        <v>0.84959291999999997</v>
      </c>
      <c r="E136" s="311">
        <v>11.294698520000026</v>
      </c>
      <c r="F136" s="311">
        <v>7.413146930000039</v>
      </c>
      <c r="G136" s="311">
        <v>57.420913949999999</v>
      </c>
      <c r="H136" s="311">
        <v>14.600025489999993</v>
      </c>
      <c r="I136" s="311">
        <v>30.742229120000001</v>
      </c>
      <c r="J136" s="311">
        <v>136.67014573000006</v>
      </c>
      <c r="K136" s="311">
        <v>44.99364593</v>
      </c>
      <c r="L136" s="311">
        <v>35.082416060000014</v>
      </c>
      <c r="M136" s="311">
        <v>11.032087410000031</v>
      </c>
      <c r="N136" s="311">
        <v>21.121127430000001</v>
      </c>
      <c r="O136" s="311">
        <v>29.200785639999992</v>
      </c>
      <c r="P136" s="311">
        <v>28.789345109999999</v>
      </c>
      <c r="Q136" s="311">
        <v>11.607200699999979</v>
      </c>
      <c r="R136" s="311">
        <v>8.3860984199999962</v>
      </c>
      <c r="S136" s="311">
        <v>12.236511410000006</v>
      </c>
      <c r="T136" s="311">
        <v>8.0902362200000084</v>
      </c>
      <c r="U136" s="311">
        <v>51.43935772999999</v>
      </c>
      <c r="V136" s="311">
        <v>38.133339559999996</v>
      </c>
      <c r="W136" s="311">
        <v>32.749898820000013</v>
      </c>
      <c r="X136" s="311">
        <v>41.651632690000099</v>
      </c>
      <c r="Y136" s="311">
        <v>267.57281918999996</v>
      </c>
      <c r="Z136" s="311">
        <v>92.961264439999951</v>
      </c>
      <c r="AA136" s="311">
        <v>10.098872439999994</v>
      </c>
      <c r="AB136" s="311">
        <v>14.729327679999926</v>
      </c>
      <c r="AC136" s="311">
        <v>13.370643070000057</v>
      </c>
      <c r="AD136" s="311">
        <v>8.8010816299999703</v>
      </c>
      <c r="AE136" s="311">
        <v>152.44147277999997</v>
      </c>
      <c r="AF136" s="311">
        <v>21.044964020000037</v>
      </c>
      <c r="AG136" s="311">
        <v>19.906227720000004</v>
      </c>
      <c r="AH136" s="311">
        <v>12.457256509999993</v>
      </c>
      <c r="AI136" s="311">
        <v>12.874870649999991</v>
      </c>
      <c r="AJ136" s="311">
        <v>22.461248909999995</v>
      </c>
      <c r="AK136" s="311">
        <v>154.71869054000001</v>
      </c>
      <c r="AL136" s="311">
        <v>50.287788919999912</v>
      </c>
      <c r="AM136" s="311">
        <v>10.025201140000007</v>
      </c>
      <c r="AN136" s="311">
        <v>17.733781239999985</v>
      </c>
      <c r="AO136" s="311">
        <v>3.2119754999999515</v>
      </c>
      <c r="AP136" s="311">
        <v>6.9201159099999874</v>
      </c>
      <c r="AQ136" s="311">
        <v>9.0115589499999995</v>
      </c>
      <c r="AR136" s="311">
        <v>2.5464051699999999</v>
      </c>
      <c r="AS136" s="311">
        <v>3.8012396000000002</v>
      </c>
      <c r="AT136" s="311">
        <v>4.8556617900000001</v>
      </c>
      <c r="AU136" s="311">
        <v>0.73713791999999989</v>
      </c>
      <c r="AV136" s="311">
        <v>0.9181585699999999</v>
      </c>
      <c r="AW136" s="311">
        <v>6.238648229999967</v>
      </c>
      <c r="AX136" s="311">
        <v>0.89981996000005893</v>
      </c>
      <c r="AY136" s="311">
        <v>0</v>
      </c>
      <c r="AZ136" s="311">
        <v>1.4997000000000185</v>
      </c>
      <c r="BA136" s="311">
        <v>324.05329726999997</v>
      </c>
      <c r="BB136" s="311">
        <v>1.4497099999999818</v>
      </c>
      <c r="BC136" s="311">
        <v>361.51647169</v>
      </c>
      <c r="BD136" s="311">
        <v>10.404256789999998</v>
      </c>
      <c r="BE136" s="311">
        <v>6.5886820000000057</v>
      </c>
      <c r="BF136" s="311">
        <v>46.71449740000007</v>
      </c>
      <c r="BG136" s="311">
        <v>47.308505520000011</v>
      </c>
      <c r="BH136" s="311">
        <v>2.8294339999999352</v>
      </c>
      <c r="BI136" s="311">
        <v>0</v>
      </c>
      <c r="BJ136" s="311">
        <v>30.969597339999893</v>
      </c>
      <c r="BK136" s="311">
        <v>2.273181642920008E-14</v>
      </c>
      <c r="BL136" s="311">
        <v>13.311994579999734</v>
      </c>
      <c r="BM136" s="311">
        <v>1.2797439999999369</v>
      </c>
      <c r="BN136" s="311">
        <v>0</v>
      </c>
      <c r="BO136" s="311">
        <v>2.2759572004815709E-14</v>
      </c>
      <c r="BP136" s="311">
        <v>0</v>
      </c>
      <c r="BQ136" s="311">
        <v>0</v>
      </c>
      <c r="BR136" s="311">
        <v>0.8498299999999972</v>
      </c>
      <c r="BS136" s="311">
        <v>0</v>
      </c>
      <c r="BT136" s="311">
        <v>0</v>
      </c>
      <c r="BU136" s="311">
        <v>0</v>
      </c>
      <c r="BV136" s="311">
        <v>0.17996400000000001</v>
      </c>
      <c r="BW136" s="311">
        <v>0</v>
      </c>
      <c r="BX136" s="311">
        <v>0</v>
      </c>
      <c r="BY136" s="311">
        <v>-9.6725000000000005E-2</v>
      </c>
      <c r="BZ136" s="311">
        <v>0</v>
      </c>
      <c r="CA136" s="311">
        <v>0</v>
      </c>
      <c r="CB136" s="311">
        <v>0</v>
      </c>
      <c r="CC136" s="311">
        <v>0</v>
      </c>
      <c r="CD136" s="311">
        <v>0</v>
      </c>
      <c r="CE136" s="311">
        <v>0</v>
      </c>
      <c r="CF136" s="311">
        <v>29.349129000000005</v>
      </c>
      <c r="CG136" s="311">
        <v>9.9980000000002178E-2</v>
      </c>
      <c r="CH136" s="311">
        <v>8.2783440000000041</v>
      </c>
      <c r="CI136" s="311">
        <v>10.997800000000012</v>
      </c>
      <c r="CJ136" s="311">
        <v>3.06938442</v>
      </c>
      <c r="CK136" s="311">
        <v>0</v>
      </c>
      <c r="CL136" s="311">
        <v>1.9996</v>
      </c>
      <c r="CM136" s="311">
        <v>0.93481300000000001</v>
      </c>
      <c r="CN136" s="311">
        <v>0.59488099999999999</v>
      </c>
      <c r="CO136" s="311">
        <v>13.1872375</v>
      </c>
      <c r="CP136" s="311">
        <v>88.242764500000021</v>
      </c>
      <c r="CQ136" s="311">
        <v>81.494045000000028</v>
      </c>
      <c r="CR136" s="311">
        <v>35.947667500000051</v>
      </c>
      <c r="CS136" s="311">
        <v>13.255538259999994</v>
      </c>
      <c r="CT136" s="311">
        <v>67.729930440000004</v>
      </c>
      <c r="CU136" s="311">
        <v>42.641811500000017</v>
      </c>
      <c r="CV136" s="311">
        <v>75.186888189999962</v>
      </c>
      <c r="CW136" s="311">
        <v>88.544436098615876</v>
      </c>
      <c r="CX136" s="311">
        <v>41.08210600000001</v>
      </c>
      <c r="CY136" s="311">
        <v>21.101177220000011</v>
      </c>
      <c r="CZ136" s="311">
        <v>15.01390059</v>
      </c>
      <c r="DA136" s="311">
        <v>44.836311632145964</v>
      </c>
      <c r="DB136" s="311">
        <v>33.06892775</v>
      </c>
      <c r="DC136" s="311">
        <v>18.063735150419213</v>
      </c>
      <c r="DD136" s="311">
        <v>13.506482883507147</v>
      </c>
      <c r="DE136" s="311">
        <v>21.561369980529548</v>
      </c>
      <c r="DF136" s="311">
        <v>82.128393894165072</v>
      </c>
      <c r="DG136" s="311">
        <v>0</v>
      </c>
      <c r="DH136" s="311">
        <v>0</v>
      </c>
      <c r="DI136" s="311">
        <v>0</v>
      </c>
      <c r="DJ136" s="581">
        <v>79.886953168605658</v>
      </c>
      <c r="DK136" s="577">
        <v>118.54875879654023</v>
      </c>
      <c r="DL136" s="577">
        <v>42.697755483714644</v>
      </c>
      <c r="DM136" s="577">
        <v>37.142951368440748</v>
      </c>
      <c r="DN136" s="308">
        <v>35.961549403275626</v>
      </c>
      <c r="DO136" s="575">
        <v>21.13368756251489</v>
      </c>
      <c r="DP136" s="575">
        <v>1.2806256201856323</v>
      </c>
      <c r="DQ136" s="575">
        <v>24.02481782594587</v>
      </c>
      <c r="DR136" s="575">
        <v>109.80340563822162</v>
      </c>
      <c r="DS136" s="308">
        <v>4.1252394168111186</v>
      </c>
      <c r="DT136" s="308">
        <v>0</v>
      </c>
      <c r="DU136" s="308"/>
      <c r="DV136" s="308"/>
      <c r="DW136" s="308"/>
      <c r="DX136" s="308"/>
      <c r="DY136" s="308"/>
      <c r="DZ136" s="308"/>
      <c r="EA136" s="308"/>
      <c r="EB136" s="308"/>
      <c r="EC136" s="308"/>
      <c r="ED136" s="308"/>
      <c r="EE136" s="303"/>
      <c r="EF136" s="305"/>
      <c r="EG136" s="305"/>
      <c r="EH136" s="308"/>
      <c r="EI136" s="308"/>
      <c r="EJ136" s="308"/>
      <c r="EK136" s="566" t="s">
        <v>475</v>
      </c>
      <c r="EL136" s="308">
        <v>317.45366162000016</v>
      </c>
      <c r="EM136" s="308">
        <v>496.73554088938283</v>
      </c>
      <c r="EN136" s="308">
        <v>470.48050486744489</v>
      </c>
      <c r="EO136" s="308">
        <v>621.75757257999999</v>
      </c>
      <c r="EP136" s="308">
        <v>500</v>
      </c>
      <c r="EQ136" s="308">
        <v>500</v>
      </c>
      <c r="ER136" s="308">
        <v>500</v>
      </c>
      <c r="ES136" s="308">
        <v>500</v>
      </c>
      <c r="ET136" s="308">
        <v>500</v>
      </c>
    </row>
    <row r="137" spans="1:150" s="256" customFormat="1" x14ac:dyDescent="0.25">
      <c r="A137" s="332" t="s">
        <v>477</v>
      </c>
      <c r="B137" s="311">
        <v>118.03916966319547</v>
      </c>
      <c r="C137" s="311">
        <v>64.424240323895447</v>
      </c>
      <c r="D137" s="311">
        <v>93.2443245278304</v>
      </c>
      <c r="E137" s="311">
        <v>39.39900916835699</v>
      </c>
      <c r="F137" s="311">
        <v>0</v>
      </c>
      <c r="G137" s="311">
        <v>135.51099619537888</v>
      </c>
      <c r="H137" s="311">
        <v>10.5</v>
      </c>
      <c r="I137" s="311">
        <v>30.884153570414</v>
      </c>
      <c r="J137" s="311">
        <v>0.33136475212229999</v>
      </c>
      <c r="K137" s="311">
        <v>108.63211518362955</v>
      </c>
      <c r="L137" s="311">
        <v>7.1085952462393376</v>
      </c>
      <c r="M137" s="311">
        <v>51.741184515942841</v>
      </c>
      <c r="N137" s="311">
        <v>40.531227545206846</v>
      </c>
      <c r="O137" s="311">
        <v>50.775915324252182</v>
      </c>
      <c r="P137" s="311">
        <v>178.66467968192427</v>
      </c>
      <c r="Q137" s="311">
        <v>23.229459314296154</v>
      </c>
      <c r="R137" s="311">
        <v>1.0198378992796442</v>
      </c>
      <c r="S137" s="311">
        <v>38.123329788372224</v>
      </c>
      <c r="T137" s="311">
        <v>114.53876708886666</v>
      </c>
      <c r="U137" s="311">
        <v>109.72983853234183</v>
      </c>
      <c r="V137" s="311">
        <v>118.77940550849466</v>
      </c>
      <c r="W137" s="311">
        <v>74.635422950948026</v>
      </c>
      <c r="X137" s="311">
        <v>34.649425573028665</v>
      </c>
      <c r="Y137" s="311">
        <v>69.074791402372483</v>
      </c>
      <c r="Z137" s="311">
        <v>391.97094616202168</v>
      </c>
      <c r="AA137" s="311">
        <v>231.87539544783073</v>
      </c>
      <c r="AB137" s="311">
        <v>311.95449812898482</v>
      </c>
      <c r="AC137" s="311">
        <v>308.28803039584756</v>
      </c>
      <c r="AD137" s="311">
        <v>254.2000099958122</v>
      </c>
      <c r="AE137" s="311">
        <v>268.17236236688325</v>
      </c>
      <c r="AF137" s="311">
        <v>226.87282197969682</v>
      </c>
      <c r="AG137" s="311">
        <v>235.63046634599402</v>
      </c>
      <c r="AH137" s="311">
        <v>229.42798635285854</v>
      </c>
      <c r="AI137" s="311">
        <v>239.41842481346421</v>
      </c>
      <c r="AJ137" s="311">
        <v>180.41770122030127</v>
      </c>
      <c r="AK137" s="311">
        <v>358.16410488511866</v>
      </c>
      <c r="AL137" s="311">
        <v>356.36070885331975</v>
      </c>
      <c r="AM137" s="311">
        <v>198.95082980088188</v>
      </c>
      <c r="AN137" s="311">
        <v>253.51222920661132</v>
      </c>
      <c r="AO137" s="311">
        <v>535.66910478</v>
      </c>
      <c r="AP137" s="311">
        <v>516.19764540502467</v>
      </c>
      <c r="AQ137" s="311">
        <v>146.56933098629227</v>
      </c>
      <c r="AR137" s="311">
        <v>645.91190322134776</v>
      </c>
      <c r="AS137" s="311">
        <v>248.39135112224864</v>
      </c>
      <c r="AT137" s="311">
        <v>178.34006003261669</v>
      </c>
      <c r="AU137" s="311">
        <v>431.29033106144317</v>
      </c>
      <c r="AV137" s="311">
        <v>603.92514042428479</v>
      </c>
      <c r="AW137" s="311">
        <v>681.88010625559571</v>
      </c>
      <c r="AX137" s="311">
        <v>870.91903204637936</v>
      </c>
      <c r="AY137" s="311">
        <v>1291.9057528129695</v>
      </c>
      <c r="AZ137" s="311">
        <v>419.16125156180146</v>
      </c>
      <c r="BA137" s="311">
        <v>508.73966355300161</v>
      </c>
      <c r="BB137" s="311">
        <v>1764.8539525942563</v>
      </c>
      <c r="BC137" s="311">
        <v>552.88985041884359</v>
      </c>
      <c r="BD137" s="311">
        <v>724.13734205019705</v>
      </c>
      <c r="BE137" s="311">
        <v>1929.1887737798377</v>
      </c>
      <c r="BF137" s="311">
        <v>1340.7735991432721</v>
      </c>
      <c r="BG137" s="311">
        <v>1779.5684589800001</v>
      </c>
      <c r="BH137" s="311">
        <v>1349.4351736299998</v>
      </c>
      <c r="BI137" s="311">
        <v>2047.3750920999998</v>
      </c>
      <c r="BJ137" s="311">
        <v>1522.4435454999996</v>
      </c>
      <c r="BK137" s="311">
        <v>1855.2453752219999</v>
      </c>
      <c r="BL137" s="311">
        <v>489.07153427039998</v>
      </c>
      <c r="BM137" s="311">
        <v>481.96292441699984</v>
      </c>
      <c r="BN137" s="311">
        <v>845.25554382259998</v>
      </c>
      <c r="BO137" s="311">
        <v>404.34702212460002</v>
      </c>
      <c r="BP137" s="311">
        <v>409.51840567059992</v>
      </c>
      <c r="BQ137" s="311">
        <v>438.76080461340001</v>
      </c>
      <c r="BR137" s="311">
        <v>691.27950774780004</v>
      </c>
      <c r="BS137" s="311">
        <v>593.34847969659995</v>
      </c>
      <c r="BT137" s="311">
        <v>797.33469028579998</v>
      </c>
      <c r="BU137" s="311">
        <v>304.46593215019999</v>
      </c>
      <c r="BV137" s="311">
        <v>676.88792714780004</v>
      </c>
      <c r="BW137" s="311">
        <v>757.39672357659992</v>
      </c>
      <c r="BX137" s="311">
        <v>451.07295882559998</v>
      </c>
      <c r="BY137" s="311">
        <v>653.23398766839989</v>
      </c>
      <c r="BZ137" s="311">
        <v>333.00174544079999</v>
      </c>
      <c r="CA137" s="311">
        <v>285.06299233919992</v>
      </c>
      <c r="CB137" s="311">
        <v>591.970571189</v>
      </c>
      <c r="CC137" s="311">
        <v>449.56726345819999</v>
      </c>
      <c r="CD137" s="311">
        <v>541.57826501139994</v>
      </c>
      <c r="CE137" s="311">
        <v>333.71159969479999</v>
      </c>
      <c r="CF137" s="311">
        <v>136.31377664060005</v>
      </c>
      <c r="CG137" s="311">
        <v>353.2435492884</v>
      </c>
      <c r="CH137" s="311">
        <v>929.58514840099963</v>
      </c>
      <c r="CI137" s="311">
        <v>439.08786994000002</v>
      </c>
      <c r="CJ137" s="311">
        <v>463.56633721599997</v>
      </c>
      <c r="CK137" s="311">
        <v>1443.4089049081995</v>
      </c>
      <c r="CL137" s="311">
        <v>186.21715073019993</v>
      </c>
      <c r="CM137" s="311">
        <v>210.75622382919988</v>
      </c>
      <c r="CN137" s="311">
        <v>811.06289143479989</v>
      </c>
      <c r="CO137" s="311">
        <v>144.97668997919999</v>
      </c>
      <c r="CP137" s="311">
        <v>356.15559474780002</v>
      </c>
      <c r="CQ137" s="311">
        <v>1047.28541017</v>
      </c>
      <c r="CR137" s="311">
        <v>220.04727951647067</v>
      </c>
      <c r="CS137" s="311">
        <v>401.43528265173973</v>
      </c>
      <c r="CT137" s="311">
        <v>1043.3190785027184</v>
      </c>
      <c r="CU137" s="311">
        <v>359.4336108222704</v>
      </c>
      <c r="CV137" s="311">
        <v>794.41509087356951</v>
      </c>
      <c r="CW137" s="311">
        <v>516.47173693085597</v>
      </c>
      <c r="CX137" s="311">
        <v>520.95721400119089</v>
      </c>
      <c r="CY137" s="311">
        <v>399.21126069482364</v>
      </c>
      <c r="CZ137" s="311">
        <v>718.15529155203058</v>
      </c>
      <c r="DA137" s="311">
        <v>486.38338893988356</v>
      </c>
      <c r="DB137" s="311">
        <v>981.72406054272096</v>
      </c>
      <c r="DC137" s="311">
        <v>680.33991874838193</v>
      </c>
      <c r="DD137" s="311">
        <v>524.78150936619249</v>
      </c>
      <c r="DE137" s="311">
        <v>938.97896356229933</v>
      </c>
      <c r="DF137" s="311">
        <v>1125.4662281884134</v>
      </c>
      <c r="DG137" s="584">
        <v>790.64849256720129</v>
      </c>
      <c r="DH137" s="311">
        <v>608.87693914639794</v>
      </c>
      <c r="DI137" s="311">
        <v>1065.4455955335752</v>
      </c>
      <c r="DJ137" s="311">
        <v>702.69344361535127</v>
      </c>
      <c r="DK137" s="308">
        <v>1060.3554324378583</v>
      </c>
      <c r="DL137" s="308">
        <v>999.07901951488611</v>
      </c>
      <c r="DM137" s="308">
        <v>755.2449958840831</v>
      </c>
      <c r="DN137" s="308">
        <v>763.75466296241598</v>
      </c>
      <c r="DO137" s="308">
        <v>805.43421609343443</v>
      </c>
      <c r="DP137" s="308">
        <v>694.9532361318154</v>
      </c>
      <c r="DQ137" s="308">
        <v>975.96859187062114</v>
      </c>
      <c r="DR137" s="308">
        <v>1321.7931211599996</v>
      </c>
      <c r="DS137" s="308">
        <v>73.921469667550923</v>
      </c>
      <c r="DT137" s="308">
        <v>-79.103375658451967</v>
      </c>
      <c r="DU137" s="308">
        <v>-28.096949290604016</v>
      </c>
      <c r="DV137" s="308">
        <v>-76.155784485687263</v>
      </c>
      <c r="DW137" s="308">
        <v>-100</v>
      </c>
      <c r="DX137" s="308">
        <v>0</v>
      </c>
      <c r="DY137" s="308">
        <v>0</v>
      </c>
      <c r="DZ137" s="308">
        <v>84.89</v>
      </c>
      <c r="EA137" s="308">
        <v>0</v>
      </c>
      <c r="EB137" s="308">
        <v>0</v>
      </c>
      <c r="EC137" s="308">
        <v>0</v>
      </c>
      <c r="ED137" s="308">
        <v>24.543859440000006</v>
      </c>
      <c r="EE137" s="303"/>
      <c r="EF137" s="308"/>
      <c r="EG137" s="308"/>
      <c r="EH137" s="308"/>
      <c r="EI137" s="308"/>
      <c r="EJ137" s="308"/>
      <c r="EK137" s="379" t="s">
        <v>476</v>
      </c>
      <c r="EL137" s="308">
        <v>1973.8503316899985</v>
      </c>
      <c r="EM137" s="308">
        <v>2320.1092539800002</v>
      </c>
      <c r="EN137" s="308">
        <v>2417.7774377999995</v>
      </c>
      <c r="EO137" s="308">
        <v>2317.7999999999993</v>
      </c>
      <c r="EP137" s="308">
        <v>2317.7999999999993</v>
      </c>
      <c r="EQ137" s="308">
        <v>2317.7999999999993</v>
      </c>
      <c r="ER137" s="308">
        <v>2317.7999999999993</v>
      </c>
      <c r="ES137" s="308">
        <v>2317.7999999999993</v>
      </c>
      <c r="ET137" s="308">
        <v>2317.7999999999993</v>
      </c>
    </row>
    <row r="138" spans="1:150" s="256" customFormat="1" x14ac:dyDescent="0.25">
      <c r="A138" s="332" t="s">
        <v>176</v>
      </c>
      <c r="B138" s="311">
        <v>0</v>
      </c>
      <c r="C138" s="311">
        <v>0</v>
      </c>
      <c r="D138" s="311">
        <v>0</v>
      </c>
      <c r="E138" s="311">
        <v>0</v>
      </c>
      <c r="F138" s="311">
        <v>0</v>
      </c>
      <c r="G138" s="311">
        <v>0</v>
      </c>
      <c r="H138" s="311">
        <v>0</v>
      </c>
      <c r="I138" s="311">
        <v>0</v>
      </c>
      <c r="J138" s="311">
        <v>0</v>
      </c>
      <c r="K138" s="311">
        <v>0</v>
      </c>
      <c r="L138" s="311">
        <v>0</v>
      </c>
      <c r="M138" s="311">
        <v>0</v>
      </c>
      <c r="N138" s="311">
        <v>0</v>
      </c>
      <c r="O138" s="311">
        <v>0</v>
      </c>
      <c r="P138" s="311">
        <v>0</v>
      </c>
      <c r="Q138" s="311">
        <v>0</v>
      </c>
      <c r="R138" s="311">
        <v>0</v>
      </c>
      <c r="S138" s="311">
        <v>0</v>
      </c>
      <c r="T138" s="311">
        <v>0</v>
      </c>
      <c r="U138" s="311">
        <v>0</v>
      </c>
      <c r="V138" s="311">
        <v>0</v>
      </c>
      <c r="W138" s="311">
        <v>0</v>
      </c>
      <c r="X138" s="311">
        <v>0</v>
      </c>
      <c r="Y138" s="311">
        <v>0</v>
      </c>
      <c r="Z138" s="311">
        <v>0</v>
      </c>
      <c r="AA138" s="311">
        <v>0</v>
      </c>
      <c r="AB138" s="311">
        <v>0</v>
      </c>
      <c r="AC138" s="311">
        <v>0</v>
      </c>
      <c r="AD138" s="311">
        <v>0</v>
      </c>
      <c r="AE138" s="311">
        <v>0</v>
      </c>
      <c r="AF138" s="311">
        <v>0</v>
      </c>
      <c r="AG138" s="311">
        <v>0</v>
      </c>
      <c r="AH138" s="311">
        <v>0</v>
      </c>
      <c r="AI138" s="311">
        <v>0</v>
      </c>
      <c r="AJ138" s="311">
        <v>0</v>
      </c>
      <c r="AK138" s="311">
        <v>0</v>
      </c>
      <c r="AL138" s="311">
        <v>0</v>
      </c>
      <c r="AM138" s="311">
        <v>0</v>
      </c>
      <c r="AN138" s="311">
        <v>0</v>
      </c>
      <c r="AO138" s="311">
        <v>324.86498667131207</v>
      </c>
      <c r="AP138" s="311">
        <v>300.00000000332784</v>
      </c>
      <c r="AQ138" s="311">
        <v>0</v>
      </c>
      <c r="AR138" s="311">
        <v>403.22841168654003</v>
      </c>
      <c r="AS138" s="311">
        <v>101.68141057600042</v>
      </c>
      <c r="AT138" s="311">
        <v>0</v>
      </c>
      <c r="AU138" s="311">
        <v>101.84805511148087</v>
      </c>
      <c r="AV138" s="311">
        <v>300.00000000333125</v>
      </c>
      <c r="AW138" s="311">
        <v>402.20946854144103</v>
      </c>
      <c r="AX138" s="311">
        <v>484.02252786700046</v>
      </c>
      <c r="AY138" s="311">
        <v>737.16177666421845</v>
      </c>
      <c r="AZ138" s="311">
        <v>10.000000004435329</v>
      </c>
      <c r="BA138" s="311">
        <v>99.664070033698479</v>
      </c>
      <c r="BB138" s="311">
        <v>1553.5436095070177</v>
      </c>
      <c r="BC138" s="311">
        <v>63.772231089999991</v>
      </c>
      <c r="BD138" s="311">
        <v>257.50314407743309</v>
      </c>
      <c r="BE138" s="311">
        <v>1384.6615793221392</v>
      </c>
      <c r="BF138" s="311">
        <v>735.63602181999988</v>
      </c>
      <c r="BG138" s="311">
        <v>1228.4598551300001</v>
      </c>
      <c r="BH138" s="311">
        <v>1137.8565828399999</v>
      </c>
      <c r="BI138" s="311">
        <v>1842.0921928499999</v>
      </c>
      <c r="BJ138" s="311">
        <v>1151.5928398199997</v>
      </c>
      <c r="BK138" s="311">
        <v>1424.0678012200001</v>
      </c>
      <c r="BL138" s="311">
        <v>25.756020299999999</v>
      </c>
      <c r="BM138" s="311">
        <v>10.824266659999999</v>
      </c>
      <c r="BN138" s="311">
        <v>587.07716832999995</v>
      </c>
      <c r="BO138" s="311">
        <v>12.325997429999997</v>
      </c>
      <c r="BP138" s="311">
        <v>0</v>
      </c>
      <c r="BQ138" s="311">
        <v>0</v>
      </c>
      <c r="BR138" s="311">
        <v>0</v>
      </c>
      <c r="BS138" s="311">
        <v>100.50709439999999</v>
      </c>
      <c r="BT138" s="311">
        <v>100.95983423999999</v>
      </c>
      <c r="BU138" s="311">
        <v>0</v>
      </c>
      <c r="BV138" s="311">
        <v>0</v>
      </c>
      <c r="BW138" s="311">
        <v>0</v>
      </c>
      <c r="BX138" s="311">
        <v>0</v>
      </c>
      <c r="BY138" s="311">
        <v>11.973969009999999</v>
      </c>
      <c r="BZ138" s="311">
        <v>0</v>
      </c>
      <c r="CA138" s="311">
        <v>0</v>
      </c>
      <c r="CB138" s="311">
        <v>0</v>
      </c>
      <c r="CC138" s="311">
        <v>0</v>
      </c>
      <c r="CD138" s="311">
        <v>0</v>
      </c>
      <c r="CE138" s="311">
        <v>0</v>
      </c>
      <c r="CF138" s="311">
        <v>0</v>
      </c>
      <c r="CG138" s="311">
        <v>0</v>
      </c>
      <c r="CH138" s="311">
        <v>0</v>
      </c>
      <c r="CI138" s="311">
        <v>0</v>
      </c>
      <c r="CJ138" s="311">
        <v>0</v>
      </c>
      <c r="CK138" s="311">
        <v>0</v>
      </c>
      <c r="CL138" s="311">
        <v>0</v>
      </c>
      <c r="CM138" s="311">
        <v>0</v>
      </c>
      <c r="CN138" s="311">
        <v>0</v>
      </c>
      <c r="CO138" s="311">
        <v>0</v>
      </c>
      <c r="CP138" s="311">
        <v>0</v>
      </c>
      <c r="CQ138" s="311">
        <v>0</v>
      </c>
      <c r="CR138" s="311">
        <v>0</v>
      </c>
      <c r="CS138" s="311">
        <v>0</v>
      </c>
      <c r="CT138" s="311">
        <v>0</v>
      </c>
      <c r="CU138" s="311">
        <v>0</v>
      </c>
      <c r="CV138" s="311">
        <v>0</v>
      </c>
      <c r="CW138" s="311">
        <v>0</v>
      </c>
      <c r="CX138" s="311">
        <v>0</v>
      </c>
      <c r="CY138" s="311">
        <v>0</v>
      </c>
      <c r="CZ138" s="311">
        <v>0</v>
      </c>
      <c r="DA138" s="311">
        <v>0</v>
      </c>
      <c r="DB138" s="311">
        <v>0</v>
      </c>
      <c r="DC138" s="311">
        <v>0</v>
      </c>
      <c r="DD138" s="311">
        <v>0</v>
      </c>
      <c r="DE138" s="311">
        <v>0</v>
      </c>
      <c r="DF138" s="311">
        <v>0</v>
      </c>
      <c r="DG138" s="311">
        <v>0</v>
      </c>
      <c r="DH138" s="311">
        <v>0</v>
      </c>
      <c r="DI138" s="311">
        <v>0</v>
      </c>
      <c r="DJ138" s="311">
        <v>0</v>
      </c>
      <c r="DK138" s="308">
        <v>0</v>
      </c>
      <c r="DL138" s="308">
        <v>0</v>
      </c>
      <c r="DM138" s="308">
        <v>0</v>
      </c>
      <c r="DN138" s="308">
        <v>0</v>
      </c>
      <c r="DO138" s="308">
        <v>0</v>
      </c>
      <c r="DP138" s="308">
        <v>0</v>
      </c>
      <c r="DQ138" s="308">
        <v>0</v>
      </c>
      <c r="DR138" s="308">
        <v>0</v>
      </c>
      <c r="DS138" s="308"/>
      <c r="DT138" s="308"/>
      <c r="DU138" s="308"/>
      <c r="DV138" s="308"/>
      <c r="DW138" s="308"/>
      <c r="DX138" s="308"/>
      <c r="DY138" s="308"/>
      <c r="DZ138" s="308"/>
      <c r="EA138" s="308"/>
      <c r="EB138" s="308"/>
      <c r="EC138" s="308"/>
      <c r="ED138" s="308"/>
      <c r="EE138" s="303"/>
      <c r="EF138" s="308"/>
      <c r="EG138" s="308"/>
      <c r="EH138" s="308"/>
      <c r="EI138" s="308"/>
      <c r="EJ138" s="308"/>
      <c r="EK138" s="566" t="s">
        <v>176</v>
      </c>
      <c r="EL138" s="308">
        <v>-8.6612999439239507E-13</v>
      </c>
      <c r="EM138" s="308">
        <v>-8.6612999439239507E-13</v>
      </c>
      <c r="EN138" s="308">
        <v>-8.6612999439239507E-13</v>
      </c>
      <c r="EO138" s="308">
        <v>-8.6612999439239507E-13</v>
      </c>
      <c r="EP138" s="308">
        <v>-8.6612999439239507E-13</v>
      </c>
      <c r="EQ138" s="308">
        <v>-8.6612999439239507E-13</v>
      </c>
      <c r="ER138" s="308">
        <v>-8.6612999439239507E-13</v>
      </c>
      <c r="ES138" s="308">
        <v>-8.6612999439239507E-13</v>
      </c>
      <c r="ET138" s="308">
        <v>-8.6612999439239507E-13</v>
      </c>
    </row>
    <row r="139" spans="1:150" s="256" customFormat="1" x14ac:dyDescent="0.25">
      <c r="A139" s="333" t="s">
        <v>449</v>
      </c>
      <c r="B139" s="309">
        <v>47.963560489742576</v>
      </c>
      <c r="C139" s="309">
        <v>24.500000005993769</v>
      </c>
      <c r="D139" s="309">
        <v>66.531929630823214</v>
      </c>
      <c r="E139" s="309">
        <v>25.498355420642181</v>
      </c>
      <c r="F139" s="309">
        <v>0</v>
      </c>
      <c r="G139" s="309">
        <v>128.44927319792995</v>
      </c>
      <c r="H139" s="309">
        <v>10.5</v>
      </c>
      <c r="I139" s="309">
        <v>6.9999999989738608</v>
      </c>
      <c r="J139" s="309">
        <v>0</v>
      </c>
      <c r="K139" s="309">
        <v>100.47861561834578</v>
      </c>
      <c r="L139" s="309">
        <v>4.4999999959065606</v>
      </c>
      <c r="M139" s="309">
        <v>9.9220000029383488</v>
      </c>
      <c r="N139" s="309">
        <v>15.613876389165062</v>
      </c>
      <c r="O139" s="309">
        <v>45.663143804795595</v>
      </c>
      <c r="P139" s="309">
        <v>139.56837685412199</v>
      </c>
      <c r="Q139" s="309">
        <v>0</v>
      </c>
      <c r="R139" s="309">
        <v>0</v>
      </c>
      <c r="S139" s="309">
        <v>17.350241028189242</v>
      </c>
      <c r="T139" s="309">
        <v>69.333627729368558</v>
      </c>
      <c r="U139" s="309">
        <v>65.347340939985642</v>
      </c>
      <c r="V139" s="309">
        <v>72.293514646683789</v>
      </c>
      <c r="W139" s="309">
        <v>18.677979655313933</v>
      </c>
      <c r="X139" s="309">
        <v>3.1027054988324561</v>
      </c>
      <c r="Y139" s="309">
        <v>16.38873069735957</v>
      </c>
      <c r="Z139" s="309">
        <v>314.01512381796681</v>
      </c>
      <c r="AA139" s="309">
        <v>157.62304250851619</v>
      </c>
      <c r="AB139" s="309">
        <v>109.11339323619069</v>
      </c>
      <c r="AC139" s="309">
        <v>235.68956513756189</v>
      </c>
      <c r="AD139" s="309">
        <v>161.25055282425569</v>
      </c>
      <c r="AE139" s="309">
        <v>153.3118602110419</v>
      </c>
      <c r="AF139" s="309">
        <v>167.86250002364352</v>
      </c>
      <c r="AG139" s="309">
        <v>138.25885567916018</v>
      </c>
      <c r="AH139" s="309">
        <v>52.625582836221419</v>
      </c>
      <c r="AI139" s="309">
        <v>40.000000004437943</v>
      </c>
      <c r="AJ139" s="309">
        <v>94.999999998886381</v>
      </c>
      <c r="AK139" s="309">
        <v>79.560510037528132</v>
      </c>
      <c r="AL139" s="309">
        <v>115.24934946001756</v>
      </c>
      <c r="AM139" s="309">
        <v>96.950106345159611</v>
      </c>
      <c r="AN139" s="309">
        <v>126.99804854008114</v>
      </c>
      <c r="AO139" s="309">
        <v>45.583153645513811</v>
      </c>
      <c r="AP139" s="309">
        <v>90.890963537459172</v>
      </c>
      <c r="AQ139" s="309">
        <v>54.022572830056745</v>
      </c>
      <c r="AR139" s="309">
        <v>56.075633746577047</v>
      </c>
      <c r="AS139" s="309">
        <v>84.166828405400778</v>
      </c>
      <c r="AT139" s="309">
        <v>63.499999991082738</v>
      </c>
      <c r="AU139" s="309">
        <v>146.83624610852033</v>
      </c>
      <c r="AV139" s="309">
        <v>161.68700721687412</v>
      </c>
      <c r="AW139" s="309">
        <v>144.52516275432257</v>
      </c>
      <c r="AX139" s="309">
        <v>188.32128291877211</v>
      </c>
      <c r="AY139" s="309">
        <v>399.29932674455785</v>
      </c>
      <c r="AZ139" s="309">
        <v>233.26623607404153</v>
      </c>
      <c r="BA139" s="309">
        <v>251.2450816482492</v>
      </c>
      <c r="BB139" s="309">
        <v>68.259138789556658</v>
      </c>
      <c r="BC139" s="309">
        <v>309.38867722404393</v>
      </c>
      <c r="BD139" s="309">
        <v>243.4980037564078</v>
      </c>
      <c r="BE139" s="309">
        <v>351.83216233544499</v>
      </c>
      <c r="BF139" s="309">
        <v>355.3999999955621</v>
      </c>
      <c r="BG139" s="309">
        <v>212.95</v>
      </c>
      <c r="BH139" s="309">
        <v>46</v>
      </c>
      <c r="BI139" s="309">
        <v>45</v>
      </c>
      <c r="BJ139" s="309">
        <v>70</v>
      </c>
      <c r="BK139" s="309">
        <v>250</v>
      </c>
      <c r="BL139" s="309">
        <v>277.89999999999998</v>
      </c>
      <c r="BM139" s="309">
        <v>132.94999999999999</v>
      </c>
      <c r="BN139" s="309">
        <v>127.2</v>
      </c>
      <c r="BO139" s="309">
        <v>203</v>
      </c>
      <c r="BP139" s="309">
        <v>78</v>
      </c>
      <c r="BQ139" s="309">
        <v>343</v>
      </c>
      <c r="BR139" s="309">
        <v>524.4</v>
      </c>
      <c r="BS139" s="309">
        <v>173.65</v>
      </c>
      <c r="BT139" s="309">
        <v>557.20000000000005</v>
      </c>
      <c r="BU139" s="309">
        <v>140</v>
      </c>
      <c r="BV139" s="309">
        <v>224.2</v>
      </c>
      <c r="BW139" s="309">
        <v>605.29999999999995</v>
      </c>
      <c r="BX139" s="309">
        <v>307.89999999999998</v>
      </c>
      <c r="BY139" s="309">
        <v>347.65</v>
      </c>
      <c r="BZ139" s="309">
        <v>251</v>
      </c>
      <c r="CA139" s="309">
        <v>150</v>
      </c>
      <c r="CB139" s="309">
        <v>30.294989489999999</v>
      </c>
      <c r="CC139" s="309">
        <v>255</v>
      </c>
      <c r="CD139" s="309">
        <v>419.9</v>
      </c>
      <c r="CE139" s="309">
        <v>45.65</v>
      </c>
      <c r="CF139" s="309">
        <v>10</v>
      </c>
      <c r="CG139" s="309">
        <v>190.80307281999998</v>
      </c>
      <c r="CH139" s="309">
        <v>467.23990716999998</v>
      </c>
      <c r="CI139" s="309">
        <v>0</v>
      </c>
      <c r="CJ139" s="309">
        <v>239.81362731999999</v>
      </c>
      <c r="CK139" s="309">
        <v>135.35920141999998</v>
      </c>
      <c r="CL139" s="309">
        <v>30.577742730000001</v>
      </c>
      <c r="CM139" s="309">
        <v>0</v>
      </c>
      <c r="CN139" s="309">
        <v>429.11863159999996</v>
      </c>
      <c r="CO139" s="309">
        <v>0</v>
      </c>
      <c r="CP139" s="309">
        <v>239.81362731999999</v>
      </c>
      <c r="CQ139" s="309">
        <v>423.10447502</v>
      </c>
      <c r="CR139" s="309">
        <v>79.999964180000006</v>
      </c>
      <c r="CS139" s="309">
        <v>148.81601938999998</v>
      </c>
      <c r="CT139" s="309">
        <v>280.68850257000003</v>
      </c>
      <c r="CU139" s="309">
        <v>0</v>
      </c>
      <c r="CV139" s="309">
        <v>602.43855974999997</v>
      </c>
      <c r="CW139" s="309">
        <v>162.03777391</v>
      </c>
      <c r="CX139" s="309">
        <v>193.97942243</v>
      </c>
      <c r="CY139" s="309">
        <v>185.31601938999998</v>
      </c>
      <c r="CZ139" s="309">
        <v>395.97601938999998</v>
      </c>
      <c r="DA139" s="309">
        <v>154.5</v>
      </c>
      <c r="DB139" s="309">
        <v>631.93855974999997</v>
      </c>
      <c r="DC139" s="309">
        <v>385</v>
      </c>
      <c r="DD139" s="309">
        <v>176.5</v>
      </c>
      <c r="DE139" s="309">
        <v>523.08642124999994</v>
      </c>
      <c r="DF139" s="309">
        <v>627.78674508999995</v>
      </c>
      <c r="DG139" s="309">
        <v>274.5</v>
      </c>
      <c r="DH139" s="309">
        <v>259.66492089999997</v>
      </c>
      <c r="DI139" s="309">
        <v>556.95268291000002</v>
      </c>
      <c r="DJ139" s="309">
        <v>75</v>
      </c>
      <c r="DK139" s="305">
        <v>636.4022665</v>
      </c>
      <c r="DL139" s="305">
        <v>200.79300545999999</v>
      </c>
      <c r="DM139" s="305">
        <v>444.07949970999999</v>
      </c>
      <c r="DN139" s="305">
        <v>324.61026565999998</v>
      </c>
      <c r="DO139" s="305">
        <v>395.58218261999997</v>
      </c>
      <c r="DP139" s="305">
        <v>195.45</v>
      </c>
      <c r="DQ139" s="305">
        <v>513.62949971</v>
      </c>
      <c r="DR139" s="305">
        <v>605</v>
      </c>
      <c r="DS139" s="305"/>
      <c r="DT139" s="305"/>
      <c r="DU139" s="305"/>
      <c r="DV139" s="305"/>
      <c r="DW139" s="305"/>
      <c r="DX139" s="305"/>
      <c r="DY139" s="305"/>
      <c r="DZ139" s="305"/>
      <c r="EA139" s="305"/>
      <c r="EB139" s="305"/>
      <c r="EC139" s="305"/>
      <c r="ED139" s="305"/>
      <c r="EE139" s="303"/>
      <c r="EF139" s="308"/>
      <c r="EG139" s="308"/>
      <c r="EH139" s="308"/>
      <c r="EI139" s="308"/>
      <c r="EJ139" s="308"/>
      <c r="EK139" s="566" t="s">
        <v>449</v>
      </c>
      <c r="EL139" s="305">
        <v>717.2055616899986</v>
      </c>
      <c r="EM139" s="305">
        <v>1200.1951189800004</v>
      </c>
      <c r="EN139" s="305">
        <v>1078.3532143200005</v>
      </c>
      <c r="EO139" s="305">
        <v>1000</v>
      </c>
      <c r="EP139" s="305">
        <v>1000</v>
      </c>
      <c r="EQ139" s="305">
        <v>1000</v>
      </c>
      <c r="ER139" s="305">
        <v>1000</v>
      </c>
      <c r="ES139" s="305">
        <v>1000</v>
      </c>
      <c r="ET139" s="305">
        <v>1000</v>
      </c>
    </row>
    <row r="140" spans="1:150" s="256" customFormat="1" x14ac:dyDescent="0.25">
      <c r="A140" s="332" t="s">
        <v>448</v>
      </c>
      <c r="B140" s="311">
        <v>70.075609173452889</v>
      </c>
      <c r="C140" s="311">
        <v>39.924240317901678</v>
      </c>
      <c r="D140" s="311">
        <v>26.712394897007187</v>
      </c>
      <c r="E140" s="311">
        <v>13.900653747714809</v>
      </c>
      <c r="F140" s="311">
        <v>0</v>
      </c>
      <c r="G140" s="311">
        <v>7.0617229974489248</v>
      </c>
      <c r="H140" s="311">
        <v>0</v>
      </c>
      <c r="I140" s="311">
        <v>23.884153571440137</v>
      </c>
      <c r="J140" s="311">
        <v>0.33136475212229999</v>
      </c>
      <c r="K140" s="311">
        <v>8.1534995652837665</v>
      </c>
      <c r="L140" s="311">
        <v>2.6085952503327769</v>
      </c>
      <c r="M140" s="311">
        <v>41.819184513004494</v>
      </c>
      <c r="N140" s="311">
        <v>24.917351156041782</v>
      </c>
      <c r="O140" s="311">
        <v>5.1127715194565866</v>
      </c>
      <c r="P140" s="311">
        <v>39.096302827802276</v>
      </c>
      <c r="Q140" s="311">
        <v>23.229459314296154</v>
      </c>
      <c r="R140" s="311">
        <v>1.0198378992796442</v>
      </c>
      <c r="S140" s="311">
        <v>20.773088760182983</v>
      </c>
      <c r="T140" s="311">
        <v>45.205139359498105</v>
      </c>
      <c r="U140" s="311">
        <v>44.382497592356188</v>
      </c>
      <c r="V140" s="311">
        <v>46.485890861810873</v>
      </c>
      <c r="W140" s="311">
        <v>55.957443295634093</v>
      </c>
      <c r="X140" s="311">
        <v>31.546720074196209</v>
      </c>
      <c r="Y140" s="311">
        <v>52.686060705012913</v>
      </c>
      <c r="Z140" s="311">
        <v>77.955822344054866</v>
      </c>
      <c r="AA140" s="311">
        <v>74.252352939314534</v>
      </c>
      <c r="AB140" s="311">
        <v>202.84110489279414</v>
      </c>
      <c r="AC140" s="311">
        <v>72.598465258285671</v>
      </c>
      <c r="AD140" s="311">
        <v>92.949457171556503</v>
      </c>
      <c r="AE140" s="311">
        <v>114.86050215584135</v>
      </c>
      <c r="AF140" s="311">
        <v>59.010321956053303</v>
      </c>
      <c r="AG140" s="311">
        <v>97.371610666833845</v>
      </c>
      <c r="AH140" s="311">
        <v>176.80240351663713</v>
      </c>
      <c r="AI140" s="311">
        <v>199.41842480902628</v>
      </c>
      <c r="AJ140" s="311">
        <v>85.417701221414887</v>
      </c>
      <c r="AK140" s="311">
        <v>278.60359484759056</v>
      </c>
      <c r="AL140" s="311">
        <v>241.11135939330219</v>
      </c>
      <c r="AM140" s="311">
        <v>102.00072345572227</v>
      </c>
      <c r="AN140" s="311">
        <v>126.51418066653018</v>
      </c>
      <c r="AO140" s="311">
        <v>165.22096446317411</v>
      </c>
      <c r="AP140" s="311">
        <v>125.30668186423766</v>
      </c>
      <c r="AQ140" s="311">
        <v>92.546758156235526</v>
      </c>
      <c r="AR140" s="311">
        <v>186.60785778823069</v>
      </c>
      <c r="AS140" s="311">
        <v>62.543112140847441</v>
      </c>
      <c r="AT140" s="311">
        <v>114.84006004153395</v>
      </c>
      <c r="AU140" s="311">
        <v>182.60602984144199</v>
      </c>
      <c r="AV140" s="311">
        <v>142.23813320407942</v>
      </c>
      <c r="AW140" s="311">
        <v>135.14547495983211</v>
      </c>
      <c r="AX140" s="311">
        <v>198.57522126060678</v>
      </c>
      <c r="AY140" s="311">
        <v>155.44464940419317</v>
      </c>
      <c r="AZ140" s="311">
        <v>175.89501548332461</v>
      </c>
      <c r="BA140" s="311">
        <v>157.83051187105394</v>
      </c>
      <c r="BB140" s="311">
        <v>143.05120429768195</v>
      </c>
      <c r="BC140" s="311">
        <v>179.72894210479967</v>
      </c>
      <c r="BD140" s="311">
        <v>223.13619421635616</v>
      </c>
      <c r="BE140" s="311">
        <v>192.69503212225345</v>
      </c>
      <c r="BF140" s="311">
        <v>249.73757732771014</v>
      </c>
      <c r="BG140" s="311">
        <v>338.15860385000002</v>
      </c>
      <c r="BH140" s="311">
        <v>165.57859078999991</v>
      </c>
      <c r="BI140" s="311">
        <v>160.2828992499999</v>
      </c>
      <c r="BJ140" s="311">
        <v>300.85070567999992</v>
      </c>
      <c r="BK140" s="311">
        <v>181.1775740019998</v>
      </c>
      <c r="BL140" s="311">
        <v>185.41551397040001</v>
      </c>
      <c r="BM140" s="311">
        <v>338.18865775699987</v>
      </c>
      <c r="BN140" s="311">
        <v>130.97837549260004</v>
      </c>
      <c r="BO140" s="311">
        <v>189.02102469460004</v>
      </c>
      <c r="BP140" s="311">
        <v>331.51840567059992</v>
      </c>
      <c r="BQ140" s="311">
        <v>95.760804613400012</v>
      </c>
      <c r="BR140" s="311">
        <v>166.87950774780006</v>
      </c>
      <c r="BS140" s="311">
        <v>319.19138529659995</v>
      </c>
      <c r="BT140" s="311">
        <v>139.17485604579997</v>
      </c>
      <c r="BU140" s="311">
        <v>164.46593215019999</v>
      </c>
      <c r="BV140" s="311">
        <v>452.68792714780005</v>
      </c>
      <c r="BW140" s="311">
        <v>152.09672357659997</v>
      </c>
      <c r="BX140" s="311">
        <v>143.17295882560001</v>
      </c>
      <c r="BY140" s="311">
        <v>293.61001865839989</v>
      </c>
      <c r="BZ140" s="311">
        <v>82.001745440799994</v>
      </c>
      <c r="CA140" s="311">
        <v>135.06299233919992</v>
      </c>
      <c r="CB140" s="311">
        <v>561.67558169899996</v>
      </c>
      <c r="CC140" s="311">
        <v>194.56726345819999</v>
      </c>
      <c r="CD140" s="311">
        <v>121.67826501139996</v>
      </c>
      <c r="CE140" s="311">
        <v>288.06159969480001</v>
      </c>
      <c r="CF140" s="311">
        <v>126.31377664060005</v>
      </c>
      <c r="CG140" s="311">
        <v>162.44047646840002</v>
      </c>
      <c r="CH140" s="311">
        <v>462.34524123099965</v>
      </c>
      <c r="CI140" s="311">
        <v>439.08786994000002</v>
      </c>
      <c r="CJ140" s="311">
        <v>223.75270989599997</v>
      </c>
      <c r="CK140" s="311">
        <v>1308.0497034881996</v>
      </c>
      <c r="CL140" s="311">
        <v>155.63940800019992</v>
      </c>
      <c r="CM140" s="311">
        <v>210.75622382919988</v>
      </c>
      <c r="CN140" s="311">
        <v>381.94425983479994</v>
      </c>
      <c r="CO140" s="311">
        <v>144.97668997919999</v>
      </c>
      <c r="CP140" s="311">
        <v>116.34196742780003</v>
      </c>
      <c r="CQ140" s="311">
        <v>624.18093514999998</v>
      </c>
      <c r="CR140" s="311">
        <v>140.04731533647066</v>
      </c>
      <c r="CS140" s="311">
        <v>252.61926326173975</v>
      </c>
      <c r="CT140" s="311">
        <v>762.63057593271833</v>
      </c>
      <c r="CU140" s="311">
        <v>359.4336108222704</v>
      </c>
      <c r="CV140" s="311">
        <v>191.97653112356954</v>
      </c>
      <c r="CW140" s="311">
        <v>354.43396302085597</v>
      </c>
      <c r="CX140" s="311">
        <v>326.97779157119089</v>
      </c>
      <c r="CY140" s="311">
        <v>213.89524130482366</v>
      </c>
      <c r="CZ140" s="311">
        <v>322.1792721620306</v>
      </c>
      <c r="DA140" s="311">
        <v>331.88338893988356</v>
      </c>
      <c r="DB140" s="311">
        <v>349.785500792721</v>
      </c>
      <c r="DC140" s="311">
        <v>295.33991874838193</v>
      </c>
      <c r="DD140" s="311">
        <v>348.28150936619249</v>
      </c>
      <c r="DE140" s="311">
        <v>415.89254231229938</v>
      </c>
      <c r="DF140" s="311">
        <v>497.67948309841347</v>
      </c>
      <c r="DG140" s="311">
        <v>516.14849256720129</v>
      </c>
      <c r="DH140" s="311">
        <v>349.21201824639797</v>
      </c>
      <c r="DI140" s="311">
        <v>508.49291262357519</v>
      </c>
      <c r="DJ140" s="311">
        <v>627.69344361535127</v>
      </c>
      <c r="DK140" s="308">
        <v>423.95316593785833</v>
      </c>
      <c r="DL140" s="308">
        <v>798.2860140548861</v>
      </c>
      <c r="DM140" s="308">
        <v>311.1654961740831</v>
      </c>
      <c r="DN140" s="308">
        <v>439.144397302416</v>
      </c>
      <c r="DO140" s="308">
        <v>409.85203347343446</v>
      </c>
      <c r="DP140" s="308">
        <v>499.50323613181541</v>
      </c>
      <c r="DQ140" s="308">
        <v>462.33909216062114</v>
      </c>
      <c r="DR140" s="308">
        <v>716.7931211599996</v>
      </c>
      <c r="DS140" s="308"/>
      <c r="DT140" s="308"/>
      <c r="DU140" s="308"/>
      <c r="DV140" s="308"/>
      <c r="DW140" s="308"/>
      <c r="DX140" s="308"/>
      <c r="DY140" s="308"/>
      <c r="DZ140" s="308"/>
      <c r="EA140" s="308"/>
      <c r="EB140" s="308"/>
      <c r="EC140" s="308"/>
      <c r="ED140" s="308"/>
      <c r="EE140" s="303"/>
      <c r="EF140" s="308"/>
      <c r="EG140" s="308"/>
      <c r="EH140" s="308"/>
      <c r="EI140" s="308"/>
      <c r="EJ140" s="308"/>
      <c r="EK140" s="566" t="s">
        <v>475</v>
      </c>
      <c r="EL140" s="308">
        <v>1256.6447700000008</v>
      </c>
      <c r="EM140" s="308">
        <v>1119.9141350000004</v>
      </c>
      <c r="EN140" s="308">
        <v>1339.4242234799999</v>
      </c>
      <c r="EO140" s="308">
        <v>1317.8</v>
      </c>
      <c r="EP140" s="308">
        <v>1317.8</v>
      </c>
      <c r="EQ140" s="308">
        <v>1317.8</v>
      </c>
      <c r="ER140" s="308">
        <v>1317.8</v>
      </c>
      <c r="ES140" s="308">
        <v>1317.8</v>
      </c>
      <c r="ET140" s="308">
        <v>1317.8</v>
      </c>
    </row>
    <row r="141" spans="1:150" s="256" customFormat="1" x14ac:dyDescent="0.25">
      <c r="A141" s="332" t="s">
        <v>474</v>
      </c>
      <c r="B141" s="311">
        <v>0</v>
      </c>
      <c r="C141" s="311">
        <v>-124.0888168712045</v>
      </c>
      <c r="D141" s="311">
        <v>-289.15199926327398</v>
      </c>
      <c r="E141" s="311">
        <v>-333.76513053327437</v>
      </c>
      <c r="F141" s="311">
        <v>-701.35244494327412</v>
      </c>
      <c r="G141" s="311">
        <v>-361.1360024432737</v>
      </c>
      <c r="H141" s="311">
        <v>-139.0756027435402</v>
      </c>
      <c r="I141" s="311">
        <v>218.5211921467251</v>
      </c>
      <c r="J141" s="311">
        <v>373.81649628672614</v>
      </c>
      <c r="K141" s="311">
        <v>-733.57483221327402</v>
      </c>
      <c r="L141" s="311">
        <v>283.16026759672593</v>
      </c>
      <c r="M141" s="311">
        <v>74.983550174794146</v>
      </c>
      <c r="N141" s="311">
        <v>1448.5657459285685</v>
      </c>
      <c r="O141" s="311">
        <v>-294.66638971990483</v>
      </c>
      <c r="P141" s="311">
        <v>-1100.7663636273401</v>
      </c>
      <c r="Q141" s="311">
        <v>200.54804911265978</v>
      </c>
      <c r="R141" s="311">
        <v>-458.97885284734048</v>
      </c>
      <c r="S141" s="311">
        <v>-41.063742527340082</v>
      </c>
      <c r="T141" s="311">
        <v>862.98729288069057</v>
      </c>
      <c r="U141" s="311">
        <v>-146.19211877734011</v>
      </c>
      <c r="V141" s="311">
        <v>-938.54895817734064</v>
      </c>
      <c r="W141" s="311">
        <v>450.63311901265973</v>
      </c>
      <c r="X141" s="311">
        <v>206.16695870266017</v>
      </c>
      <c r="Y141" s="311">
        <v>374.19401702946556</v>
      </c>
      <c r="Z141" s="311">
        <v>1260.9280429918647</v>
      </c>
      <c r="AA141" s="311">
        <v>-269.09463085071309</v>
      </c>
      <c r="AB141" s="311">
        <v>-74.173967030049738</v>
      </c>
      <c r="AC141" s="311">
        <v>522.74116659995036</v>
      </c>
      <c r="AD141" s="311">
        <v>-374.52803510004969</v>
      </c>
      <c r="AE141" s="311">
        <v>-292.97093265004975</v>
      </c>
      <c r="AF141" s="311">
        <v>-1062.0342704348259</v>
      </c>
      <c r="AG141" s="311">
        <v>209.79654457995056</v>
      </c>
      <c r="AH141" s="311">
        <v>43.460121559949961</v>
      </c>
      <c r="AI141" s="311">
        <v>-858.37145556005021</v>
      </c>
      <c r="AJ141" s="311">
        <v>529.120401699951</v>
      </c>
      <c r="AK141" s="311">
        <v>420.77067322086236</v>
      </c>
      <c r="AL141" s="311">
        <v>1316.5563336841126</v>
      </c>
      <c r="AM141" s="311">
        <v>-525.88480428501975</v>
      </c>
      <c r="AN141" s="311">
        <v>-364.25051217000032</v>
      </c>
      <c r="AO141" s="311">
        <v>475.68642226000026</v>
      </c>
      <c r="AP141" s="311">
        <v>-415.68407612599958</v>
      </c>
      <c r="AQ141" s="311">
        <v>-508.06362474650012</v>
      </c>
      <c r="AR141" s="311">
        <v>83.242372504500125</v>
      </c>
      <c r="AS141" s="311">
        <v>410.19947039799956</v>
      </c>
      <c r="AT141" s="311">
        <v>443.73918864999985</v>
      </c>
      <c r="AU141" s="311">
        <v>461.17447906999985</v>
      </c>
      <c r="AV141" s="311">
        <v>126.16036945000045</v>
      </c>
      <c r="AW141" s="311">
        <v>-113.05959207000006</v>
      </c>
      <c r="AX141" s="311">
        <v>790.43382948000021</v>
      </c>
      <c r="AY141" s="311">
        <v>-362.38533861000025</v>
      </c>
      <c r="AZ141" s="311">
        <v>-125.49215180999965</v>
      </c>
      <c r="BA141" s="311">
        <v>375.07552934000012</v>
      </c>
      <c r="BB141" s="311">
        <v>-283.08948288000011</v>
      </c>
      <c r="BC141" s="311">
        <v>576.10876460999998</v>
      </c>
      <c r="BD141" s="311">
        <v>-955.45668104999982</v>
      </c>
      <c r="BE141" s="311">
        <v>-585.39538411999979</v>
      </c>
      <c r="BF141" s="311">
        <v>-1.7901488900004399</v>
      </c>
      <c r="BG141" s="311">
        <v>-476.71299456999998</v>
      </c>
      <c r="BH141" s="311">
        <v>287.26645854000014</v>
      </c>
      <c r="BI141" s="311">
        <v>147.67658231999994</v>
      </c>
      <c r="BJ141" s="311">
        <v>422.05933890999995</v>
      </c>
      <c r="BK141" s="311">
        <v>-1774.8220563900002</v>
      </c>
      <c r="BL141" s="311">
        <v>35.053771570000166</v>
      </c>
      <c r="BM141" s="311">
        <v>1076.3936305499997</v>
      </c>
      <c r="BN141" s="311">
        <v>-120.26193047000007</v>
      </c>
      <c r="BO141" s="311">
        <v>-291.80166309999959</v>
      </c>
      <c r="BP141" s="311">
        <v>-1160.5831466200004</v>
      </c>
      <c r="BQ141" s="311">
        <v>178.20657383000022</v>
      </c>
      <c r="BR141" s="311">
        <v>326.97033548999957</v>
      </c>
      <c r="BS141" s="311">
        <v>1070.4534918300003</v>
      </c>
      <c r="BT141" s="311">
        <v>-2723.7677461100002</v>
      </c>
      <c r="BU141" s="311">
        <v>851.80403794000063</v>
      </c>
      <c r="BV141" s="311">
        <v>2552.6991176299998</v>
      </c>
      <c r="BW141" s="311">
        <v>-3872.8786632699994</v>
      </c>
      <c r="BX141" s="311">
        <v>629.10530186999983</v>
      </c>
      <c r="BY141" s="311">
        <v>950.74883585999964</v>
      </c>
      <c r="BZ141" s="311">
        <v>80.979414470000279</v>
      </c>
      <c r="CA141" s="311">
        <v>-63.762372299999456</v>
      </c>
      <c r="CB141" s="311">
        <v>482.80573192999975</v>
      </c>
      <c r="CC141" s="311">
        <v>-126.8494777300005</v>
      </c>
      <c r="CD141" s="311">
        <v>-191.53749795999946</v>
      </c>
      <c r="CE141" s="311">
        <v>304.22089049999988</v>
      </c>
      <c r="CF141" s="311">
        <v>-1.6104864099996483</v>
      </c>
      <c r="CG141" s="311">
        <v>295.41489393999944</v>
      </c>
      <c r="CH141" s="311">
        <v>160.04195073000028</v>
      </c>
      <c r="CI141" s="311">
        <v>-1232.0058267699999</v>
      </c>
      <c r="CJ141" s="311">
        <v>881.35352778440506</v>
      </c>
      <c r="CK141" s="311">
        <v>-1686.5986939844051</v>
      </c>
      <c r="CL141" s="311">
        <v>879.89501625000014</v>
      </c>
      <c r="CM141" s="311">
        <v>-758.32712266000055</v>
      </c>
      <c r="CN141" s="311">
        <v>350.37938112000023</v>
      </c>
      <c r="CO141" s="311">
        <v>361.32621805000088</v>
      </c>
      <c r="CP141" s="311">
        <v>301.70015866999921</v>
      </c>
      <c r="CQ141" s="311">
        <v>-2092.3366085199996</v>
      </c>
      <c r="CR141" s="311">
        <v>1686.6688522699992</v>
      </c>
      <c r="CS141" s="311">
        <v>917.24210616000084</v>
      </c>
      <c r="CT141" s="311">
        <v>297.55431750999924</v>
      </c>
      <c r="CU141" s="311">
        <v>-172.73855019000004</v>
      </c>
      <c r="CV141" s="311">
        <v>562.41149153000015</v>
      </c>
      <c r="CW141" s="311">
        <v>627.60369649999996</v>
      </c>
      <c r="CX141" s="311">
        <v>38.720624105756016</v>
      </c>
      <c r="CY141" s="311">
        <v>-369.2064804657561</v>
      </c>
      <c r="CZ141" s="311">
        <v>351.30140117000013</v>
      </c>
      <c r="DA141" s="311">
        <v>120.43114733000021</v>
      </c>
      <c r="DB141" s="311">
        <v>53.396621449999955</v>
      </c>
      <c r="DC141" s="311">
        <v>68.222835063154974</v>
      </c>
      <c r="DD141" s="311">
        <v>-742.02787595315465</v>
      </c>
      <c r="DE141" s="311">
        <v>-192.41440044999996</v>
      </c>
      <c r="DF141" s="311">
        <v>-597.19116251000059</v>
      </c>
      <c r="DG141" s="311">
        <v>-47.987720049999751</v>
      </c>
      <c r="DH141" s="311">
        <v>87.865895889999649</v>
      </c>
      <c r="DI141" s="311">
        <v>-27.575616179999898</v>
      </c>
      <c r="DJ141" s="311">
        <v>-116.06646538999938</v>
      </c>
      <c r="DK141" s="308">
        <v>85.269299639999247</v>
      </c>
      <c r="DL141" s="308">
        <v>-242.50841619999957</v>
      </c>
      <c r="DM141" s="308">
        <v>137.9014131499996</v>
      </c>
      <c r="DN141" s="308">
        <v>-712.15747489999944</v>
      </c>
      <c r="DO141" s="308">
        <v>-357.99083338000048</v>
      </c>
      <c r="DP141" s="308">
        <v>-527.02011744000004</v>
      </c>
      <c r="DQ141" s="308">
        <v>-259.23111942999964</v>
      </c>
      <c r="DR141" s="308">
        <v>394.40529378999929</v>
      </c>
      <c r="DS141" s="308">
        <v>-521.653008</v>
      </c>
      <c r="DT141" s="308">
        <v>227.46185200000036</v>
      </c>
      <c r="DU141" s="308">
        <v>-536.66</v>
      </c>
      <c r="DV141" s="308">
        <v>-189.14884400000039</v>
      </c>
      <c r="DW141" s="308">
        <v>235.85530104222858</v>
      </c>
      <c r="DX141" s="308">
        <v>-674.56220744445079</v>
      </c>
      <c r="DY141" s="308">
        <v>223.30538386673811</v>
      </c>
      <c r="DZ141" s="308">
        <v>19.087225553956031</v>
      </c>
      <c r="EA141" s="308">
        <v>-104.09320579743641</v>
      </c>
      <c r="EB141" s="308">
        <v>-908.48303591944909</v>
      </c>
      <c r="EC141" s="308">
        <v>-388.22679227045188</v>
      </c>
      <c r="ED141" s="308">
        <v>75.346911758986124</v>
      </c>
      <c r="EE141" s="303"/>
      <c r="EF141" s="308"/>
      <c r="EG141" s="308"/>
      <c r="EH141" s="308"/>
      <c r="EI141" s="308"/>
      <c r="EJ141" s="308"/>
      <c r="EK141" s="379" t="s">
        <v>473</v>
      </c>
      <c r="EL141" s="308">
        <v>-93.148674120000464</v>
      </c>
      <c r="EM141" s="308">
        <v>-251.49065241999986</v>
      </c>
      <c r="EN141" s="308">
        <v>-1585.0958605000003</v>
      </c>
      <c r="EO141" s="308">
        <v>-2723.4169619281993</v>
      </c>
      <c r="EP141" s="308">
        <v>-1819.644891027011</v>
      </c>
      <c r="EQ141" s="308">
        <v>-2576.1889439879924</v>
      </c>
      <c r="ER141" s="308">
        <v>-685.15691404953486</v>
      </c>
      <c r="ES141" s="308">
        <v>25.648931366784382</v>
      </c>
      <c r="ET141" s="308">
        <v>-471.54223473411366</v>
      </c>
    </row>
    <row r="142" spans="1:150" s="256" customFormat="1" x14ac:dyDescent="0.25">
      <c r="A142" s="332" t="s">
        <v>176</v>
      </c>
      <c r="B142" s="311">
        <v>0</v>
      </c>
      <c r="C142" s="311">
        <v>107.37455400000042</v>
      </c>
      <c r="D142" s="311">
        <v>318.41226379999972</v>
      </c>
      <c r="E142" s="311">
        <v>336.75917500000031</v>
      </c>
      <c r="F142" s="311">
        <v>687.14860099999999</v>
      </c>
      <c r="G142" s="311">
        <v>316.80943663999972</v>
      </c>
      <c r="H142" s="311">
        <v>163.64707035999965</v>
      </c>
      <c r="I142" s="311">
        <v>-219.68317799999943</v>
      </c>
      <c r="J142" s="311">
        <v>-330.58776400000016</v>
      </c>
      <c r="K142" s="311">
        <v>703.82126599999992</v>
      </c>
      <c r="L142" s="311">
        <v>-274.85787299999998</v>
      </c>
      <c r="M142" s="311">
        <v>-132.36317300000002</v>
      </c>
      <c r="N142" s="311">
        <v>-1450.84806437</v>
      </c>
      <c r="O142" s="311">
        <v>385.53412451999998</v>
      </c>
      <c r="P142" s="311">
        <v>1071.8465664799999</v>
      </c>
      <c r="Q142" s="311">
        <v>-187.98924794999994</v>
      </c>
      <c r="R142" s="311">
        <v>538.9671830000002</v>
      </c>
      <c r="S142" s="311">
        <v>-331.42197036000005</v>
      </c>
      <c r="T142" s="311">
        <v>-427.98868199999998</v>
      </c>
      <c r="U142" s="311">
        <v>61.845006000000012</v>
      </c>
      <c r="V142" s="311">
        <v>1034.0674060000006</v>
      </c>
      <c r="W142" s="311">
        <v>-418.13654900000017</v>
      </c>
      <c r="X142" s="311">
        <v>-184.67120917000022</v>
      </c>
      <c r="Y142" s="311">
        <v>-495.38757699999996</v>
      </c>
      <c r="Z142" s="311">
        <v>-1131.2768140000003</v>
      </c>
      <c r="AA142" s="311">
        <v>257.85861900000049</v>
      </c>
      <c r="AB142" s="311">
        <v>118.00317699999988</v>
      </c>
      <c r="AC142" s="311">
        <v>-445.74139000000025</v>
      </c>
      <c r="AD142" s="311">
        <v>256.43875100000002</v>
      </c>
      <c r="AE142" s="311">
        <v>314.97503899999987</v>
      </c>
      <c r="AF142" s="311">
        <v>1137.3960400000003</v>
      </c>
      <c r="AG142" s="311">
        <v>-173.27669500000025</v>
      </c>
      <c r="AH142" s="311">
        <v>-9.8270789999999124</v>
      </c>
      <c r="AI142" s="311">
        <v>845.69476100000043</v>
      </c>
      <c r="AJ142" s="311">
        <v>-505.78213900000077</v>
      </c>
      <c r="AK142" s="311">
        <v>-351.32095199999992</v>
      </c>
      <c r="AL142" s="311">
        <v>-1324.4272129999999</v>
      </c>
      <c r="AM142" s="311">
        <v>412.44092200000023</v>
      </c>
      <c r="AN142" s="311">
        <v>147.9339250000003</v>
      </c>
      <c r="AO142" s="311">
        <v>-383.12780700000019</v>
      </c>
      <c r="AP142" s="311">
        <v>320.35386499999959</v>
      </c>
      <c r="AQ142" s="311">
        <v>597.46280500000012</v>
      </c>
      <c r="AR142" s="311">
        <v>-115.89507400000025</v>
      </c>
      <c r="AS142" s="311">
        <v>13.888213000000405</v>
      </c>
      <c r="AT142" s="311">
        <v>-439.29453499999977</v>
      </c>
      <c r="AU142" s="311">
        <v>-453.22764299999994</v>
      </c>
      <c r="AV142" s="311">
        <v>-123.92018100000044</v>
      </c>
      <c r="AW142" s="311">
        <v>146.21673300000012</v>
      </c>
      <c r="AX142" s="311">
        <v>-798.54752000000008</v>
      </c>
      <c r="AY142" s="311">
        <v>350.88693100000017</v>
      </c>
      <c r="AZ142" s="311">
        <v>98.881392999999576</v>
      </c>
      <c r="BA142" s="311">
        <v>-683.64383899999984</v>
      </c>
      <c r="BB142" s="311">
        <v>247.36639899999992</v>
      </c>
      <c r="BC142" s="311">
        <v>-205.66222000000005</v>
      </c>
      <c r="BD142" s="311">
        <v>946.62518099999988</v>
      </c>
      <c r="BE142" s="311">
        <v>575.20075699999984</v>
      </c>
      <c r="BF142" s="311">
        <v>13.576208000000378</v>
      </c>
      <c r="BG142" s="311">
        <v>444.06589599999995</v>
      </c>
      <c r="BH142" s="311">
        <v>-285.24606300000016</v>
      </c>
      <c r="BI142" s="311">
        <v>-166.7316229999999</v>
      </c>
      <c r="BJ142" s="311">
        <v>-403.68615099999982</v>
      </c>
      <c r="BK142" s="311">
        <v>1762.5889110000001</v>
      </c>
      <c r="BL142" s="311">
        <v>-26.406813000000284</v>
      </c>
      <c r="BM142" s="311">
        <v>-1051.7306159999998</v>
      </c>
      <c r="BN142" s="311">
        <v>46.998024000000214</v>
      </c>
      <c r="BO142" s="311">
        <v>366.10698999999954</v>
      </c>
      <c r="BP142" s="311">
        <v>1143.0697390000003</v>
      </c>
      <c r="BQ142" s="311">
        <v>-150.29740900000013</v>
      </c>
      <c r="BR142" s="311">
        <v>-318.23336199999937</v>
      </c>
      <c r="BS142" s="311">
        <v>-1071.2728800000004</v>
      </c>
      <c r="BT142" s="311">
        <v>2701.2831430000001</v>
      </c>
      <c r="BU142" s="311">
        <v>-921.90227200000061</v>
      </c>
      <c r="BV142" s="311">
        <v>-2532.7296149999997</v>
      </c>
      <c r="BW142" s="311">
        <v>3869.9955649999993</v>
      </c>
      <c r="BX142" s="311">
        <v>-633.5107919999997</v>
      </c>
      <c r="BY142" s="311">
        <v>-977.30882099999963</v>
      </c>
      <c r="BZ142" s="311">
        <v>-146.07457100000045</v>
      </c>
      <c r="CA142" s="311">
        <v>103.06031099999961</v>
      </c>
      <c r="CB142" s="311">
        <v>-440.11259199999984</v>
      </c>
      <c r="CC142" s="311">
        <v>116.14834200000053</v>
      </c>
      <c r="CD142" s="311">
        <v>181.39147999999955</v>
      </c>
      <c r="CE142" s="311">
        <v>-317.7658909999999</v>
      </c>
      <c r="CF142" s="311">
        <v>9.312228999999661</v>
      </c>
      <c r="CG142" s="311">
        <v>-300.11543599999948</v>
      </c>
      <c r="CH142" s="311">
        <v>-221.24978700000037</v>
      </c>
      <c r="CI142" s="311">
        <v>1344.8333230000001</v>
      </c>
      <c r="CJ142" s="311">
        <v>-922.38321299999984</v>
      </c>
      <c r="CK142" s="311">
        <v>1697.4067989999999</v>
      </c>
      <c r="CL142" s="311">
        <v>-1023.9702350000002</v>
      </c>
      <c r="CM142" s="311">
        <v>733.16635700000074</v>
      </c>
      <c r="CN142" s="311">
        <v>-259.08440700000017</v>
      </c>
      <c r="CO142" s="311">
        <v>-388.45099800000094</v>
      </c>
      <c r="CP142" s="311">
        <v>-308.32336399999917</v>
      </c>
      <c r="CQ142" s="311">
        <v>2033.6345359999996</v>
      </c>
      <c r="CR142" s="311">
        <v>-1684.7242389999992</v>
      </c>
      <c r="CS142" s="311">
        <v>-857.44464900000071</v>
      </c>
      <c r="CT142" s="311">
        <v>-332.0021609999996</v>
      </c>
      <c r="CU142" s="311">
        <v>181.99221100000011</v>
      </c>
      <c r="CV142" s="311">
        <v>-640.80154700000003</v>
      </c>
      <c r="CW142" s="311">
        <v>-427.49457400000011</v>
      </c>
      <c r="CX142" s="311">
        <v>-70.583772999999837</v>
      </c>
      <c r="CY142" s="311">
        <v>313.11299300000002</v>
      </c>
      <c r="CZ142" s="311">
        <v>-245.47417100000013</v>
      </c>
      <c r="DA142" s="311">
        <v>-108.4757020000003</v>
      </c>
      <c r="DB142" s="311">
        <v>-73.053627999999719</v>
      </c>
      <c r="DC142" s="311">
        <v>-45.897978999999822</v>
      </c>
      <c r="DD142" s="311">
        <v>755.17180199999927</v>
      </c>
      <c r="DE142" s="311">
        <v>159.56486100000015</v>
      </c>
      <c r="DF142" s="311">
        <v>605.05184300000042</v>
      </c>
      <c r="DG142" s="584">
        <v>-36.896653000000214</v>
      </c>
      <c r="DH142" s="311">
        <v>-45.065221999999522</v>
      </c>
      <c r="DI142" s="311">
        <v>-7.3818720000001576</v>
      </c>
      <c r="DJ142" s="311">
        <v>35.07306199999951</v>
      </c>
      <c r="DK142" s="308">
        <v>-66.602104999999455</v>
      </c>
      <c r="DL142" s="308">
        <v>262.95750499999957</v>
      </c>
      <c r="DM142" s="308">
        <v>-135.08689499999943</v>
      </c>
      <c r="DN142" s="308">
        <v>691.42483899999945</v>
      </c>
      <c r="DO142" s="308">
        <v>397.00193800000022</v>
      </c>
      <c r="DP142" s="308">
        <v>489.92169100000007</v>
      </c>
      <c r="DQ142" s="308">
        <v>259.89147599999973</v>
      </c>
      <c r="DR142" s="583">
        <v>-488.56526199999939</v>
      </c>
      <c r="DS142" s="572">
        <v>-521.653008</v>
      </c>
      <c r="DT142" s="572">
        <v>227.46185200000036</v>
      </c>
      <c r="DU142" s="572">
        <v>-536.66</v>
      </c>
      <c r="DV142" s="572">
        <v>-189.14884400000039</v>
      </c>
      <c r="DW142" s="308"/>
      <c r="DX142" s="308"/>
      <c r="DY142" s="308"/>
      <c r="DZ142" s="308"/>
      <c r="EA142" s="308"/>
      <c r="EB142" s="308"/>
      <c r="EC142" s="308"/>
      <c r="ED142" s="308"/>
      <c r="EE142" s="303"/>
      <c r="EF142" s="308"/>
      <c r="EG142" s="308"/>
      <c r="EH142" s="308"/>
      <c r="EI142" s="308"/>
      <c r="EJ142" s="308"/>
      <c r="EK142" s="566" t="s">
        <v>176</v>
      </c>
      <c r="EL142" s="308">
        <v>-32.657749000000479</v>
      </c>
      <c r="EM142" s="308">
        <v>-403.11233599999991</v>
      </c>
      <c r="EN142" s="308">
        <v>-1356.6725020000003</v>
      </c>
      <c r="EO142" s="308">
        <v>-2723.4169619281993</v>
      </c>
      <c r="EP142" s="308">
        <v>-1819.644891027011</v>
      </c>
      <c r="EQ142" s="308">
        <v>-2576.1889439879924</v>
      </c>
      <c r="ER142" s="308">
        <v>-685.15691404953486</v>
      </c>
      <c r="ES142" s="308">
        <v>25.648931366784382</v>
      </c>
      <c r="ET142" s="308">
        <v>-471.54223473411366</v>
      </c>
    </row>
    <row r="143" spans="1:150" s="256" customFormat="1" x14ac:dyDescent="0.25">
      <c r="A143" s="333" t="s">
        <v>472</v>
      </c>
      <c r="B143" s="311">
        <v>0</v>
      </c>
      <c r="C143" s="311">
        <v>16.714262871204085</v>
      </c>
      <c r="D143" s="311">
        <v>-29.260264536725742</v>
      </c>
      <c r="E143" s="311">
        <v>-2.9940444667259385</v>
      </c>
      <c r="F143" s="311">
        <v>14.203843943274137</v>
      </c>
      <c r="G143" s="311">
        <v>44.326565803273979</v>
      </c>
      <c r="H143" s="311">
        <v>-24.571467616459444</v>
      </c>
      <c r="I143" s="311">
        <v>1.1619858532743308</v>
      </c>
      <c r="J143" s="311">
        <v>-43.228732286725972</v>
      </c>
      <c r="K143" s="311">
        <v>29.753566213274098</v>
      </c>
      <c r="L143" s="311">
        <v>-8.3023945967259465</v>
      </c>
      <c r="M143" s="311">
        <v>57.379622825205871</v>
      </c>
      <c r="N143" s="311">
        <v>2.282318441431471</v>
      </c>
      <c r="O143" s="311">
        <v>-90.86773480009515</v>
      </c>
      <c r="P143" s="311">
        <v>28.919797147340205</v>
      </c>
      <c r="Q143" s="311">
        <v>-12.558801162659847</v>
      </c>
      <c r="R143" s="311">
        <v>-79.988330152659728</v>
      </c>
      <c r="S143" s="311">
        <v>372.48571288734013</v>
      </c>
      <c r="T143" s="311">
        <v>-434.99861088069059</v>
      </c>
      <c r="U143" s="311">
        <v>84.347112777340101</v>
      </c>
      <c r="V143" s="311">
        <v>-95.518447822659937</v>
      </c>
      <c r="W143" s="311">
        <v>-32.496570012659561</v>
      </c>
      <c r="X143" s="311">
        <v>-21.495749532659943</v>
      </c>
      <c r="Y143" s="311">
        <v>121.19355997053441</v>
      </c>
      <c r="Z143" s="311">
        <v>-129.6512289918644</v>
      </c>
      <c r="AA143" s="311">
        <v>11.2360118507126</v>
      </c>
      <c r="AB143" s="311">
        <v>-43.829209969950142</v>
      </c>
      <c r="AC143" s="311">
        <v>-76.99977659995011</v>
      </c>
      <c r="AD143" s="311">
        <v>118.08928410004967</v>
      </c>
      <c r="AE143" s="311">
        <v>-22.004106349950121</v>
      </c>
      <c r="AF143" s="311">
        <v>-75.361769565174427</v>
      </c>
      <c r="AG143" s="311">
        <v>-36.519849579950318</v>
      </c>
      <c r="AH143" s="311">
        <v>-33.633042559950049</v>
      </c>
      <c r="AI143" s="311">
        <v>12.676694560049782</v>
      </c>
      <c r="AJ143" s="311">
        <v>-23.338262699950235</v>
      </c>
      <c r="AK143" s="311">
        <v>-69.449721220862443</v>
      </c>
      <c r="AL143" s="311">
        <v>7.8708793158873505</v>
      </c>
      <c r="AM143" s="311">
        <v>113.44388228501953</v>
      </c>
      <c r="AN143" s="311">
        <v>216.31658717000002</v>
      </c>
      <c r="AO143" s="311">
        <v>-92.558615260000067</v>
      </c>
      <c r="AP143" s="311">
        <v>95.330211125999995</v>
      </c>
      <c r="AQ143" s="311">
        <v>-89.399180253499992</v>
      </c>
      <c r="AR143" s="311">
        <v>32.652701495500125</v>
      </c>
      <c r="AS143" s="311">
        <v>-424.08768339799997</v>
      </c>
      <c r="AT143" s="311">
        <v>-4.4446536500000775</v>
      </c>
      <c r="AU143" s="311">
        <v>-7.9468360699999039</v>
      </c>
      <c r="AV143" s="311">
        <v>-2.2401884500000051</v>
      </c>
      <c r="AW143" s="311">
        <v>-33.157140930000054</v>
      </c>
      <c r="AX143" s="311">
        <v>8.1136905199998637</v>
      </c>
      <c r="AY143" s="311">
        <v>11.498407610000072</v>
      </c>
      <c r="AZ143" s="311">
        <v>26.610758810000078</v>
      </c>
      <c r="BA143" s="311">
        <v>308.56830965999973</v>
      </c>
      <c r="BB143" s="311">
        <v>35.723083880000189</v>
      </c>
      <c r="BC143" s="311">
        <v>-370.44654460999993</v>
      </c>
      <c r="BD143" s="311">
        <v>8.8315000499999314</v>
      </c>
      <c r="BE143" s="311">
        <v>10.19462711999995</v>
      </c>
      <c r="BF143" s="311">
        <v>-11.786059109999938</v>
      </c>
      <c r="BG143" s="311">
        <v>32.647098570000026</v>
      </c>
      <c r="BH143" s="311">
        <v>-2.0203955399999813</v>
      </c>
      <c r="BI143" s="311">
        <v>19.055040679999962</v>
      </c>
      <c r="BJ143" s="311">
        <v>-18.373187910000127</v>
      </c>
      <c r="BK143" s="311">
        <v>12.233145390000118</v>
      </c>
      <c r="BL143" s="311">
        <v>-8.6469585699998817</v>
      </c>
      <c r="BM143" s="311">
        <v>-24.663014549999843</v>
      </c>
      <c r="BN143" s="311">
        <v>73.263906469999853</v>
      </c>
      <c r="BO143" s="311">
        <v>-74.305326899999955</v>
      </c>
      <c r="BP143" s="311">
        <v>17.51340762000018</v>
      </c>
      <c r="BQ143" s="311">
        <v>-27.909164830000094</v>
      </c>
      <c r="BR143" s="311">
        <v>-8.7369734900001959</v>
      </c>
      <c r="BS143" s="311">
        <v>0.81938817000013842</v>
      </c>
      <c r="BT143" s="311">
        <v>22.48460311000008</v>
      </c>
      <c r="BU143" s="311">
        <v>70.098234059999982</v>
      </c>
      <c r="BV143" s="311">
        <v>-19.969502630000079</v>
      </c>
      <c r="BW143" s="311">
        <v>2.8830982700001186</v>
      </c>
      <c r="BX143" s="311">
        <v>4.4054901299998619</v>
      </c>
      <c r="BY143" s="311">
        <v>26.559985139999981</v>
      </c>
      <c r="BZ143" s="311">
        <v>65.095156530000168</v>
      </c>
      <c r="CA143" s="311">
        <v>-39.297938700000159</v>
      </c>
      <c r="CB143" s="311">
        <v>-42.693139929999916</v>
      </c>
      <c r="CC143" s="311">
        <v>10.701135729999976</v>
      </c>
      <c r="CD143" s="311">
        <v>10.146017959999909</v>
      </c>
      <c r="CE143" s="311">
        <v>13.545000500000015</v>
      </c>
      <c r="CF143" s="311">
        <v>-7.7017425900000127</v>
      </c>
      <c r="CG143" s="311">
        <v>4.7005420600000321</v>
      </c>
      <c r="CH143" s="311">
        <v>61.207836270000087</v>
      </c>
      <c r="CI143" s="311">
        <v>-112.82749623000018</v>
      </c>
      <c r="CJ143" s="311">
        <v>41.029685215594782</v>
      </c>
      <c r="CK143" s="311">
        <v>-10.80810501559472</v>
      </c>
      <c r="CL143" s="311">
        <v>144.07521875000009</v>
      </c>
      <c r="CM143" s="311">
        <v>25.160765659999811</v>
      </c>
      <c r="CN143" s="311">
        <v>-91.294974120000063</v>
      </c>
      <c r="CO143" s="311">
        <v>27.124779950000061</v>
      </c>
      <c r="CP143" s="311">
        <v>6.623205329999962</v>
      </c>
      <c r="CQ143" s="311">
        <v>58.702072520000002</v>
      </c>
      <c r="CR143" s="311">
        <v>-1.9446132699999907</v>
      </c>
      <c r="CS143" s="311">
        <v>-59.797457160000135</v>
      </c>
      <c r="CT143" s="311">
        <v>34.447843490000366</v>
      </c>
      <c r="CU143" s="311">
        <v>-9.2536608100000706</v>
      </c>
      <c r="CV143" s="311">
        <v>78.390055469999879</v>
      </c>
      <c r="CW143" s="311">
        <v>-200.10912249999984</v>
      </c>
      <c r="CX143" s="311">
        <v>31.863148894243821</v>
      </c>
      <c r="CY143" s="311">
        <v>56.093487465756084</v>
      </c>
      <c r="CZ143" s="311">
        <v>-105.82723017000001</v>
      </c>
      <c r="DA143" s="311">
        <v>-11.955445329999918</v>
      </c>
      <c r="DB143" s="311">
        <v>19.657006549999764</v>
      </c>
      <c r="DC143" s="311">
        <v>-22.324856063155153</v>
      </c>
      <c r="DD143" s="311">
        <v>-13.143926046844626</v>
      </c>
      <c r="DE143" s="311">
        <v>32.84953944999981</v>
      </c>
      <c r="DF143" s="311">
        <v>-7.8606804899998224</v>
      </c>
      <c r="DG143" s="586">
        <v>84.884373049999965</v>
      </c>
      <c r="DH143" s="311">
        <v>-42.800673890000127</v>
      </c>
      <c r="DI143" s="311">
        <v>34.957488180000055</v>
      </c>
      <c r="DJ143" s="311">
        <v>80.99340338999987</v>
      </c>
      <c r="DK143" s="308">
        <v>-18.667194639999792</v>
      </c>
      <c r="DL143" s="308">
        <v>-20.449088799999998</v>
      </c>
      <c r="DM143" s="308">
        <v>-2.8145181500001684</v>
      </c>
      <c r="DN143" s="308">
        <v>20.732635899999991</v>
      </c>
      <c r="DO143" s="308">
        <v>-39.011104619999742</v>
      </c>
      <c r="DP143" s="308">
        <v>37.098426439999969</v>
      </c>
      <c r="DQ143" s="308">
        <v>-0.66035657000008996</v>
      </c>
      <c r="DR143" s="308">
        <v>94.159968210000102</v>
      </c>
      <c r="DS143" s="308"/>
      <c r="DT143" s="308"/>
      <c r="DU143" s="308"/>
      <c r="DV143" s="308"/>
      <c r="DW143" s="308"/>
      <c r="DX143" s="308"/>
      <c r="DY143" s="308"/>
      <c r="DZ143" s="308"/>
      <c r="EA143" s="308"/>
      <c r="EB143" s="308"/>
      <c r="EC143" s="308"/>
      <c r="ED143" s="308"/>
      <c r="EE143" s="303"/>
      <c r="EF143" s="308"/>
      <c r="EG143" s="308"/>
      <c r="EH143" s="308"/>
      <c r="EI143" s="308"/>
      <c r="EJ143" s="308"/>
      <c r="EK143" s="566" t="s">
        <v>472</v>
      </c>
      <c r="EL143" s="305">
        <v>-60.490925119999986</v>
      </c>
      <c r="EM143" s="305">
        <v>151.62168358000005</v>
      </c>
      <c r="EN143" s="305">
        <v>-228.42335850000003</v>
      </c>
      <c r="EO143" s="305">
        <v>0</v>
      </c>
      <c r="EP143" s="305">
        <v>0</v>
      </c>
      <c r="EQ143" s="305">
        <v>0</v>
      </c>
      <c r="ER143" s="305">
        <v>0</v>
      </c>
      <c r="ES143" s="305">
        <v>0</v>
      </c>
      <c r="ET143" s="305">
        <v>0</v>
      </c>
    </row>
    <row r="144" spans="1:150" s="256" customFormat="1" x14ac:dyDescent="0.25">
      <c r="A144" s="332" t="s">
        <v>471</v>
      </c>
      <c r="B144" s="311">
        <v>3341.6600432756509</v>
      </c>
      <c r="C144" s="311">
        <v>-173.40582230670128</v>
      </c>
      <c r="D144" s="311">
        <v>-269.76823343838453</v>
      </c>
      <c r="E144" s="311">
        <v>-539.92591797268346</v>
      </c>
      <c r="F144" s="311">
        <v>1731.7068340875016</v>
      </c>
      <c r="G144" s="311">
        <v>263.25064561558804</v>
      </c>
      <c r="H144" s="311">
        <v>188.90573861923261</v>
      </c>
      <c r="I144" s="311">
        <v>-419.50676314367297</v>
      </c>
      <c r="J144" s="311">
        <v>-137.83341271599343</v>
      </c>
      <c r="K144" s="311">
        <v>-233.08464710060952</v>
      </c>
      <c r="L144" s="311">
        <v>35.498997896998404</v>
      </c>
      <c r="M144" s="311">
        <v>-20.3236494368454</v>
      </c>
      <c r="N144" s="311">
        <v>503.7146640613139</v>
      </c>
      <c r="O144" s="311">
        <v>622.03358392219855</v>
      </c>
      <c r="P144" s="311">
        <v>-254.65743663270294</v>
      </c>
      <c r="Q144" s="311">
        <v>-423.83018444769993</v>
      </c>
      <c r="R144" s="311">
        <v>-100.24215990112566</v>
      </c>
      <c r="S144" s="311">
        <v>-161.77680645037873</v>
      </c>
      <c r="T144" s="311">
        <v>-98.477947656119767</v>
      </c>
      <c r="U144" s="311">
        <v>-79.625292306893357</v>
      </c>
      <c r="V144" s="311">
        <v>-227.10943732619899</v>
      </c>
      <c r="W144" s="311">
        <v>171.87558173037445</v>
      </c>
      <c r="X144" s="311">
        <v>-30.30726337088727</v>
      </c>
      <c r="Y144" s="311">
        <v>-81.294849869636437</v>
      </c>
      <c r="Z144" s="311">
        <v>848.22922964532972</v>
      </c>
      <c r="AA144" s="311">
        <v>-55.39939802920378</v>
      </c>
      <c r="AB144" s="311">
        <v>570.16648627960558</v>
      </c>
      <c r="AC144" s="311">
        <v>81.791613040898454</v>
      </c>
      <c r="AD144" s="311">
        <v>199.25873002281821</v>
      </c>
      <c r="AE144" s="311">
        <v>-133.37586958727638</v>
      </c>
      <c r="AF144" s="311">
        <v>-63.857950472041068</v>
      </c>
      <c r="AG144" s="311">
        <v>162.37585107861645</v>
      </c>
      <c r="AH144" s="311">
        <v>-397.69283006607913</v>
      </c>
      <c r="AI144" s="311">
        <v>-138.67437071589688</v>
      </c>
      <c r="AJ144" s="311">
        <v>-61.863603298673866</v>
      </c>
      <c r="AK144" s="311">
        <v>25.598635102447815</v>
      </c>
      <c r="AL144" s="311">
        <v>1324.9252880349115</v>
      </c>
      <c r="AM144" s="311">
        <v>1198.021638365416</v>
      </c>
      <c r="AN144" s="311">
        <v>717.92802153054174</v>
      </c>
      <c r="AO144" s="311">
        <v>-190.97341880116383</v>
      </c>
      <c r="AP144" s="311">
        <v>193.79797141083418</v>
      </c>
      <c r="AQ144" s="311">
        <v>168.65179762993716</v>
      </c>
      <c r="AR144" s="311">
        <v>-439.99428386976751</v>
      </c>
      <c r="AS144" s="311">
        <v>-370.94489526392999</v>
      </c>
      <c r="AT144" s="311">
        <v>392.9342473419614</v>
      </c>
      <c r="AU144" s="311">
        <v>609.03315750665104</v>
      </c>
      <c r="AV144" s="311">
        <v>-62.373352744885608</v>
      </c>
      <c r="AW144" s="311">
        <v>-537.7700092394266</v>
      </c>
      <c r="AX144" s="311">
        <v>642.46192372321002</v>
      </c>
      <c r="AY144" s="311">
        <v>251.95167495999732</v>
      </c>
      <c r="AZ144" s="311">
        <v>350.38535520475477</v>
      </c>
      <c r="BA144" s="311">
        <v>-582.36001278000026</v>
      </c>
      <c r="BB144" s="311">
        <v>220.30582360569917</v>
      </c>
      <c r="BC144" s="311">
        <v>395.9485575556065</v>
      </c>
      <c r="BD144" s="311">
        <v>-725.30482233000885</v>
      </c>
      <c r="BE144" s="311">
        <v>-367.68126793999409</v>
      </c>
      <c r="BF144" s="311">
        <v>-230.40037830999989</v>
      </c>
      <c r="BG144" s="311">
        <v>1741.7583022099948</v>
      </c>
      <c r="BH144" s="311">
        <v>33.150207558714101</v>
      </c>
      <c r="BI144" s="311">
        <v>206.10308091998837</v>
      </c>
      <c r="BJ144" s="311">
        <v>296.69247007983768</v>
      </c>
      <c r="BK144" s="311">
        <v>-954.583027500669</v>
      </c>
      <c r="BL144" s="311">
        <v>-439.86652368146019</v>
      </c>
      <c r="BM144" s="311">
        <v>-642.60943646267242</v>
      </c>
      <c r="BN144" s="311">
        <v>-134.1263433265643</v>
      </c>
      <c r="BO144" s="311">
        <v>2532.4415127513371</v>
      </c>
      <c r="BP144" s="311">
        <v>-299.82749374667185</v>
      </c>
      <c r="BQ144" s="311">
        <v>142.02494889933527</v>
      </c>
      <c r="BR144" s="311">
        <v>463.21482756333478</v>
      </c>
      <c r="BS144" s="311">
        <v>-307.50026052366889</v>
      </c>
      <c r="BT144" s="311">
        <v>-625.28405960330485</v>
      </c>
      <c r="BU144" s="311">
        <v>-676.65226095666071</v>
      </c>
      <c r="BV144" s="311">
        <v>1384.5156383947078</v>
      </c>
      <c r="BW144" s="311">
        <v>-352.37940040000109</v>
      </c>
      <c r="BX144" s="311">
        <v>-492.5760074500015</v>
      </c>
      <c r="BY144" s="311">
        <v>-394.8890961100023</v>
      </c>
      <c r="BZ144" s="311">
        <v>-83.25525807900209</v>
      </c>
      <c r="CA144" s="311">
        <v>119.54104474333752</v>
      </c>
      <c r="CB144" s="311">
        <v>-7.0238009500072422</v>
      </c>
      <c r="CC144" s="311">
        <v>214.20660958000639</v>
      </c>
      <c r="CD144" s="311">
        <v>108.13821005999981</v>
      </c>
      <c r="CE144" s="311">
        <v>210.29223855999771</v>
      </c>
      <c r="CF144" s="311">
        <v>-22.138674420000285</v>
      </c>
      <c r="CG144" s="311">
        <v>408.31600102000215</v>
      </c>
      <c r="CH144" s="311">
        <v>819.35302060000663</v>
      </c>
      <c r="CI144" s="311">
        <v>-493.87510702000475</v>
      </c>
      <c r="CJ144" s="311">
        <v>-294.45947083000101</v>
      </c>
      <c r="CK144" s="311">
        <v>397.07760981149397</v>
      </c>
      <c r="CL144" s="311">
        <v>22.666676610509427</v>
      </c>
      <c r="CM144" s="311">
        <v>-9.0032207500011054</v>
      </c>
      <c r="CN144" s="311">
        <v>80.213529369999151</v>
      </c>
      <c r="CO144" s="311">
        <v>-104.71645346379864</v>
      </c>
      <c r="CP144" s="311">
        <v>-59.24352103999928</v>
      </c>
      <c r="CQ144" s="311">
        <v>412.6454016599979</v>
      </c>
      <c r="CR144" s="311">
        <v>-746.95676596540125</v>
      </c>
      <c r="CS144" s="311">
        <v>-99.71941059059759</v>
      </c>
      <c r="CT144" s="311">
        <v>1342.3798052978043</v>
      </c>
      <c r="CU144" s="311">
        <v>-378.84087533341079</v>
      </c>
      <c r="CV144" s="311">
        <v>-517.33949665999774</v>
      </c>
      <c r="CW144" s="311">
        <v>183.15771900000158</v>
      </c>
      <c r="CX144" s="311">
        <v>967.60899801000278</v>
      </c>
      <c r="CY144" s="311">
        <v>151.70536432000137</v>
      </c>
      <c r="CZ144" s="311">
        <v>239.48954468000056</v>
      </c>
      <c r="DA144" s="311">
        <v>294.01409763999493</v>
      </c>
      <c r="DB144" s="311">
        <v>544.09441406000883</v>
      </c>
      <c r="DC144" s="311">
        <v>-343.76520758400676</v>
      </c>
      <c r="DD144" s="311">
        <v>-336.40304535533858</v>
      </c>
      <c r="DE144" s="311">
        <v>862.6456652700067</v>
      </c>
      <c r="DF144" s="311">
        <v>-677.68516982590995</v>
      </c>
      <c r="DG144" s="585">
        <v>182.08629001593914</v>
      </c>
      <c r="DH144" s="311">
        <v>-84.662224620020311</v>
      </c>
      <c r="DI144" s="311">
        <v>69.611188009985881</v>
      </c>
      <c r="DJ144" s="311">
        <v>-325.26521324999885</v>
      </c>
      <c r="DK144" s="308">
        <v>424.11277485000585</v>
      </c>
      <c r="DL144" s="308">
        <v>-128.52487566699313</v>
      </c>
      <c r="DM144" s="308">
        <v>-2272.7983556329923</v>
      </c>
      <c r="DN144" s="308">
        <v>232.54079393996659</v>
      </c>
      <c r="DO144" s="308">
        <v>-785.14034226998535</v>
      </c>
      <c r="DP144" s="308">
        <v>-74.606442389998278</v>
      </c>
      <c r="DQ144" s="308">
        <v>315.1006942599962</v>
      </c>
      <c r="DR144" s="308">
        <v>408.87600021363659</v>
      </c>
      <c r="DS144" s="582">
        <v>-24</v>
      </c>
      <c r="DT144" s="575">
        <v>-212</v>
      </c>
      <c r="DU144" s="308"/>
      <c r="DV144" s="308"/>
      <c r="DW144" s="308"/>
      <c r="DX144" s="308"/>
      <c r="DY144" s="308"/>
      <c r="DZ144" s="308"/>
      <c r="EA144" s="308"/>
      <c r="EB144" s="308"/>
      <c r="EC144" s="308"/>
      <c r="ED144" s="308">
        <v>9</v>
      </c>
      <c r="EE144" s="303"/>
      <c r="EF144" s="308"/>
      <c r="EG144" s="308"/>
      <c r="EH144" s="308"/>
      <c r="EI144" s="308"/>
      <c r="EJ144" s="308"/>
      <c r="EK144" s="379" t="s">
        <v>470</v>
      </c>
      <c r="EL144" s="308">
        <v>1323.0697995187579</v>
      </c>
      <c r="EM144" s="308">
        <v>1522.6279495413528</v>
      </c>
      <c r="EN144" s="308">
        <v>-1532.3012784840971</v>
      </c>
      <c r="EO144" s="308">
        <v>-227</v>
      </c>
      <c r="EP144" s="308">
        <v>0</v>
      </c>
      <c r="EQ144" s="308">
        <v>0</v>
      </c>
      <c r="ER144" s="308">
        <v>0</v>
      </c>
      <c r="ES144" s="308">
        <v>0</v>
      </c>
      <c r="ET144" s="308">
        <v>0</v>
      </c>
    </row>
    <row r="145" spans="1:150" s="256" customFormat="1" x14ac:dyDescent="0.25">
      <c r="A145" s="332" t="s">
        <v>469</v>
      </c>
      <c r="B145" s="311">
        <v>0</v>
      </c>
      <c r="C145" s="311">
        <v>-150.4379166902016</v>
      </c>
      <c r="D145" s="311">
        <v>-307.37081102101035</v>
      </c>
      <c r="E145" s="311">
        <v>-450.88683801583659</v>
      </c>
      <c r="F145" s="311">
        <v>1136.8260232242721</v>
      </c>
      <c r="G145" s="311">
        <v>-342.04028199490938</v>
      </c>
      <c r="H145" s="311">
        <v>-161.5942566746215</v>
      </c>
      <c r="I145" s="311">
        <v>136.75096576373673</v>
      </c>
      <c r="J145" s="311">
        <v>-143.36610289786162</v>
      </c>
      <c r="K145" s="311">
        <v>216.97591679491347</v>
      </c>
      <c r="L145" s="311">
        <v>26.630175904895282</v>
      </c>
      <c r="M145" s="311">
        <v>79.906356707040146</v>
      </c>
      <c r="N145" s="311">
        <v>-85.152266264674381</v>
      </c>
      <c r="O145" s="311">
        <v>459.48478137519828</v>
      </c>
      <c r="P145" s="311">
        <v>-501.62062680215013</v>
      </c>
      <c r="Q145" s="311">
        <v>-849.20634462914791</v>
      </c>
      <c r="R145" s="311">
        <v>-965.54542088699918</v>
      </c>
      <c r="S145" s="311">
        <v>78.047452702099775</v>
      </c>
      <c r="T145" s="311">
        <v>-305.29558412820086</v>
      </c>
      <c r="U145" s="311">
        <v>761.17544501281077</v>
      </c>
      <c r="V145" s="311">
        <v>-61.131588168559119</v>
      </c>
      <c r="W145" s="311">
        <v>98.151752468561938</v>
      </c>
      <c r="X145" s="311">
        <v>-63.050870230656187</v>
      </c>
      <c r="Y145" s="311">
        <v>-664.02605366201351</v>
      </c>
      <c r="Z145" s="311">
        <v>148.20882257531935</v>
      </c>
      <c r="AA145" s="311">
        <v>-368.15215474120362</v>
      </c>
      <c r="AB145" s="311">
        <v>176.76488897990058</v>
      </c>
      <c r="AC145" s="311">
        <v>233.50112136170094</v>
      </c>
      <c r="AD145" s="311">
        <v>42.936703667795769</v>
      </c>
      <c r="AE145" s="311">
        <v>-582.58190231740241</v>
      </c>
      <c r="AF145" s="311">
        <v>-146.34095632355343</v>
      </c>
      <c r="AG145" s="311">
        <v>402.38194169952794</v>
      </c>
      <c r="AH145" s="311">
        <v>-466.61324195560195</v>
      </c>
      <c r="AI145" s="311">
        <v>-46.404661000967167</v>
      </c>
      <c r="AJ145" s="311">
        <v>-14.255839732028221</v>
      </c>
      <c r="AK145" s="311">
        <v>-194.26561827420304</v>
      </c>
      <c r="AL145" s="311">
        <v>323.61341983615989</v>
      </c>
      <c r="AM145" s="311">
        <v>1059.9168632084156</v>
      </c>
      <c r="AN145" s="311">
        <v>122.5160443765952</v>
      </c>
      <c r="AO145" s="311">
        <v>-18.212413039617616</v>
      </c>
      <c r="AP145" s="311">
        <v>-107.63152676089771</v>
      </c>
      <c r="AQ145" s="311">
        <v>-1852.5177827929795</v>
      </c>
      <c r="AR145" s="311">
        <v>1518.1004991505538</v>
      </c>
      <c r="AS145" s="311">
        <v>-445.77495273893396</v>
      </c>
      <c r="AT145" s="311">
        <v>-226.64378354044069</v>
      </c>
      <c r="AU145" s="311">
        <v>-76.008403794989022</v>
      </c>
      <c r="AV145" s="311">
        <v>-293.01597884813469</v>
      </c>
      <c r="AW145" s="311">
        <v>-272.77989488415352</v>
      </c>
      <c r="AX145" s="311">
        <v>-643.67554963603993</v>
      </c>
      <c r="AY145" s="311">
        <v>664.08955809999748</v>
      </c>
      <c r="AZ145" s="311">
        <v>-704.02490934524542</v>
      </c>
      <c r="BA145" s="311">
        <v>-415.49187721999834</v>
      </c>
      <c r="BB145" s="311">
        <v>-25.380139874301562</v>
      </c>
      <c r="BC145" s="311">
        <v>-184.33486391439521</v>
      </c>
      <c r="BD145" s="311">
        <v>-232.59741484000301</v>
      </c>
      <c r="BE145" s="311">
        <v>-552.03861438999843</v>
      </c>
      <c r="BF145" s="311">
        <v>-30.966192080000432</v>
      </c>
      <c r="BG145" s="311">
        <v>2471.4093417699983</v>
      </c>
      <c r="BH145" s="311">
        <v>-38.417801161300247</v>
      </c>
      <c r="BI145" s="311">
        <v>75.062279240001004</v>
      </c>
      <c r="BJ145" s="311">
        <v>-1623.5489519201633</v>
      </c>
      <c r="BK145" s="311">
        <v>-703.40428635066814</v>
      </c>
      <c r="BL145" s="311">
        <v>-90.832012911465398</v>
      </c>
      <c r="BM145" s="311">
        <v>1.1137405573310843</v>
      </c>
      <c r="BN145" s="311">
        <v>-27.197456786564828</v>
      </c>
      <c r="BO145" s="311">
        <v>2088.2104956213379</v>
      </c>
      <c r="BP145" s="311">
        <v>-617.10463637667272</v>
      </c>
      <c r="BQ145" s="311">
        <v>-26.885948900666818</v>
      </c>
      <c r="BR145" s="311">
        <v>-288.49726225666382</v>
      </c>
      <c r="BS145" s="311">
        <v>89.861982926330938</v>
      </c>
      <c r="BT145" s="311">
        <v>-544.04323532330181</v>
      </c>
      <c r="BU145" s="311">
        <v>-541.39984623666487</v>
      </c>
      <c r="BV145" s="311">
        <v>101.46492072471028</v>
      </c>
      <c r="BW145" s="311">
        <v>100.66567587999452</v>
      </c>
      <c r="BX145" s="311">
        <v>-174.84361272999911</v>
      </c>
      <c r="BY145" s="311">
        <v>-51.390167900003007</v>
      </c>
      <c r="BZ145" s="311">
        <v>-346.06742391899866</v>
      </c>
      <c r="CA145" s="311">
        <v>80.43355718333585</v>
      </c>
      <c r="CB145" s="311">
        <v>-127.1435790600101</v>
      </c>
      <c r="CC145" s="311">
        <v>-238.9872003799922</v>
      </c>
      <c r="CD145" s="311">
        <v>-162.45994921999986</v>
      </c>
      <c r="CE145" s="311">
        <v>439.26868588999957</v>
      </c>
      <c r="CF145" s="311">
        <v>181.88496354999805</v>
      </c>
      <c r="CG145" s="311">
        <v>251.57428810000221</v>
      </c>
      <c r="CH145" s="311">
        <v>192.47748031000538</v>
      </c>
      <c r="CI145" s="311">
        <v>-146.59149710000634</v>
      </c>
      <c r="CJ145" s="311">
        <v>-455.54847358000075</v>
      </c>
      <c r="CK145" s="311">
        <v>-486.31652339180346</v>
      </c>
      <c r="CL145" s="311">
        <v>-152.91292473619001</v>
      </c>
      <c r="CM145" s="311">
        <v>-194.85727061000091</v>
      </c>
      <c r="CN145" s="311">
        <v>-163.6959857700009</v>
      </c>
      <c r="CO145" s="311">
        <v>158.59544305619931</v>
      </c>
      <c r="CP145" s="311">
        <v>-238.2285395599952</v>
      </c>
      <c r="CQ145" s="311">
        <v>-444.9707842400062</v>
      </c>
      <c r="CR145" s="311">
        <v>-186.27088665539827</v>
      </c>
      <c r="CS145" s="311">
        <v>-682.23623216475062</v>
      </c>
      <c r="CT145" s="311">
        <v>417.26997733816893</v>
      </c>
      <c r="CU145" s="311">
        <v>-758.50020594962564</v>
      </c>
      <c r="CV145" s="311">
        <v>-860.69727125999634</v>
      </c>
      <c r="CW145" s="311">
        <v>-319.15148184999907</v>
      </c>
      <c r="CX145" s="311">
        <v>769.27490469000111</v>
      </c>
      <c r="CY145" s="311">
        <v>109.80784929000282</v>
      </c>
      <c r="CZ145" s="311">
        <v>130.57828169000248</v>
      </c>
      <c r="DA145" s="311">
        <v>-162.4333283800037</v>
      </c>
      <c r="DB145" s="311">
        <v>-1150.6173815699935</v>
      </c>
      <c r="DC145" s="311">
        <v>-91.266727894008</v>
      </c>
      <c r="DD145" s="311">
        <v>686.44766220466045</v>
      </c>
      <c r="DE145" s="311">
        <v>-137.65591899999498</v>
      </c>
      <c r="DF145" s="311">
        <v>-751.53251444090256</v>
      </c>
      <c r="DG145" s="585">
        <v>-82.434295909098125</v>
      </c>
      <c r="DH145" s="311">
        <v>183.91447011000741</v>
      </c>
      <c r="DI145" s="311">
        <v>-187.22169690999954</v>
      </c>
      <c r="DJ145" s="311">
        <v>-286.51341981000837</v>
      </c>
      <c r="DK145" s="308">
        <v>55.558499340002868</v>
      </c>
      <c r="DL145" s="308">
        <v>401.02925806298822</v>
      </c>
      <c r="DM145" s="308">
        <v>-2608.3377774630007</v>
      </c>
      <c r="DN145" s="308">
        <v>79.596379169999977</v>
      </c>
      <c r="DO145" s="308">
        <v>-401.61582486999316</v>
      </c>
      <c r="DP145" s="308">
        <v>-265.54705266999486</v>
      </c>
      <c r="DQ145" s="308">
        <v>-678.41853777000256</v>
      </c>
      <c r="DR145" s="308">
        <v>399.18913450999628</v>
      </c>
      <c r="DS145" s="308"/>
      <c r="DT145" s="308"/>
      <c r="DU145" s="308"/>
      <c r="DV145" s="308"/>
      <c r="DW145" s="308"/>
      <c r="DX145" s="308"/>
      <c r="DY145" s="308"/>
      <c r="DZ145" s="308"/>
      <c r="EA145" s="308"/>
      <c r="EB145" s="308"/>
      <c r="EC145" s="308"/>
      <c r="ED145" s="308"/>
      <c r="EE145" s="303"/>
      <c r="EF145" s="308"/>
      <c r="EG145" s="308"/>
      <c r="EH145" s="308"/>
      <c r="EI145" s="308"/>
      <c r="EJ145" s="308"/>
      <c r="EK145" s="334" t="s">
        <v>472</v>
      </c>
      <c r="EL145" s="308"/>
      <c r="EM145" s="308"/>
      <c r="EN145" s="308"/>
      <c r="EO145" s="308"/>
      <c r="EP145" s="308"/>
      <c r="EQ145" s="308"/>
      <c r="ER145" s="308"/>
      <c r="ES145" s="308"/>
      <c r="ET145" s="308"/>
    </row>
    <row r="146" spans="1:150" s="256" customFormat="1" x14ac:dyDescent="0.25">
      <c r="A146" s="333" t="s">
        <v>468</v>
      </c>
      <c r="B146" s="311">
        <v>3341.6600432756509</v>
      </c>
      <c r="C146" s="311">
        <v>-22.967905616499685</v>
      </c>
      <c r="D146" s="311">
        <v>37.602577582625855</v>
      </c>
      <c r="E146" s="311">
        <v>-89.039079956846876</v>
      </c>
      <c r="F146" s="311">
        <v>594.88081086322939</v>
      </c>
      <c r="G146" s="311">
        <v>605.29092761049742</v>
      </c>
      <c r="H146" s="311">
        <v>350.49999529385411</v>
      </c>
      <c r="I146" s="311">
        <v>-556.25772890740973</v>
      </c>
      <c r="J146" s="311">
        <v>5.5326901818681833</v>
      </c>
      <c r="K146" s="311">
        <v>-450.06056389552299</v>
      </c>
      <c r="L146" s="311">
        <v>8.8688219921031219</v>
      </c>
      <c r="M146" s="311">
        <v>-100.23000614388555</v>
      </c>
      <c r="N146" s="311">
        <v>588.86693032598828</v>
      </c>
      <c r="O146" s="311">
        <v>162.54880254700026</v>
      </c>
      <c r="P146" s="311">
        <v>246.96319016944719</v>
      </c>
      <c r="Q146" s="311">
        <v>425.37616018144797</v>
      </c>
      <c r="R146" s="311">
        <v>865.30326098587352</v>
      </c>
      <c r="S146" s="311">
        <v>-239.8242591524785</v>
      </c>
      <c r="T146" s="311">
        <v>206.81763647208109</v>
      </c>
      <c r="U146" s="311">
        <v>-840.80073731970413</v>
      </c>
      <c r="V146" s="311">
        <v>-165.97784915763987</v>
      </c>
      <c r="W146" s="311">
        <v>73.723829261812512</v>
      </c>
      <c r="X146" s="311">
        <v>32.743606859768917</v>
      </c>
      <c r="Y146" s="311">
        <v>582.73120379237707</v>
      </c>
      <c r="Z146" s="311">
        <v>700.02040707001038</v>
      </c>
      <c r="AA146" s="311">
        <v>312.75275671199984</v>
      </c>
      <c r="AB146" s="311">
        <v>393.40159729970503</v>
      </c>
      <c r="AC146" s="311">
        <v>-151.70950832080248</v>
      </c>
      <c r="AD146" s="311">
        <v>156.32202635502244</v>
      </c>
      <c r="AE146" s="311">
        <v>449.20603273012603</v>
      </c>
      <c r="AF146" s="311">
        <v>82.48300585151236</v>
      </c>
      <c r="AG146" s="311">
        <v>-240.00609062091149</v>
      </c>
      <c r="AH146" s="311">
        <v>68.920411889522825</v>
      </c>
      <c r="AI146" s="311">
        <v>-92.269709714929718</v>
      </c>
      <c r="AJ146" s="311">
        <v>-47.607763566645644</v>
      </c>
      <c r="AK146" s="311">
        <v>219.86425337665085</v>
      </c>
      <c r="AL146" s="311">
        <v>1001.3118681987517</v>
      </c>
      <c r="AM146" s="311">
        <v>138.10477515700029</v>
      </c>
      <c r="AN146" s="311">
        <v>595.41197715394651</v>
      </c>
      <c r="AO146" s="311">
        <v>-172.76100576154622</v>
      </c>
      <c r="AP146" s="311">
        <v>301.42949817173189</v>
      </c>
      <c r="AQ146" s="311">
        <v>2021.1695804229166</v>
      </c>
      <c r="AR146" s="311">
        <v>-1958.0947830203213</v>
      </c>
      <c r="AS146" s="311">
        <v>74.830057475003997</v>
      </c>
      <c r="AT146" s="311">
        <v>619.57803088240212</v>
      </c>
      <c r="AU146" s="311">
        <v>685.04156130164006</v>
      </c>
      <c r="AV146" s="311">
        <v>230.64262610324909</v>
      </c>
      <c r="AW146" s="311">
        <v>-264.99011435527314</v>
      </c>
      <c r="AX146" s="311">
        <v>1286.13747335925</v>
      </c>
      <c r="AY146" s="311">
        <v>-412.13788314000016</v>
      </c>
      <c r="AZ146" s="311">
        <v>1054.4102645500002</v>
      </c>
      <c r="BA146" s="311">
        <v>-166.86813556000197</v>
      </c>
      <c r="BB146" s="311">
        <v>245.68596348000074</v>
      </c>
      <c r="BC146" s="311">
        <v>580.28342147000171</v>
      </c>
      <c r="BD146" s="311">
        <v>-492.70740749000589</v>
      </c>
      <c r="BE146" s="311">
        <v>184.35734645000437</v>
      </c>
      <c r="BF146" s="311">
        <v>-199.43418622999945</v>
      </c>
      <c r="BG146" s="311">
        <v>-729.65103956000348</v>
      </c>
      <c r="BH146" s="311">
        <v>71.568008720014348</v>
      </c>
      <c r="BI146" s="311">
        <v>131.04080167998737</v>
      </c>
      <c r="BJ146" s="311">
        <v>1920.241422000001</v>
      </c>
      <c r="BK146" s="311">
        <v>-251.17874115000083</v>
      </c>
      <c r="BL146" s="311">
        <v>-349.03451076999482</v>
      </c>
      <c r="BM146" s="311">
        <v>-643.7231770200035</v>
      </c>
      <c r="BN146" s="311">
        <v>-106.92888653999947</v>
      </c>
      <c r="BO146" s="311">
        <v>444.23101712999915</v>
      </c>
      <c r="BP146" s="311">
        <v>317.27714263000087</v>
      </c>
      <c r="BQ146" s="311">
        <v>168.91089780000209</v>
      </c>
      <c r="BR146" s="311">
        <v>751.7120898199986</v>
      </c>
      <c r="BS146" s="311">
        <v>-397.36224344999982</v>
      </c>
      <c r="BT146" s="311">
        <v>-81.240824280002997</v>
      </c>
      <c r="BU146" s="311">
        <v>-135.25241471999584</v>
      </c>
      <c r="BV146" s="311">
        <v>1283.0507176699975</v>
      </c>
      <c r="BW146" s="311">
        <v>-453.04507627999561</v>
      </c>
      <c r="BX146" s="311">
        <v>-317.73239472000239</v>
      </c>
      <c r="BY146" s="311">
        <v>-343.49892820999929</v>
      </c>
      <c r="BZ146" s="311">
        <v>262.81216583999657</v>
      </c>
      <c r="CA146" s="311">
        <v>39.107487560001672</v>
      </c>
      <c r="CB146" s="311">
        <v>120.11977811000285</v>
      </c>
      <c r="CC146" s="311">
        <v>453.19380995999859</v>
      </c>
      <c r="CD146" s="311">
        <v>270.59815927999966</v>
      </c>
      <c r="CE146" s="311">
        <v>-228.97644733000186</v>
      </c>
      <c r="CF146" s="311">
        <v>-204.02363796999833</v>
      </c>
      <c r="CG146" s="311">
        <v>156.74171291999994</v>
      </c>
      <c r="CH146" s="311">
        <v>626.87554029000125</v>
      </c>
      <c r="CI146" s="311">
        <v>-347.28360991999841</v>
      </c>
      <c r="CJ146" s="311">
        <v>161.08900274999971</v>
      </c>
      <c r="CK146" s="311">
        <v>883.39413320329743</v>
      </c>
      <c r="CL146" s="311">
        <v>175.57960134669943</v>
      </c>
      <c r="CM146" s="311">
        <v>185.8540498599998</v>
      </c>
      <c r="CN146" s="311">
        <v>243.90951514000005</v>
      </c>
      <c r="CO146" s="311">
        <v>-263.31189651999796</v>
      </c>
      <c r="CP146" s="311">
        <v>178.98501851999592</v>
      </c>
      <c r="CQ146" s="311">
        <v>857.6161859000041</v>
      </c>
      <c r="CR146" s="311">
        <v>-560.68587931000297</v>
      </c>
      <c r="CS146" s="311">
        <v>582.51682157415303</v>
      </c>
      <c r="CT146" s="311">
        <v>925.10982795963537</v>
      </c>
      <c r="CU146" s="311">
        <v>379.65933061621485</v>
      </c>
      <c r="CV146" s="311">
        <v>343.35777459999861</v>
      </c>
      <c r="CW146" s="311">
        <v>502.30920085000065</v>
      </c>
      <c r="CX146" s="311">
        <v>198.33409332000167</v>
      </c>
      <c r="CY146" s="311">
        <v>41.897515029998537</v>
      </c>
      <c r="CZ146" s="311">
        <v>108.91126298999806</v>
      </c>
      <c r="DA146" s="311">
        <v>456.44742601999866</v>
      </c>
      <c r="DB146" s="311">
        <v>1694.7117956300024</v>
      </c>
      <c r="DC146" s="311">
        <v>-252.49847968999876</v>
      </c>
      <c r="DD146" s="311">
        <v>-1022.850707559999</v>
      </c>
      <c r="DE146" s="311">
        <v>1000.3015842700016</v>
      </c>
      <c r="DF146" s="311">
        <v>73.84734461499265</v>
      </c>
      <c r="DG146" s="311">
        <v>264.52058592503727</v>
      </c>
      <c r="DH146" s="311">
        <v>-268.57669473002773</v>
      </c>
      <c r="DI146" s="311">
        <v>256.83288491998542</v>
      </c>
      <c r="DJ146" s="311">
        <v>-38.751793439990493</v>
      </c>
      <c r="DK146" s="308">
        <v>368.55427551000298</v>
      </c>
      <c r="DL146" s="308">
        <v>-529.55413372998134</v>
      </c>
      <c r="DM146" s="308">
        <v>335.53942183000828</v>
      </c>
      <c r="DN146" s="308">
        <v>152.94441476996661</v>
      </c>
      <c r="DO146" s="308">
        <v>-383.52451739999219</v>
      </c>
      <c r="DP146" s="308">
        <v>190.94061027999658</v>
      </c>
      <c r="DQ146" s="308">
        <v>993.51923202999876</v>
      </c>
      <c r="DR146" s="308">
        <v>9.6868657036402936</v>
      </c>
      <c r="DS146" s="308"/>
      <c r="DT146" s="308"/>
      <c r="DU146" s="308"/>
      <c r="DV146" s="308"/>
      <c r="DW146" s="308"/>
      <c r="DX146" s="308"/>
      <c r="DY146" s="308"/>
      <c r="DZ146" s="308"/>
      <c r="EA146" s="308"/>
      <c r="EB146" s="308"/>
      <c r="EC146" s="308"/>
      <c r="ED146" s="308"/>
      <c r="EE146" s="303"/>
      <c r="EF146" s="308"/>
      <c r="EG146" s="308"/>
      <c r="EH146" s="329"/>
      <c r="EI146" s="329"/>
      <c r="EJ146" s="329"/>
      <c r="EK146" s="327" t="s">
        <v>470</v>
      </c>
      <c r="EL146" s="305"/>
      <c r="EM146" s="305"/>
      <c r="EN146" s="305"/>
      <c r="EO146" s="305"/>
      <c r="EP146" s="305"/>
      <c r="EQ146" s="305"/>
      <c r="ER146" s="305"/>
      <c r="ES146" s="305"/>
      <c r="ET146" s="305"/>
    </row>
    <row r="147" spans="1:150" s="256" customFormat="1" x14ac:dyDescent="0.25">
      <c r="A147" s="332" t="s">
        <v>467</v>
      </c>
      <c r="B147" s="311">
        <v>-3450.8575453211956</v>
      </c>
      <c r="C147" s="311">
        <v>-128.43448552017674</v>
      </c>
      <c r="D147" s="311">
        <v>335.60280507979337</v>
      </c>
      <c r="E147" s="311">
        <v>266.81162272908409</v>
      </c>
      <c r="F147" s="311">
        <v>-1508.2578643445172</v>
      </c>
      <c r="G147" s="311">
        <v>-158.94344373870479</v>
      </c>
      <c r="H147" s="311">
        <v>415.16234703411629</v>
      </c>
      <c r="I147" s="311">
        <v>144.73788763724562</v>
      </c>
      <c r="J147" s="311">
        <v>261.13294050391346</v>
      </c>
      <c r="K147" s="311">
        <v>501.60394743855045</v>
      </c>
      <c r="L147" s="311">
        <v>-47.032603252992317</v>
      </c>
      <c r="M147" s="311">
        <v>440.22265690723816</v>
      </c>
      <c r="N147" s="311">
        <v>-206.1875146977759</v>
      </c>
      <c r="O147" s="311">
        <v>-1099.937865572912</v>
      </c>
      <c r="P147" s="311">
        <v>715.71324748600637</v>
      </c>
      <c r="Q147" s="311">
        <v>839.8741873013164</v>
      </c>
      <c r="R147" s="311">
        <v>296.2644133128133</v>
      </c>
      <c r="S147" s="311">
        <v>267.27775208295873</v>
      </c>
      <c r="T147" s="311">
        <v>-119.10028692038463</v>
      </c>
      <c r="U147" s="311">
        <v>29.04214920511221</v>
      </c>
      <c r="V147" s="311">
        <v>913.52378129883004</v>
      </c>
      <c r="W147" s="311">
        <v>55.402110684337686</v>
      </c>
      <c r="X147" s="311">
        <v>329.45375754201086</v>
      </c>
      <c r="Y147" s="311">
        <v>446.86317341187078</v>
      </c>
      <c r="Z147" s="311">
        <v>-564.54260512520887</v>
      </c>
      <c r="AA147" s="311">
        <v>-319.21368837048021</v>
      </c>
      <c r="AB147" s="311">
        <v>-37.475924815988947</v>
      </c>
      <c r="AC147" s="311">
        <v>-145.43608556360573</v>
      </c>
      <c r="AD147" s="311">
        <v>183.92969257455786</v>
      </c>
      <c r="AE147" s="311">
        <v>225.37313856436054</v>
      </c>
      <c r="AF147" s="311">
        <v>-480.45201676982219</v>
      </c>
      <c r="AG147" s="311">
        <v>430.68874550265627</v>
      </c>
      <c r="AH147" s="311">
        <v>441.59230306677568</v>
      </c>
      <c r="AI147" s="311">
        <v>351.09924267228462</v>
      </c>
      <c r="AJ147" s="311">
        <v>463.99073183892642</v>
      </c>
      <c r="AK147" s="311">
        <v>220.02129617671494</v>
      </c>
      <c r="AL147" s="311">
        <v>-786.75928429833129</v>
      </c>
      <c r="AM147" s="311">
        <v>-1200.1018109927377</v>
      </c>
      <c r="AN147" s="311">
        <v>-889.97460415751812</v>
      </c>
      <c r="AO147" s="311">
        <v>-108.60524304156161</v>
      </c>
      <c r="AP147" s="311">
        <v>-191.06184626829679</v>
      </c>
      <c r="AQ147" s="311">
        <v>-99.274275409533061</v>
      </c>
      <c r="AR147" s="311">
        <v>337.55328306192541</v>
      </c>
      <c r="AS147" s="311">
        <v>-596.33945025702542</v>
      </c>
      <c r="AT147" s="311">
        <v>40.260219608359421</v>
      </c>
      <c r="AU147" s="311">
        <v>-199.8519190188722</v>
      </c>
      <c r="AV147" s="311">
        <v>456.50597661091763</v>
      </c>
      <c r="AW147" s="311">
        <v>909.94199692838527</v>
      </c>
      <c r="AX147" s="311">
        <v>1128.8832536151513</v>
      </c>
      <c r="AY147" s="311">
        <v>-1212.6905369885067</v>
      </c>
      <c r="AZ147" s="311">
        <v>-295.5074765614736</v>
      </c>
      <c r="BA147" s="311">
        <v>857.13975059683958</v>
      </c>
      <c r="BB147" s="311">
        <v>40.182386510599372</v>
      </c>
      <c r="BC147" s="311">
        <v>-186.8336702145391</v>
      </c>
      <c r="BD147" s="311">
        <v>473.53958472039744</v>
      </c>
      <c r="BE147" s="311">
        <v>414.6414393485943</v>
      </c>
      <c r="BF147" s="311">
        <v>200.01146557006132</v>
      </c>
      <c r="BG147" s="311">
        <v>-1772.9238788107741</v>
      </c>
      <c r="BH147" s="311">
        <v>-31.004566549296669</v>
      </c>
      <c r="BI147" s="311">
        <v>823.12739557853274</v>
      </c>
      <c r="BJ147" s="311">
        <v>-127.88352799293261</v>
      </c>
      <c r="BK147" s="311">
        <v>767.90013339058282</v>
      </c>
      <c r="BL147" s="311">
        <v>-142.70009661720633</v>
      </c>
      <c r="BM147" s="311">
        <v>555.05767287941262</v>
      </c>
      <c r="BN147" s="311">
        <v>226.251718776497</v>
      </c>
      <c r="BO147" s="311">
        <v>-957.08441966555074</v>
      </c>
      <c r="BP147" s="311">
        <v>1117.3687730254562</v>
      </c>
      <c r="BQ147" s="311">
        <v>-301.87597185361938</v>
      </c>
      <c r="BR147" s="311">
        <v>-89.990253878256908</v>
      </c>
      <c r="BS147" s="311">
        <v>-198.85338137676217</v>
      </c>
      <c r="BT147" s="311">
        <v>327.30294040330614</v>
      </c>
      <c r="BU147" s="311">
        <v>175.96981301913775</v>
      </c>
      <c r="BV147" s="311">
        <v>-874.4841124701743</v>
      </c>
      <c r="BW147" s="311">
        <v>145.63732579792895</v>
      </c>
      <c r="BX147" s="311">
        <v>339.61572648643721</v>
      </c>
      <c r="BY147" s="311">
        <v>604.0928978941115</v>
      </c>
      <c r="BZ147" s="311">
        <v>-6.2628838911296043</v>
      </c>
      <c r="CA147" s="311">
        <v>-25.419672258128514</v>
      </c>
      <c r="CB147" s="311">
        <v>2.9539015510504214</v>
      </c>
      <c r="CC147" s="311">
        <v>-144.30292927674463</v>
      </c>
      <c r="CD147" s="311">
        <v>-159.114094687857</v>
      </c>
      <c r="CE147" s="311">
        <v>-144.29395573723787</v>
      </c>
      <c r="CF147" s="311">
        <v>208.32219735621868</v>
      </c>
      <c r="CG147" s="311">
        <v>-521.27011371262483</v>
      </c>
      <c r="CH147" s="311">
        <v>842.22817202590295</v>
      </c>
      <c r="CI147" s="311">
        <v>160.43839665075006</v>
      </c>
      <c r="CJ147" s="311">
        <v>-231.75241262032841</v>
      </c>
      <c r="CK147" s="311">
        <v>271.45068245693642</v>
      </c>
      <c r="CL147" s="311">
        <v>-76.47367883543302</v>
      </c>
      <c r="CM147" s="311">
        <v>389.38800530832737</v>
      </c>
      <c r="CN147" s="311">
        <v>-128.59167215313437</v>
      </c>
      <c r="CO147" s="311">
        <v>20.071022863258918</v>
      </c>
      <c r="CP147" s="311">
        <v>26.204703133563726</v>
      </c>
      <c r="CQ147" s="311">
        <v>-255.51176001882118</v>
      </c>
      <c r="CR147" s="311">
        <v>-192.59722366909978</v>
      </c>
      <c r="CS147" s="311">
        <v>48.613290030897815</v>
      </c>
      <c r="CT147" s="311">
        <v>-217.05193359773784</v>
      </c>
      <c r="CU147" s="311">
        <v>166.67015393249949</v>
      </c>
      <c r="CV147" s="311">
        <v>-165.65902353902425</v>
      </c>
      <c r="CW147" s="311">
        <v>-342.05628892451591</v>
      </c>
      <c r="CX147" s="311">
        <v>246.0311577840007</v>
      </c>
      <c r="CY147" s="311">
        <v>-169.34774219739393</v>
      </c>
      <c r="CZ147" s="311">
        <v>56.463433281815014</v>
      </c>
      <c r="DA147" s="311">
        <v>114.9297267925017</v>
      </c>
      <c r="DB147" s="311">
        <v>-100.19516437958737</v>
      </c>
      <c r="DC147" s="311">
        <v>29.049457139295328</v>
      </c>
      <c r="DD147" s="311">
        <v>17.811749325441269</v>
      </c>
      <c r="DE147" s="311">
        <v>-300.12182278973182</v>
      </c>
      <c r="DF147" s="311">
        <v>814.18298026753382</v>
      </c>
      <c r="DG147" s="311">
        <v>-17.518030952097433</v>
      </c>
      <c r="DH147" s="311">
        <v>-23.648275063116898</v>
      </c>
      <c r="DI147" s="311">
        <v>-80.400582405840851</v>
      </c>
      <c r="DJ147" s="311">
        <v>-146.43949419813237</v>
      </c>
      <c r="DK147" s="308">
        <v>-114.55027294231149</v>
      </c>
      <c r="DL147" s="308">
        <v>98.783005287027322</v>
      </c>
      <c r="DM147" s="308">
        <v>-173.5012039147648</v>
      </c>
      <c r="DN147" s="308">
        <v>926.83241563624767</v>
      </c>
      <c r="DO147" s="308">
        <v>286.9041986637958</v>
      </c>
      <c r="DP147" s="308">
        <v>-98.384447560995795</v>
      </c>
      <c r="DQ147" s="308">
        <v>-184.3723015176281</v>
      </c>
      <c r="DR147" s="308">
        <v>355.7697169627836</v>
      </c>
      <c r="DS147" s="308">
        <v>117.45907396376468</v>
      </c>
      <c r="DT147" s="308">
        <v>37.458662688637787</v>
      </c>
      <c r="DU147" s="308"/>
      <c r="DV147" s="308"/>
      <c r="DW147" s="308"/>
      <c r="DX147" s="308"/>
      <c r="DY147" s="308"/>
      <c r="DZ147" s="308"/>
      <c r="EA147" s="308"/>
      <c r="EB147" s="308"/>
      <c r="EC147" s="308"/>
      <c r="ED147" s="308"/>
      <c r="EE147" s="303"/>
      <c r="EF147" s="329"/>
      <c r="EG147" s="329"/>
      <c r="EH147" s="324"/>
      <c r="EI147" s="324"/>
      <c r="EJ147" s="324"/>
      <c r="EK147" s="272"/>
      <c r="EL147" s="329"/>
      <c r="EM147" s="329"/>
      <c r="EN147" s="329"/>
      <c r="EO147" s="329"/>
      <c r="EP147" s="329"/>
      <c r="EQ147" s="329"/>
      <c r="ER147" s="329"/>
      <c r="ES147" s="329"/>
      <c r="ET147" s="329"/>
    </row>
    <row r="148" spans="1:150" s="256" customFormat="1" x14ac:dyDescent="0.25">
      <c r="A148" s="332" t="s">
        <v>465</v>
      </c>
      <c r="B148" s="311">
        <v>-28.237347041195335</v>
      </c>
      <c r="C148" s="311">
        <v>5.9256517899999608</v>
      </c>
      <c r="D148" s="311">
        <v>-3.037074940000025</v>
      </c>
      <c r="E148" s="311">
        <v>6.84166199999936E-2</v>
      </c>
      <c r="F148" s="311">
        <v>-4.4789977600003112</v>
      </c>
      <c r="G148" s="311">
        <v>7.4051876600000242</v>
      </c>
      <c r="H148" s="311">
        <v>18.580692429999942</v>
      </c>
      <c r="I148" s="311">
        <v>5.0174467199999242</v>
      </c>
      <c r="J148" s="311">
        <v>-4.6536669100001973</v>
      </c>
      <c r="K148" s="311">
        <v>-1.0965877799999362</v>
      </c>
      <c r="L148" s="311">
        <v>-1.8316504399997484</v>
      </c>
      <c r="M148" s="311">
        <v>9.7412789999907545E-2</v>
      </c>
      <c r="N148" s="311">
        <v>-10.795118370000637</v>
      </c>
      <c r="O148" s="311">
        <v>4.4329612999999881</v>
      </c>
      <c r="P148" s="311">
        <v>7.8356739999890124E-2</v>
      </c>
      <c r="Q148" s="311">
        <v>-1.4336754899999278</v>
      </c>
      <c r="R148" s="311">
        <v>6.9316441299999951</v>
      </c>
      <c r="S148" s="311">
        <v>21.549265790000049</v>
      </c>
      <c r="T148" s="311">
        <v>-10.308262530000093</v>
      </c>
      <c r="U148" s="311">
        <v>-12.833333000000025</v>
      </c>
      <c r="V148" s="311">
        <v>18.083390220000183</v>
      </c>
      <c r="W148" s="311">
        <v>6.3041341900001271</v>
      </c>
      <c r="X148" s="311">
        <v>5.7339009300000612</v>
      </c>
      <c r="Y148" s="311">
        <v>-3.7234847100003208</v>
      </c>
      <c r="Z148" s="311">
        <v>24.371578180000597</v>
      </c>
      <c r="AA148" s="311">
        <v>3.3277780000000234</v>
      </c>
      <c r="AB148" s="311">
        <v>-15.92882174999977</v>
      </c>
      <c r="AC148" s="311">
        <v>0.56898896999996396</v>
      </c>
      <c r="AD148" s="311">
        <v>0.33146318999993696</v>
      </c>
      <c r="AE148" s="311">
        <v>-0.59777525999987802</v>
      </c>
      <c r="AF148" s="311">
        <v>0.15626962999976968</v>
      </c>
      <c r="AG148" s="311">
        <v>5.3314960000363953E-2</v>
      </c>
      <c r="AH148" s="311">
        <v>0.46426967000013519</v>
      </c>
      <c r="AI148" s="311">
        <v>-0.23516738000046189</v>
      </c>
      <c r="AJ148" s="311">
        <v>-2.6046278599998232</v>
      </c>
      <c r="AK148" s="311">
        <v>5.4805536200000233</v>
      </c>
      <c r="AL148" s="311">
        <v>-7.0685778000001847</v>
      </c>
      <c r="AM148" s="311">
        <v>-14.657510310000362</v>
      </c>
      <c r="AN148" s="311">
        <v>14.97538512999995</v>
      </c>
      <c r="AO148" s="311">
        <v>-35.256165379999743</v>
      </c>
      <c r="AP148" s="311">
        <v>25.069794170000023</v>
      </c>
      <c r="AQ148" s="311">
        <v>-20.787366399999996</v>
      </c>
      <c r="AR148" s="311">
        <v>-2.8814948100000493</v>
      </c>
      <c r="AS148" s="311">
        <v>-6.4741941300000008</v>
      </c>
      <c r="AT148" s="311">
        <v>1.4348079599999437</v>
      </c>
      <c r="AU148" s="311">
        <v>0.44509532000006402</v>
      </c>
      <c r="AV148" s="311">
        <v>-3.52699999999993</v>
      </c>
      <c r="AW148" s="311">
        <v>-3.1730000000001155</v>
      </c>
      <c r="AX148" s="311">
        <v>9.999999499999376</v>
      </c>
      <c r="AY148" s="311">
        <v>-6.7269997799996872</v>
      </c>
      <c r="AZ148" s="311">
        <v>-2.199997197749326E-7</v>
      </c>
      <c r="BA148" s="311">
        <v>1.9981776199999786</v>
      </c>
      <c r="BB148" s="311">
        <v>1.749609869999972</v>
      </c>
      <c r="BC148" s="311">
        <v>9.4999999999996589</v>
      </c>
      <c r="BD148" s="311">
        <v>17.513762730000508</v>
      </c>
      <c r="BE148" s="311">
        <v>-13.000000499999715</v>
      </c>
      <c r="BF148" s="311">
        <v>19.925614820000703</v>
      </c>
      <c r="BG148" s="311">
        <v>-33.65613889000042</v>
      </c>
      <c r="BH148" s="311">
        <v>0.19999999999959073</v>
      </c>
      <c r="BI148" s="311">
        <v>0</v>
      </c>
      <c r="BJ148" s="311">
        <v>-2.7000000000002728</v>
      </c>
      <c r="BK148" s="311">
        <v>27.800000119999822</v>
      </c>
      <c r="BL148" s="311">
        <v>-6.3000027239468182E-7</v>
      </c>
      <c r="BM148" s="311">
        <v>0.2068811200001619</v>
      </c>
      <c r="BN148" s="311">
        <v>5.6843418860808015E-13</v>
      </c>
      <c r="BO148" s="311">
        <v>9.0949470177292824E-13</v>
      </c>
      <c r="BP148" s="311">
        <v>1.7000000000000455</v>
      </c>
      <c r="BQ148" s="311">
        <v>1.2000009519397281E-7</v>
      </c>
      <c r="BR148" s="311">
        <v>3.4000369999944269E-2</v>
      </c>
      <c r="BS148" s="311">
        <v>1.2749890299999151</v>
      </c>
      <c r="BT148" s="311">
        <v>0</v>
      </c>
      <c r="BU148" s="311">
        <v>3.4000000000219188E-2</v>
      </c>
      <c r="BV148" s="311">
        <v>15.035000000000309</v>
      </c>
      <c r="BW148" s="311">
        <v>20.441000120000353</v>
      </c>
      <c r="BX148" s="311">
        <v>1.9989999299999681</v>
      </c>
      <c r="BY148" s="311">
        <v>-6.4538701499998297</v>
      </c>
      <c r="BZ148" s="311">
        <v>12.999999999999943</v>
      </c>
      <c r="CA148" s="311">
        <v>2.8421709430404007E-14</v>
      </c>
      <c r="CB148" s="311">
        <v>-6.7000030412600609E-7</v>
      </c>
      <c r="CC148" s="311">
        <v>4.500001296037226E-7</v>
      </c>
      <c r="CD148" s="311">
        <v>-5.5999997400001575</v>
      </c>
      <c r="CE148" s="311">
        <v>-5.0000000000001137</v>
      </c>
      <c r="CF148" s="311">
        <v>0</v>
      </c>
      <c r="CG148" s="311">
        <v>5.6000000000000227</v>
      </c>
      <c r="CH148" s="311">
        <v>-140.45000067000024</v>
      </c>
      <c r="CI148" s="311">
        <v>144.80000015999997</v>
      </c>
      <c r="CJ148" s="311">
        <v>-16.999999740000192</v>
      </c>
      <c r="CK148" s="311">
        <v>-15.668000000000347</v>
      </c>
      <c r="CL148" s="311">
        <v>17.999999999999659</v>
      </c>
      <c r="CM148" s="311">
        <v>-5.2110000000000127</v>
      </c>
      <c r="CN148" s="311">
        <v>5.2110003299998766</v>
      </c>
      <c r="CO148" s="311">
        <v>-8.3999992739336449E-7</v>
      </c>
      <c r="CP148" s="311">
        <v>-1.0999994515259459E-7</v>
      </c>
      <c r="CQ148" s="311">
        <v>0.40000000000031832</v>
      </c>
      <c r="CR148" s="311">
        <v>-2.2737367544323206E-13</v>
      </c>
      <c r="CS148" s="311">
        <v>2.2737367544323206E-13</v>
      </c>
      <c r="CT148" s="311">
        <v>60.000000329999239</v>
      </c>
      <c r="CU148" s="311">
        <v>-2.9999999599999683</v>
      </c>
      <c r="CV148" s="311">
        <v>-3.3000001100002123</v>
      </c>
      <c r="CW148" s="311">
        <v>2.1669999999998026</v>
      </c>
      <c r="CX148" s="311">
        <v>38.000000000000227</v>
      </c>
      <c r="CY148" s="311">
        <v>2.2737367544323206E-13</v>
      </c>
      <c r="CZ148" s="311">
        <v>3.2999969334923662E-7</v>
      </c>
      <c r="DA148" s="311">
        <v>-3.4999999599998546</v>
      </c>
      <c r="DB148" s="311">
        <v>4.9999998900000264</v>
      </c>
      <c r="DC148" s="311">
        <v>26.999999999999915</v>
      </c>
      <c r="DD148" s="311">
        <v>-3.4999999999996589</v>
      </c>
      <c r="DE148" s="311">
        <v>4.9999999999997726</v>
      </c>
      <c r="DF148" s="311">
        <v>3.300006028439384E-7</v>
      </c>
      <c r="DG148" s="311">
        <v>9.9999990400000343</v>
      </c>
      <c r="DH148" s="311">
        <v>8.9000002390093869E-7</v>
      </c>
      <c r="DI148" s="311">
        <v>1.1368683772161603E-13</v>
      </c>
      <c r="DJ148" s="311">
        <v>0</v>
      </c>
      <c r="DK148" s="308">
        <v>3.979039320256561E-13</v>
      </c>
      <c r="DL148" s="308">
        <v>-6.6999979253523634E-7</v>
      </c>
      <c r="DM148" s="308">
        <v>1.8351915900004769</v>
      </c>
      <c r="DN148" s="308">
        <v>971.55084817999978</v>
      </c>
      <c r="DO148" s="308">
        <v>-34.5</v>
      </c>
      <c r="DP148" s="308">
        <v>-2.2737367544323206E-13</v>
      </c>
      <c r="DQ148" s="308">
        <v>0</v>
      </c>
      <c r="DR148" s="308">
        <v>33.327491329999475</v>
      </c>
      <c r="DS148" s="308">
        <v>1.9928331700000257</v>
      </c>
      <c r="DT148" s="308">
        <v>210.5238268899999</v>
      </c>
      <c r="DU148" s="308"/>
      <c r="DV148" s="308"/>
      <c r="DW148" s="308"/>
      <c r="DX148" s="308"/>
      <c r="DY148" s="308"/>
      <c r="DZ148" s="308"/>
      <c r="EA148" s="308"/>
      <c r="EB148" s="308"/>
      <c r="EC148" s="308"/>
      <c r="ED148" s="308"/>
      <c r="EE148" s="303"/>
      <c r="EF148" s="324"/>
      <c r="EG148" s="324"/>
      <c r="EH148" s="321"/>
      <c r="EI148" s="321"/>
      <c r="EJ148" s="321"/>
      <c r="EK148" s="272"/>
      <c r="EL148" s="324"/>
      <c r="EM148" s="324"/>
      <c r="EN148" s="324"/>
      <c r="EO148" s="324"/>
      <c r="EP148" s="324"/>
      <c r="EQ148" s="324"/>
      <c r="ER148" s="324"/>
      <c r="ES148" s="324"/>
      <c r="ET148" s="324"/>
    </row>
    <row r="149" spans="1:150" s="256" customFormat="1" x14ac:dyDescent="0.25">
      <c r="A149" s="331"/>
      <c r="B149" s="330"/>
      <c r="C149" s="330"/>
      <c r="D149" s="330"/>
      <c r="E149" s="330"/>
      <c r="F149" s="330"/>
      <c r="G149" s="330"/>
      <c r="H149" s="330"/>
      <c r="I149" s="330"/>
      <c r="J149" s="330"/>
      <c r="K149" s="330"/>
      <c r="L149" s="330"/>
      <c r="M149" s="330"/>
      <c r="N149" s="330"/>
      <c r="O149" s="330"/>
      <c r="P149" s="330"/>
      <c r="Q149" s="330"/>
      <c r="R149" s="330"/>
      <c r="S149" s="330"/>
      <c r="T149" s="330"/>
      <c r="U149" s="330"/>
      <c r="V149" s="330"/>
      <c r="W149" s="330"/>
      <c r="X149" s="330"/>
      <c r="Y149" s="330"/>
      <c r="Z149" s="330"/>
      <c r="AA149" s="330"/>
      <c r="AB149" s="330"/>
      <c r="AC149" s="330"/>
      <c r="AD149" s="330"/>
      <c r="AE149" s="330"/>
      <c r="AF149" s="330"/>
      <c r="AG149" s="330"/>
      <c r="AH149" s="330"/>
      <c r="AI149" s="330"/>
      <c r="AJ149" s="330"/>
      <c r="AK149" s="330"/>
      <c r="AL149" s="330"/>
      <c r="AM149" s="330"/>
      <c r="AN149" s="330"/>
      <c r="AO149" s="330"/>
      <c r="AP149" s="330"/>
      <c r="AQ149" s="330"/>
      <c r="AR149" s="330"/>
      <c r="AS149" s="330"/>
      <c r="AT149" s="330"/>
      <c r="AU149" s="330"/>
      <c r="AV149" s="330"/>
      <c r="AW149" s="330"/>
      <c r="AX149" s="330"/>
      <c r="AY149" s="330"/>
      <c r="AZ149" s="330"/>
      <c r="BA149" s="330"/>
      <c r="BB149" s="330"/>
      <c r="BC149" s="330"/>
      <c r="BD149" s="330"/>
      <c r="BE149" s="330"/>
      <c r="BF149" s="330"/>
      <c r="BG149" s="330"/>
      <c r="BH149" s="330"/>
      <c r="BI149" s="330"/>
      <c r="BJ149" s="330"/>
      <c r="BK149" s="330"/>
      <c r="BL149" s="330"/>
      <c r="BM149" s="330"/>
      <c r="BN149" s="330"/>
      <c r="BO149" s="330"/>
      <c r="BP149" s="330"/>
      <c r="BQ149" s="330"/>
      <c r="BR149" s="330"/>
      <c r="BS149" s="330"/>
      <c r="BT149" s="330"/>
      <c r="BU149" s="330"/>
      <c r="BV149" s="330"/>
      <c r="BW149" s="330"/>
      <c r="BX149" s="330"/>
      <c r="BY149" s="330"/>
      <c r="BZ149" s="330"/>
      <c r="CA149" s="330"/>
      <c r="CB149" s="330"/>
      <c r="CC149" s="330"/>
      <c r="CD149" s="330"/>
      <c r="CE149" s="330"/>
      <c r="CF149" s="330"/>
      <c r="CG149" s="330"/>
      <c r="CH149" s="330"/>
      <c r="CI149" s="330"/>
      <c r="CJ149" s="330"/>
      <c r="CK149" s="330"/>
      <c r="CL149" s="330"/>
      <c r="CM149" s="330"/>
      <c r="CN149" s="330"/>
      <c r="CO149" s="330"/>
      <c r="CP149" s="330"/>
      <c r="CQ149" s="330"/>
      <c r="CR149" s="330"/>
      <c r="CS149" s="330"/>
      <c r="CT149" s="330"/>
      <c r="CU149" s="330"/>
      <c r="CV149" s="330"/>
      <c r="CW149" s="330"/>
      <c r="CX149" s="330"/>
      <c r="CY149" s="330"/>
      <c r="CZ149" s="330"/>
      <c r="DA149" s="330"/>
      <c r="DB149" s="330"/>
      <c r="DC149" s="330"/>
      <c r="DD149" s="330"/>
      <c r="DE149" s="330"/>
      <c r="DF149" s="330"/>
      <c r="DG149" s="330">
        <v>219.36319342755766</v>
      </c>
      <c r="DH149" s="330">
        <v>67.553576379990261</v>
      </c>
      <c r="DI149" s="330">
        <v>25.868856640032902</v>
      </c>
      <c r="DJ149" s="330">
        <v>-41.982578932035608</v>
      </c>
      <c r="DK149" s="329">
        <v>15.386003156118022</v>
      </c>
      <c r="DL149" s="329">
        <v>87.025780344893235</v>
      </c>
      <c r="DM149" s="329">
        <v>-9.2431524368328155</v>
      </c>
      <c r="DN149" s="329">
        <v>1180.1124199580377</v>
      </c>
      <c r="DO149" s="329">
        <v>-9.3880875014847334</v>
      </c>
      <c r="DP149" s="329">
        <v>45.438229031237142</v>
      </c>
      <c r="DQ149" s="329">
        <v>-100.16372403806349</v>
      </c>
      <c r="DR149" s="329">
        <v>-441.19117649534269</v>
      </c>
      <c r="DS149" s="329"/>
      <c r="DT149" s="329"/>
      <c r="DU149" s="329"/>
      <c r="DV149" s="329"/>
      <c r="DW149" s="329"/>
      <c r="DX149" s="329"/>
      <c r="DY149" s="329"/>
      <c r="DZ149" s="329"/>
      <c r="EA149" s="329"/>
      <c r="EB149" s="329"/>
      <c r="EC149" s="329"/>
      <c r="ED149" s="329"/>
      <c r="EE149" s="303"/>
      <c r="EF149" s="321"/>
      <c r="EG149" s="321"/>
      <c r="EH149" s="272"/>
      <c r="EI149" s="272"/>
      <c r="EJ149" s="272"/>
      <c r="EK149" s="327" t="s">
        <v>466</v>
      </c>
      <c r="EL149" s="305"/>
      <c r="EM149" s="305"/>
      <c r="EN149" s="321"/>
      <c r="EO149" s="321"/>
      <c r="EP149" s="321"/>
      <c r="EQ149" s="321"/>
      <c r="ER149" s="321"/>
      <c r="ES149" s="321"/>
      <c r="ET149" s="321"/>
    </row>
    <row r="150" spans="1:150" s="256" customFormat="1" x14ac:dyDescent="0.25">
      <c r="A150" s="326"/>
      <c r="B150" s="325"/>
      <c r="C150" s="325"/>
      <c r="D150" s="325"/>
      <c r="E150" s="325"/>
      <c r="F150" s="325"/>
      <c r="G150" s="325"/>
      <c r="H150" s="325"/>
      <c r="I150" s="325"/>
      <c r="J150" s="325"/>
      <c r="K150" s="325"/>
      <c r="L150" s="325"/>
      <c r="M150" s="325"/>
      <c r="N150" s="325"/>
      <c r="O150" s="325"/>
      <c r="P150" s="325"/>
      <c r="Q150" s="325"/>
      <c r="R150" s="325"/>
      <c r="S150" s="325"/>
      <c r="T150" s="325"/>
      <c r="U150" s="325"/>
      <c r="V150" s="325"/>
      <c r="W150" s="325"/>
      <c r="X150" s="325"/>
      <c r="Y150" s="325"/>
      <c r="Z150" s="325"/>
      <c r="AA150" s="325"/>
      <c r="AB150" s="325"/>
      <c r="AC150" s="325"/>
      <c r="AD150" s="325"/>
      <c r="AE150" s="325"/>
      <c r="AF150" s="325"/>
      <c r="AG150" s="325"/>
      <c r="AH150" s="325"/>
      <c r="AI150" s="325"/>
      <c r="AJ150" s="325"/>
      <c r="AK150" s="325"/>
      <c r="AL150" s="325"/>
      <c r="AM150" s="325"/>
      <c r="AN150" s="325"/>
      <c r="AO150" s="325"/>
      <c r="AP150" s="325"/>
      <c r="AQ150" s="325"/>
      <c r="AR150" s="325"/>
      <c r="AS150" s="325"/>
      <c r="AT150" s="325"/>
      <c r="AU150" s="325"/>
      <c r="AV150" s="325"/>
      <c r="AW150" s="325"/>
      <c r="AX150" s="325"/>
      <c r="AY150" s="325"/>
      <c r="AZ150" s="325"/>
      <c r="BA150" s="325"/>
      <c r="BB150" s="325"/>
      <c r="BC150" s="325"/>
      <c r="BD150" s="325"/>
      <c r="BE150" s="325"/>
      <c r="BF150" s="325"/>
      <c r="BG150" s="325"/>
      <c r="BH150" s="325"/>
      <c r="BI150" s="325"/>
      <c r="BJ150" s="325"/>
      <c r="BK150" s="325"/>
      <c r="BL150" s="325"/>
      <c r="BM150" s="325"/>
      <c r="BN150" s="325"/>
      <c r="BO150" s="325"/>
      <c r="BP150" s="325"/>
      <c r="BQ150" s="325"/>
      <c r="BR150" s="325"/>
      <c r="BS150" s="325"/>
      <c r="BT150" s="325"/>
      <c r="BU150" s="325"/>
      <c r="BV150" s="325"/>
      <c r="BW150" s="325"/>
      <c r="BX150" s="325"/>
      <c r="BY150" s="325"/>
      <c r="BZ150" s="325"/>
      <c r="CA150" s="325"/>
      <c r="CB150" s="325"/>
      <c r="CC150" s="325"/>
      <c r="CD150" s="325"/>
      <c r="CE150" s="325"/>
      <c r="CF150" s="325"/>
      <c r="CG150" s="325"/>
      <c r="CH150" s="325"/>
      <c r="CI150" s="325"/>
      <c r="CJ150" s="325"/>
      <c r="CK150" s="325"/>
      <c r="CL150" s="325"/>
      <c r="CM150" s="325"/>
      <c r="CN150" s="325"/>
      <c r="CO150" s="325"/>
      <c r="CP150" s="325"/>
      <c r="CQ150" s="325"/>
      <c r="CR150" s="325"/>
      <c r="CS150" s="325"/>
      <c r="CT150" s="325"/>
      <c r="CU150" s="325"/>
      <c r="CV150" s="325"/>
      <c r="CW150" s="325"/>
      <c r="CX150" s="325"/>
      <c r="CY150" s="325"/>
      <c r="CZ150" s="325"/>
      <c r="DA150" s="325"/>
      <c r="DB150" s="325"/>
      <c r="DC150" s="325"/>
      <c r="DD150" s="325"/>
      <c r="DE150" s="325"/>
      <c r="DF150" s="325"/>
      <c r="DG150" s="325"/>
      <c r="DH150" s="325"/>
      <c r="DI150" s="325"/>
      <c r="DJ150" s="325"/>
      <c r="DK150" s="324"/>
      <c r="DL150" s="324"/>
      <c r="DM150" s="324"/>
      <c r="DN150" s="324"/>
      <c r="DO150" s="324"/>
      <c r="DP150" s="324"/>
      <c r="DQ150" s="324"/>
      <c r="DR150" s="324"/>
      <c r="DS150" s="324"/>
      <c r="DT150" s="324"/>
      <c r="DU150" s="324"/>
      <c r="DV150" s="324"/>
      <c r="DW150" s="324"/>
      <c r="DX150" s="324"/>
      <c r="DY150" s="324"/>
      <c r="DZ150" s="324"/>
      <c r="EA150" s="324"/>
      <c r="EB150" s="324"/>
      <c r="EC150" s="324"/>
      <c r="ED150" s="324"/>
      <c r="EE150" s="303"/>
      <c r="EF150" s="272"/>
      <c r="EG150" s="272"/>
      <c r="EH150" s="272"/>
      <c r="EI150" s="272"/>
      <c r="EJ150" s="272"/>
      <c r="EK150" s="272"/>
      <c r="EL150" s="272"/>
      <c r="EM150" s="272"/>
      <c r="EN150" s="272"/>
      <c r="EO150" s="272"/>
      <c r="EP150" s="272"/>
      <c r="EQ150" s="272"/>
      <c r="ER150" s="272"/>
      <c r="ES150" s="272"/>
      <c r="ET150" s="272"/>
    </row>
    <row r="151" spans="1:150" s="256" customFormat="1" x14ac:dyDescent="0.25">
      <c r="A151" s="318" t="s">
        <v>649</v>
      </c>
      <c r="B151" s="318"/>
      <c r="C151" s="318"/>
      <c r="D151" s="318"/>
      <c r="E151" s="318"/>
      <c r="F151" s="318"/>
      <c r="G151" s="318"/>
      <c r="H151" s="318"/>
      <c r="I151" s="318"/>
      <c r="J151" s="318"/>
      <c r="K151" s="318"/>
      <c r="L151" s="318"/>
      <c r="M151" s="318"/>
      <c r="N151" s="318"/>
      <c r="O151" s="318"/>
      <c r="P151" s="318"/>
      <c r="Q151" s="318"/>
      <c r="R151" s="318"/>
      <c r="S151" s="318"/>
      <c r="T151" s="318"/>
      <c r="U151" s="318"/>
      <c r="V151" s="318"/>
      <c r="W151" s="318"/>
      <c r="X151" s="318"/>
      <c r="Y151" s="318"/>
      <c r="Z151" s="318"/>
      <c r="AA151" s="318"/>
      <c r="AB151" s="318"/>
      <c r="AC151" s="318"/>
      <c r="AD151" s="318"/>
      <c r="AE151" s="318"/>
      <c r="AF151" s="318"/>
      <c r="AG151" s="318"/>
      <c r="AH151" s="318"/>
      <c r="AI151" s="318"/>
      <c r="AJ151" s="318"/>
      <c r="AK151" s="318"/>
      <c r="AL151" s="318"/>
      <c r="AM151" s="318"/>
      <c r="AN151" s="318"/>
      <c r="AO151" s="318"/>
      <c r="AP151" s="318"/>
      <c r="AQ151" s="318"/>
      <c r="AR151" s="318"/>
      <c r="AS151" s="318"/>
      <c r="AT151" s="318"/>
      <c r="AU151" s="318"/>
      <c r="AV151" s="318"/>
      <c r="AW151" s="318"/>
      <c r="AX151" s="318"/>
      <c r="AY151" s="318"/>
      <c r="AZ151" s="318"/>
      <c r="BA151" s="318"/>
      <c r="BB151" s="318"/>
      <c r="BC151" s="318"/>
      <c r="BD151" s="318"/>
      <c r="BE151" s="318"/>
      <c r="BF151" s="318"/>
      <c r="BG151" s="318"/>
      <c r="BH151" s="318"/>
      <c r="BI151" s="318"/>
      <c r="BJ151" s="318"/>
      <c r="BK151" s="318"/>
      <c r="BL151" s="318"/>
      <c r="BM151" s="318"/>
      <c r="BN151" s="318"/>
      <c r="BO151" s="318"/>
      <c r="BP151" s="318"/>
      <c r="BQ151" s="318"/>
      <c r="BR151" s="318"/>
      <c r="BS151" s="318"/>
      <c r="BT151" s="318"/>
      <c r="BU151" s="318"/>
      <c r="BV151" s="318"/>
      <c r="BW151" s="318"/>
      <c r="BX151" s="318"/>
      <c r="BY151" s="318"/>
      <c r="BZ151" s="318"/>
      <c r="CA151" s="318"/>
      <c r="CB151" s="318"/>
      <c r="CC151" s="318"/>
      <c r="CD151" s="318"/>
      <c r="CE151" s="318"/>
      <c r="CF151" s="318"/>
      <c r="CG151" s="318"/>
      <c r="CH151" s="318"/>
      <c r="CI151" s="318"/>
      <c r="CJ151" s="318"/>
      <c r="CK151" s="318"/>
      <c r="CL151" s="318"/>
      <c r="CM151" s="318"/>
      <c r="CN151" s="318"/>
      <c r="CO151" s="318"/>
      <c r="CP151" s="318"/>
      <c r="CQ151" s="318"/>
      <c r="CR151" s="318"/>
      <c r="CS151" s="318"/>
      <c r="CT151" s="318"/>
      <c r="CU151" s="318"/>
      <c r="CV151" s="318"/>
      <c r="CW151" s="318"/>
      <c r="CX151" s="318"/>
      <c r="CY151" s="318"/>
      <c r="CZ151" s="318"/>
      <c r="DA151" s="318"/>
      <c r="DB151" s="318"/>
      <c r="DC151" s="318"/>
      <c r="DD151" s="318"/>
      <c r="DE151" s="318"/>
      <c r="DF151" s="318"/>
      <c r="DG151" s="322"/>
      <c r="DH151" s="322"/>
      <c r="DI151" s="322"/>
      <c r="DJ151" s="322"/>
      <c r="DK151" s="321"/>
      <c r="DL151" s="321"/>
      <c r="DM151" s="321" t="e">
        <f>+DM145-#REF!</f>
        <v>#REF!</v>
      </c>
      <c r="DN151" s="321"/>
      <c r="DO151" s="321"/>
      <c r="DP151" s="321"/>
      <c r="DQ151" s="321"/>
      <c r="DR151" s="321"/>
      <c r="DS151" s="321"/>
      <c r="DT151" s="321"/>
      <c r="DU151" s="321"/>
      <c r="DV151" s="321"/>
      <c r="DW151" s="321"/>
      <c r="DX151" s="321"/>
      <c r="DY151" s="321"/>
      <c r="DZ151" s="321"/>
      <c r="EA151" s="321"/>
      <c r="EB151" s="321"/>
      <c r="EC151" s="321"/>
      <c r="ED151" s="321"/>
      <c r="EE151" s="303"/>
      <c r="EF151" s="272"/>
      <c r="EG151" s="272"/>
      <c r="EH151" s="318"/>
      <c r="EI151" s="318"/>
      <c r="EJ151" s="318"/>
      <c r="EK151" s="272"/>
      <c r="EL151" s="272"/>
      <c r="EM151" s="272"/>
      <c r="EN151" s="272"/>
      <c r="EO151" s="272"/>
      <c r="EP151" s="272"/>
      <c r="EQ151" s="272"/>
      <c r="ER151" s="272"/>
      <c r="ES151" s="272"/>
      <c r="ET151" s="272"/>
    </row>
    <row r="152" spans="1:150" s="256" customFormat="1" x14ac:dyDescent="0.25">
      <c r="A152" s="318" t="s">
        <v>650</v>
      </c>
      <c r="B152" s="318"/>
      <c r="C152" s="318"/>
      <c r="D152" s="318"/>
      <c r="E152" s="318"/>
      <c r="F152" s="318"/>
      <c r="G152" s="318"/>
      <c r="H152" s="318"/>
      <c r="I152" s="318"/>
      <c r="J152" s="318"/>
      <c r="K152" s="318"/>
      <c r="L152" s="318"/>
      <c r="M152" s="318"/>
      <c r="N152" s="318"/>
      <c r="O152" s="318"/>
      <c r="P152" s="318"/>
      <c r="Q152" s="318"/>
      <c r="R152" s="318"/>
      <c r="S152" s="318"/>
      <c r="T152" s="318"/>
      <c r="U152" s="318"/>
      <c r="V152" s="318"/>
      <c r="W152" s="318"/>
      <c r="X152" s="318"/>
      <c r="Y152" s="318"/>
      <c r="Z152" s="318"/>
      <c r="AA152" s="318"/>
      <c r="AB152" s="318"/>
      <c r="AC152" s="318"/>
      <c r="AD152" s="318"/>
      <c r="AE152" s="318"/>
      <c r="AF152" s="318"/>
      <c r="AG152" s="318"/>
      <c r="AH152" s="318"/>
      <c r="AI152" s="318"/>
      <c r="AJ152" s="318"/>
      <c r="AK152" s="318"/>
      <c r="AL152" s="318"/>
      <c r="AM152" s="318"/>
      <c r="AN152" s="318"/>
      <c r="AO152" s="318"/>
      <c r="AP152" s="318"/>
      <c r="AQ152" s="318"/>
      <c r="AR152" s="318"/>
      <c r="AS152" s="318"/>
      <c r="AT152" s="318"/>
      <c r="AU152" s="318"/>
      <c r="AV152" s="318"/>
      <c r="AW152" s="318"/>
      <c r="AX152" s="318"/>
      <c r="AY152" s="318"/>
      <c r="AZ152" s="318"/>
      <c r="BA152" s="318"/>
      <c r="BB152" s="318"/>
      <c r="BC152" s="318"/>
      <c r="BD152" s="318"/>
      <c r="BE152" s="318"/>
      <c r="BF152" s="318"/>
      <c r="BG152" s="318"/>
      <c r="BH152" s="318"/>
      <c r="BI152" s="318"/>
      <c r="BJ152" s="318"/>
      <c r="BK152" s="318"/>
      <c r="BL152" s="318"/>
      <c r="BM152" s="318"/>
      <c r="BN152" s="318"/>
      <c r="BO152" s="318"/>
      <c r="BP152" s="318"/>
      <c r="BQ152" s="318"/>
      <c r="BR152" s="318"/>
      <c r="BS152" s="318"/>
      <c r="BT152" s="318"/>
      <c r="BU152" s="318"/>
      <c r="BV152" s="318"/>
      <c r="BW152" s="318"/>
      <c r="BX152" s="318"/>
      <c r="BY152" s="318"/>
      <c r="BZ152" s="318"/>
      <c r="CA152" s="318"/>
      <c r="CB152" s="318"/>
      <c r="CC152" s="318"/>
      <c r="CD152" s="318"/>
      <c r="CE152" s="318"/>
      <c r="CF152" s="318"/>
      <c r="CG152" s="318"/>
      <c r="CH152" s="318"/>
      <c r="CI152" s="318"/>
      <c r="CJ152" s="318"/>
      <c r="CK152" s="318"/>
      <c r="CL152" s="318"/>
      <c r="CM152" s="318"/>
      <c r="CN152" s="318"/>
      <c r="CO152" s="318"/>
      <c r="CP152" s="318"/>
      <c r="CQ152" s="318"/>
      <c r="CR152" s="318"/>
      <c r="CS152" s="318"/>
      <c r="CT152" s="318"/>
      <c r="CU152" s="318"/>
      <c r="CV152" s="318"/>
      <c r="CW152" s="318"/>
      <c r="CX152" s="318"/>
      <c r="CY152" s="318"/>
      <c r="CZ152" s="318"/>
      <c r="DA152" s="318"/>
      <c r="DB152" s="318"/>
      <c r="DC152" s="318"/>
      <c r="DD152" s="318"/>
      <c r="DE152" s="318"/>
      <c r="DF152" s="318"/>
      <c r="DG152" s="318"/>
      <c r="DH152" s="318"/>
      <c r="DI152" s="318"/>
      <c r="DJ152" s="318"/>
      <c r="DK152" s="318"/>
      <c r="DL152" s="318"/>
      <c r="DM152" s="318"/>
      <c r="DN152" s="318"/>
      <c r="DO152" s="318"/>
      <c r="DP152" s="318"/>
      <c r="DQ152" s="318"/>
      <c r="DR152" s="318"/>
      <c r="DS152" s="318"/>
      <c r="DT152" s="318"/>
      <c r="DU152" s="318"/>
      <c r="DV152" s="318"/>
      <c r="DW152" s="318"/>
      <c r="DX152" s="318"/>
      <c r="DY152" s="318"/>
      <c r="DZ152" s="318"/>
      <c r="EA152" s="318"/>
      <c r="EB152" s="318"/>
      <c r="EC152" s="318"/>
      <c r="ED152" s="318"/>
      <c r="EE152" s="303"/>
      <c r="EF152" s="318"/>
      <c r="EG152" s="318"/>
      <c r="EH152" s="318"/>
      <c r="EI152" s="318"/>
      <c r="EJ152" s="318"/>
      <c r="EK152" s="272"/>
      <c r="EL152" s="318"/>
      <c r="EM152" s="318"/>
      <c r="EN152" s="318"/>
      <c r="EO152" s="318"/>
      <c r="EP152" s="318"/>
      <c r="EQ152" s="318"/>
      <c r="ER152" s="318"/>
      <c r="ES152" s="318"/>
      <c r="ET152" s="318"/>
    </row>
    <row r="153" spans="1:150" s="256" customFormat="1" x14ac:dyDescent="0.25">
      <c r="A153" s="318" t="s">
        <v>651</v>
      </c>
      <c r="B153" s="318"/>
      <c r="C153" s="318"/>
      <c r="D153" s="318"/>
      <c r="E153" s="318"/>
      <c r="F153" s="318"/>
      <c r="G153" s="318"/>
      <c r="H153" s="318"/>
      <c r="I153" s="318"/>
      <c r="J153" s="318"/>
      <c r="K153" s="318"/>
      <c r="L153" s="318"/>
      <c r="M153" s="318"/>
      <c r="N153" s="318"/>
      <c r="O153" s="318"/>
      <c r="P153" s="318"/>
      <c r="Q153" s="318"/>
      <c r="R153" s="318"/>
      <c r="S153" s="318"/>
      <c r="T153" s="318"/>
      <c r="U153" s="318"/>
      <c r="V153" s="318"/>
      <c r="W153" s="318"/>
      <c r="X153" s="318"/>
      <c r="Y153" s="318"/>
      <c r="Z153" s="318"/>
      <c r="AA153" s="318"/>
      <c r="AB153" s="318"/>
      <c r="AC153" s="318"/>
      <c r="AD153" s="318"/>
      <c r="AE153" s="318"/>
      <c r="AF153" s="318"/>
      <c r="AG153" s="318"/>
      <c r="AH153" s="318"/>
      <c r="AI153" s="318"/>
      <c r="AJ153" s="318"/>
      <c r="AK153" s="318"/>
      <c r="AL153" s="318"/>
      <c r="AM153" s="318"/>
      <c r="AN153" s="318"/>
      <c r="AO153" s="318"/>
      <c r="AP153" s="318"/>
      <c r="AQ153" s="318"/>
      <c r="AR153" s="318"/>
      <c r="AS153" s="318"/>
      <c r="AT153" s="318"/>
      <c r="AU153" s="318"/>
      <c r="AV153" s="318"/>
      <c r="AW153" s="318"/>
      <c r="AX153" s="318"/>
      <c r="AY153" s="318"/>
      <c r="AZ153" s="318"/>
      <c r="BA153" s="318"/>
      <c r="BB153" s="318"/>
      <c r="BC153" s="318"/>
      <c r="BD153" s="318"/>
      <c r="BE153" s="318"/>
      <c r="BF153" s="318"/>
      <c r="BG153" s="318"/>
      <c r="BH153" s="318"/>
      <c r="BI153" s="318"/>
      <c r="BJ153" s="318"/>
      <c r="BK153" s="318"/>
      <c r="BL153" s="318"/>
      <c r="BM153" s="318"/>
      <c r="BN153" s="318"/>
      <c r="BO153" s="318"/>
      <c r="BP153" s="318"/>
      <c r="BQ153" s="318"/>
      <c r="BR153" s="318"/>
      <c r="BS153" s="318"/>
      <c r="BT153" s="318"/>
      <c r="BU153" s="318"/>
      <c r="BV153" s="318"/>
      <c r="BW153" s="318"/>
      <c r="BX153" s="318"/>
      <c r="BY153" s="318"/>
      <c r="BZ153" s="318"/>
      <c r="CA153" s="318"/>
      <c r="CB153" s="318"/>
      <c r="CC153" s="318"/>
      <c r="CD153" s="318"/>
      <c r="CE153" s="318"/>
      <c r="CF153" s="318"/>
      <c r="CG153" s="318"/>
      <c r="CH153" s="318"/>
      <c r="CI153" s="318"/>
      <c r="CJ153" s="318"/>
      <c r="CK153" s="318"/>
      <c r="CL153" s="318"/>
      <c r="CM153" s="318"/>
      <c r="CN153" s="318"/>
      <c r="CO153" s="318"/>
      <c r="CP153" s="318"/>
      <c r="CQ153" s="318"/>
      <c r="CR153" s="318"/>
      <c r="CS153" s="318"/>
      <c r="CT153" s="318"/>
      <c r="CU153" s="318"/>
      <c r="CV153" s="318"/>
      <c r="CW153" s="318"/>
      <c r="CX153" s="318"/>
      <c r="CY153" s="318"/>
      <c r="CZ153" s="318"/>
      <c r="DA153" s="318"/>
      <c r="DB153" s="318"/>
      <c r="DC153" s="318"/>
      <c r="DD153" s="318"/>
      <c r="DE153" s="318"/>
      <c r="DF153" s="318"/>
      <c r="DG153" s="318"/>
      <c r="DH153" s="318"/>
      <c r="DI153" s="318"/>
      <c r="DJ153" s="318"/>
      <c r="DK153" s="318"/>
      <c r="DL153" s="318"/>
      <c r="DM153" s="318"/>
      <c r="DN153" s="318"/>
      <c r="DO153" s="318"/>
      <c r="DP153" s="318"/>
      <c r="DQ153" s="318"/>
      <c r="DR153" s="318"/>
      <c r="DS153" s="318"/>
      <c r="DT153" s="318"/>
      <c r="DU153" s="318"/>
      <c r="DV153" s="318"/>
      <c r="DW153" s="318"/>
      <c r="DX153" s="318"/>
      <c r="DY153" s="318"/>
      <c r="DZ153" s="318"/>
      <c r="EA153" s="318"/>
      <c r="EB153" s="318"/>
      <c r="EC153" s="318"/>
      <c r="ED153" s="318"/>
      <c r="EE153" s="303"/>
      <c r="EF153" s="318"/>
      <c r="EG153" s="318"/>
      <c r="EH153" s="309"/>
      <c r="EI153" s="309"/>
      <c r="EJ153" s="309"/>
      <c r="EK153" s="272"/>
      <c r="EL153" s="318">
        <v>2019</v>
      </c>
      <c r="EM153" s="318">
        <v>2020</v>
      </c>
      <c r="EN153" s="318">
        <v>2021</v>
      </c>
      <c r="EO153" s="318">
        <v>2022</v>
      </c>
      <c r="EP153" s="318">
        <v>2023</v>
      </c>
      <c r="EQ153" s="318">
        <v>2024</v>
      </c>
      <c r="ER153" s="318">
        <v>2025</v>
      </c>
      <c r="ES153" s="318">
        <v>2026</v>
      </c>
      <c r="ET153" s="318">
        <v>2027</v>
      </c>
    </row>
    <row r="154" spans="1:150" s="256" customFormat="1" x14ac:dyDescent="0.25">
      <c r="A154" s="567" t="s">
        <v>462</v>
      </c>
      <c r="B154" s="318">
        <v>14549.476863018512</v>
      </c>
      <c r="C154" s="318">
        <v>14512.509703239626</v>
      </c>
      <c r="D154" s="318">
        <v>14527.116959885974</v>
      </c>
      <c r="E154" s="318">
        <v>14709.087472180465</v>
      </c>
      <c r="F154" s="318">
        <v>14548.822326108822</v>
      </c>
      <c r="G154" s="318">
        <v>14456.098448116687</v>
      </c>
      <c r="H154" s="318">
        <v>14676.333099725221</v>
      </c>
      <c r="I154" s="318">
        <v>14517.95453945752</v>
      </c>
      <c r="J154" s="318">
        <v>14567.430474155641</v>
      </c>
      <c r="K154" s="318">
        <v>15211.800023064705</v>
      </c>
      <c r="L154" s="318">
        <v>15482.211877574166</v>
      </c>
      <c r="M154" s="318">
        <v>15872.968439981196</v>
      </c>
      <c r="N154" s="318">
        <v>16473.107903884193</v>
      </c>
      <c r="O154" s="318">
        <v>16539.061139694993</v>
      </c>
      <c r="P154" s="318">
        <v>18160.25775139613</v>
      </c>
      <c r="Q154" s="318">
        <v>18344.959076577587</v>
      </c>
      <c r="R154" s="318">
        <v>18537.432918369279</v>
      </c>
      <c r="S154" s="318">
        <v>18402.514424389839</v>
      </c>
      <c r="T154" s="318">
        <v>18782.290404429699</v>
      </c>
      <c r="U154" s="318">
        <v>18859.913758972303</v>
      </c>
      <c r="V154" s="318">
        <v>20027.147812590989</v>
      </c>
      <c r="W154" s="318">
        <v>20110.052140684078</v>
      </c>
      <c r="X154" s="318">
        <v>20222.24382345923</v>
      </c>
      <c r="Y154" s="318">
        <v>20913.942046370714</v>
      </c>
      <c r="Z154" s="318">
        <v>22122.642633175339</v>
      </c>
      <c r="AA154" s="318">
        <v>21849.014106446524</v>
      </c>
      <c r="AB154" s="318">
        <v>22375.481219011657</v>
      </c>
      <c r="AC154" s="318">
        <v>22415.319474478641</v>
      </c>
      <c r="AD154" s="318">
        <v>22340.994871798786</v>
      </c>
      <c r="AE154" s="318">
        <v>22593.112377628844</v>
      </c>
      <c r="AF154" s="318">
        <v>24203.741729183275</v>
      </c>
      <c r="AG154" s="318">
        <v>24022.733417450087</v>
      </c>
      <c r="AH154" s="318">
        <v>25055.66732681085</v>
      </c>
      <c r="AI154" s="318">
        <v>26026.098952898359</v>
      </c>
      <c r="AJ154" s="318">
        <v>26069.140391432615</v>
      </c>
      <c r="AK154" s="318">
        <v>26364.756743262642</v>
      </c>
      <c r="AL154" s="318">
        <v>28455.794180045996</v>
      </c>
      <c r="AM154" s="318">
        <v>28241.578934627651</v>
      </c>
      <c r="AN154" s="318">
        <v>29337.56638099745</v>
      </c>
      <c r="AO154" s="318">
        <v>29659.055718127529</v>
      </c>
      <c r="AP154" s="318">
        <v>29633.466407351163</v>
      </c>
      <c r="AQ154" s="318">
        <v>30640.747420556927</v>
      </c>
      <c r="AR154" s="318">
        <v>31162.477521334455</v>
      </c>
      <c r="AS154" s="318">
        <v>31237.097331691723</v>
      </c>
      <c r="AT154" s="318">
        <v>31488.563887672954</v>
      </c>
      <c r="AU154" s="318">
        <v>31731.702211917873</v>
      </c>
      <c r="AV154" s="318">
        <v>32261.342157925032</v>
      </c>
      <c r="AW154" s="318">
        <v>33232.000643532308</v>
      </c>
      <c r="AX154" s="318">
        <v>34967.666775032187</v>
      </c>
      <c r="AY154" s="318">
        <v>35048.124665106894</v>
      </c>
      <c r="AZ154" s="318">
        <v>37107.357624903518</v>
      </c>
      <c r="BA154" s="318">
        <v>37615.045186315823</v>
      </c>
      <c r="BB154" s="318">
        <v>38010.631788451406</v>
      </c>
      <c r="BC154" s="318">
        <v>37809.439372021166</v>
      </c>
      <c r="BD154" s="318">
        <v>39050.736390859085</v>
      </c>
      <c r="BE154" s="318">
        <v>39867.63832805425</v>
      </c>
      <c r="BF154" s="318">
        <v>40355.75329781873</v>
      </c>
      <c r="BG154" s="318">
        <v>41838.530319392477</v>
      </c>
      <c r="BH154" s="318">
        <v>42268.312102954136</v>
      </c>
      <c r="BI154" s="318">
        <v>42752.168621007942</v>
      </c>
      <c r="BJ154" s="318">
        <v>44555.132966781923</v>
      </c>
      <c r="BK154" s="318">
        <v>45850.679585294631</v>
      </c>
      <c r="BL154" s="318">
        <v>46394.871862769178</v>
      </c>
      <c r="BM154" s="318">
        <v>46073.787779380771</v>
      </c>
      <c r="BN154" s="318">
        <v>45754.532366115382</v>
      </c>
      <c r="BO154" s="318">
        <v>45019.772349318366</v>
      </c>
      <c r="BP154" s="318">
        <v>45674.471401175157</v>
      </c>
      <c r="BQ154" s="318">
        <v>45575.989604124217</v>
      </c>
      <c r="BR154" s="318">
        <v>45690.841060643987</v>
      </c>
      <c r="BS154" s="318">
        <v>45175.666684677984</v>
      </c>
      <c r="BT154" s="318">
        <v>48514.610915237266</v>
      </c>
      <c r="BU154" s="318">
        <v>48619.653392128253</v>
      </c>
      <c r="BV154" s="318">
        <v>49050.824307332718</v>
      </c>
      <c r="BW154" s="318">
        <v>52334.289924333978</v>
      </c>
      <c r="BX154" s="318">
        <v>51842.890591511954</v>
      </c>
      <c r="BY154" s="318">
        <v>51314.301586676585</v>
      </c>
      <c r="BZ154" s="318">
        <v>51172.894358311532</v>
      </c>
      <c r="CA154" s="318">
        <v>51187.18131799619</v>
      </c>
      <c r="CB154" s="318">
        <v>50878.604076302196</v>
      </c>
      <c r="CC154" s="318">
        <v>51568.461235795192</v>
      </c>
      <c r="CD154" s="318">
        <v>51747.473546188194</v>
      </c>
      <c r="CE154" s="318">
        <v>51778.165464689657</v>
      </c>
      <c r="CF154" s="318">
        <v>52159.61333750865</v>
      </c>
      <c r="CG154" s="318">
        <v>51624.777977069651</v>
      </c>
      <c r="CH154" s="318">
        <v>52762.974095625657</v>
      </c>
      <c r="CI154" s="305">
        <v>53493.985358327656</v>
      </c>
      <c r="CJ154" s="305">
        <v>52789.73593701866</v>
      </c>
      <c r="CK154" s="305">
        <v>54464.75961424665</v>
      </c>
      <c r="CL154" s="305">
        <v>53482.481980332341</v>
      </c>
      <c r="CM154" s="305">
        <v>53522.927659669353</v>
      </c>
      <c r="CN154" s="305">
        <v>53989.257988619691</v>
      </c>
      <c r="CO154" s="305">
        <v>54011.164484939698</v>
      </c>
      <c r="CP154" s="305">
        <v>53759.17087275369</v>
      </c>
      <c r="CQ154" s="305">
        <v>55999.248223094699</v>
      </c>
      <c r="CR154" s="305">
        <v>55214.9806298607</v>
      </c>
      <c r="CS154" s="305">
        <v>54948.260451252165</v>
      </c>
      <c r="CT154" s="305">
        <v>55579.900004332114</v>
      </c>
      <c r="CU154" s="305">
        <v>55691.594891098699</v>
      </c>
      <c r="CV154" s="305">
        <v>55979.93827717469</v>
      </c>
      <c r="CW154" s="305">
        <v>56112.926210514699</v>
      </c>
      <c r="CX154" s="305">
        <v>55290.810008132699</v>
      </c>
      <c r="CY154" s="305">
        <v>56146.514887760699</v>
      </c>
      <c r="CZ154" s="305">
        <v>56592.346893154703</v>
      </c>
      <c r="DA154" s="305">
        <v>57347.587013194294</v>
      </c>
      <c r="DB154" s="305">
        <v>56441.790481004282</v>
      </c>
      <c r="DC154" s="305">
        <v>56347.884038204291</v>
      </c>
      <c r="DD154" s="305">
        <v>57116.007344804995</v>
      </c>
      <c r="DE154" s="305">
        <v>57978.636650073997</v>
      </c>
      <c r="DF154" s="305">
        <v>60458.248592446995</v>
      </c>
      <c r="DG154" s="305">
        <v>60135.150943109024</v>
      </c>
      <c r="DH154" s="305">
        <v>60185.438142736995</v>
      </c>
      <c r="DI154" s="305">
        <v>60707.492808523988</v>
      </c>
      <c r="DJ154" s="305">
        <v>60832.370831005996</v>
      </c>
      <c r="DK154" s="305">
        <v>61181.634617008</v>
      </c>
      <c r="DL154" s="305">
        <v>61023.352304938031</v>
      </c>
      <c r="DM154" s="305">
        <v>63334.83808107103</v>
      </c>
      <c r="DN154" s="305">
        <v>63688.758529574989</v>
      </c>
      <c r="DO154" s="305">
        <v>63222.975217853993</v>
      </c>
      <c r="DP154" s="305">
        <v>63592.706418274</v>
      </c>
      <c r="DQ154" s="305">
        <v>63505.884788399999</v>
      </c>
      <c r="DR154" s="305">
        <v>64764.298993800643</v>
      </c>
      <c r="DS154" s="305">
        <v>64878.106907312649</v>
      </c>
      <c r="DT154" s="305">
        <v>64518.908390611228</v>
      </c>
      <c r="DU154" s="318"/>
      <c r="DV154" s="318"/>
      <c r="DW154" s="318"/>
      <c r="DX154" s="318"/>
      <c r="DY154" s="318"/>
      <c r="DZ154" s="318"/>
      <c r="EA154" s="318"/>
      <c r="EB154" s="318"/>
      <c r="EC154" s="318"/>
      <c r="ED154" s="318"/>
      <c r="EF154" s="309"/>
      <c r="EG154" s="309"/>
      <c r="EH154" s="309"/>
      <c r="EI154" s="309"/>
      <c r="EJ154" s="309"/>
      <c r="EK154" s="272"/>
      <c r="EL154" s="309">
        <v>55579.900004332114</v>
      </c>
      <c r="EM154" s="309">
        <v>60470.875853546997</v>
      </c>
      <c r="EN154" s="309">
        <v>66083.090663100651</v>
      </c>
      <c r="EO154" s="309">
        <v>68029.334299894646</v>
      </c>
      <c r="EP154" s="309">
        <v>67575.496381348639</v>
      </c>
      <c r="EQ154" s="309">
        <v>67933.630038709642</v>
      </c>
      <c r="ER154" s="309">
        <v>66221.452988343633</v>
      </c>
      <c r="ES154" s="309">
        <v>63558.474161357648</v>
      </c>
      <c r="ET154" s="309">
        <v>62055.440466904634</v>
      </c>
    </row>
    <row r="155" spans="1:150" s="256" customFormat="1" x14ac:dyDescent="0.25">
      <c r="A155" s="567" t="s">
        <v>461</v>
      </c>
      <c r="B155" s="318">
        <v>10750.590402378511</v>
      </c>
      <c r="C155" s="318">
        <v>10708.507573276125</v>
      </c>
      <c r="D155" s="318">
        <v>10700.529975519848</v>
      </c>
      <c r="E155" s="318">
        <v>10769.636176421183</v>
      </c>
      <c r="F155" s="318">
        <v>10605.408513656315</v>
      </c>
      <c r="G155" s="318">
        <v>10545.07790517682</v>
      </c>
      <c r="H155" s="318">
        <v>10425.259659859139</v>
      </c>
      <c r="I155" s="318">
        <v>10398.216895302703</v>
      </c>
      <c r="J155" s="318">
        <v>10350.867730155838</v>
      </c>
      <c r="K155" s="318">
        <v>10959.927644312318</v>
      </c>
      <c r="L155" s="318">
        <v>10969.074294059674</v>
      </c>
      <c r="M155" s="318">
        <v>10915.512854904175</v>
      </c>
      <c r="N155" s="318">
        <v>11030.181081673545</v>
      </c>
      <c r="O155" s="318">
        <v>11024.192219997345</v>
      </c>
      <c r="P155" s="318">
        <v>12374.781378468108</v>
      </c>
      <c r="Q155" s="318">
        <v>12380.929547298116</v>
      </c>
      <c r="R155" s="318">
        <v>12413.844321553923</v>
      </c>
      <c r="S155" s="318">
        <v>12382.981775878539</v>
      </c>
      <c r="T155" s="318">
        <v>12490.823950926339</v>
      </c>
      <c r="U155" s="318">
        <v>12521.816109078653</v>
      </c>
      <c r="V155" s="318">
        <v>13606.804053905</v>
      </c>
      <c r="W155" s="318">
        <v>13576.001283376228</v>
      </c>
      <c r="X155" s="318">
        <v>13592.029596391631</v>
      </c>
      <c r="Y155" s="318">
        <v>13785.807177670715</v>
      </c>
      <c r="Z155" s="318">
        <v>14502.978586405341</v>
      </c>
      <c r="AA155" s="318">
        <v>14356.571175964524</v>
      </c>
      <c r="AB155" s="318">
        <v>14253.421958019959</v>
      </c>
      <c r="AC155" s="318">
        <v>13918.271022817738</v>
      </c>
      <c r="AD155" s="318">
        <v>13754.635632192865</v>
      </c>
      <c r="AE155" s="318">
        <v>13934.538513976124</v>
      </c>
      <c r="AF155" s="318">
        <v>16144.36795565905</v>
      </c>
      <c r="AG155" s="318">
        <v>16132.866231196773</v>
      </c>
      <c r="AH155" s="318">
        <v>16915.068085501345</v>
      </c>
      <c r="AI155" s="318">
        <v>18082.294525773781</v>
      </c>
      <c r="AJ155" s="318">
        <v>17939.618346234682</v>
      </c>
      <c r="AK155" s="318">
        <v>17925.059989041391</v>
      </c>
      <c r="AL155" s="318">
        <v>18918.387377215997</v>
      </c>
      <c r="AM155" s="318">
        <v>18832.538858770655</v>
      </c>
      <c r="AN155" s="318">
        <v>19545.870472539835</v>
      </c>
      <c r="AO155" s="318">
        <v>19961.514558951458</v>
      </c>
      <c r="AP155" s="318">
        <v>19987.589525453364</v>
      </c>
      <c r="AQ155" s="318">
        <v>21002.731166809546</v>
      </c>
      <c r="AR155" s="318">
        <v>21796.941992087395</v>
      </c>
      <c r="AS155" s="318">
        <v>21969.996924269657</v>
      </c>
      <c r="AT155" s="318">
        <v>21767.721923431822</v>
      </c>
      <c r="AU155" s="318">
        <v>21570.358490315099</v>
      </c>
      <c r="AV155" s="318">
        <v>21379.133136289009</v>
      </c>
      <c r="AW155" s="318">
        <v>21479.400260791561</v>
      </c>
      <c r="AX155" s="318">
        <v>21903.357900702187</v>
      </c>
      <c r="AY155" s="318">
        <v>22418.147077706886</v>
      </c>
      <c r="AZ155" s="318">
        <v>23198.459215233521</v>
      </c>
      <c r="BA155" s="318">
        <v>22911.404177905824</v>
      </c>
      <c r="BB155" s="318">
        <v>22967.746273321405</v>
      </c>
      <c r="BC155" s="318">
        <v>22802.381517011167</v>
      </c>
      <c r="BD155" s="318">
        <v>24407.864944979086</v>
      </c>
      <c r="BE155" s="318">
        <v>25336.943046727254</v>
      </c>
      <c r="BF155" s="318">
        <v>25169.817564335062</v>
      </c>
      <c r="BG155" s="318">
        <v>26005.433014911479</v>
      </c>
      <c r="BH155" s="318">
        <v>26177.375288749117</v>
      </c>
      <c r="BI155" s="318">
        <v>26228.342428228942</v>
      </c>
      <c r="BJ155" s="318">
        <v>27903.36995517692</v>
      </c>
      <c r="BK155" s="318">
        <v>28551.457926451636</v>
      </c>
      <c r="BL155" s="318">
        <v>29192.537484021173</v>
      </c>
      <c r="BM155" s="318">
        <v>28743.694164266766</v>
      </c>
      <c r="BN155" s="318">
        <v>28741.161455434383</v>
      </c>
      <c r="BO155" s="318">
        <v>29615.963299349365</v>
      </c>
      <c r="BP155" s="318">
        <v>30568.070168609822</v>
      </c>
      <c r="BQ155" s="318">
        <v>30531.673933908882</v>
      </c>
      <c r="BR155" s="318">
        <v>30457.795976918656</v>
      </c>
      <c r="BS155" s="318">
        <v>29861.503579998644</v>
      </c>
      <c r="BT155" s="318">
        <v>32817.598319027937</v>
      </c>
      <c r="BU155" s="318">
        <v>33147.920333388916</v>
      </c>
      <c r="BV155" s="318">
        <v>33188.901636523377</v>
      </c>
      <c r="BW155" s="318">
        <v>36735.275602684647</v>
      </c>
      <c r="BX155" s="318">
        <v>36701.266000822616</v>
      </c>
      <c r="BY155" s="318">
        <v>36117.940819598582</v>
      </c>
      <c r="BZ155" s="318">
        <v>35935.535571156201</v>
      </c>
      <c r="CA155" s="318">
        <v>35726.501707601186</v>
      </c>
      <c r="CB155" s="318">
        <v>35271.075503295193</v>
      </c>
      <c r="CC155" s="318">
        <v>35628.924901128194</v>
      </c>
      <c r="CD155" s="318">
        <v>36026.19444486119</v>
      </c>
      <c r="CE155" s="318">
        <v>36220.845706602653</v>
      </c>
      <c r="CF155" s="318">
        <v>36435.673674551654</v>
      </c>
      <c r="CG155" s="318">
        <v>36212.088787632652</v>
      </c>
      <c r="CH155" s="318">
        <v>36831.270879828655</v>
      </c>
      <c r="CI155" s="305">
        <v>37910.492609440655</v>
      </c>
      <c r="CJ155" s="305">
        <v>37699.147882231657</v>
      </c>
      <c r="CK155" s="305">
        <v>38100.52337582966</v>
      </c>
      <c r="CL155" s="305">
        <v>37835.285690658653</v>
      </c>
      <c r="CM155" s="305">
        <v>38267.962201355658</v>
      </c>
      <c r="CN155" s="305">
        <v>38432.695428155996</v>
      </c>
      <c r="CO155" s="305">
        <v>38628.629556976004</v>
      </c>
      <c r="CP155" s="305">
        <v>38373.270227870002</v>
      </c>
      <c r="CQ155" s="305">
        <v>40027.695708181011</v>
      </c>
      <c r="CR155" s="305">
        <v>39943.107014507012</v>
      </c>
      <c r="CS155" s="305">
        <v>39861.979054876007</v>
      </c>
      <c r="CT155" s="305">
        <v>40555.071817499018</v>
      </c>
      <c r="CU155" s="305">
        <v>40802.434921985005</v>
      </c>
      <c r="CV155" s="305">
        <v>40606.170200761</v>
      </c>
      <c r="CW155" s="305">
        <v>40130.092781331005</v>
      </c>
      <c r="CX155" s="305">
        <v>39308.961859179006</v>
      </c>
      <c r="CY155" s="305">
        <v>40629.387155137003</v>
      </c>
      <c r="CZ155" s="305">
        <v>40505.813001661008</v>
      </c>
      <c r="DA155" s="305">
        <v>40903.440991223011</v>
      </c>
      <c r="DB155" s="305">
        <v>39636.520733153004</v>
      </c>
      <c r="DC155" s="305">
        <v>39453.355354543011</v>
      </c>
      <c r="DD155" s="305">
        <v>41374.217614674999</v>
      </c>
      <c r="DE155" s="305">
        <v>41402.544168173998</v>
      </c>
      <c r="DF155" s="305">
        <v>44420.330564676995</v>
      </c>
      <c r="DG155" s="305">
        <v>44252.070308178998</v>
      </c>
      <c r="DH155" s="305">
        <v>44351.870950776996</v>
      </c>
      <c r="DI155" s="305">
        <v>44338.671255603993</v>
      </c>
      <c r="DJ155" s="305">
        <v>44498.156507825996</v>
      </c>
      <c r="DK155" s="305">
        <v>44516.486535077995</v>
      </c>
      <c r="DL155" s="305">
        <v>44252.263343328006</v>
      </c>
      <c r="DM155" s="305">
        <v>44184.647359991002</v>
      </c>
      <c r="DN155" s="305">
        <v>44172.599168824992</v>
      </c>
      <c r="DO155" s="305">
        <v>44095.937087433995</v>
      </c>
      <c r="DP155" s="305">
        <v>45200.959050433994</v>
      </c>
      <c r="DQ155" s="305">
        <v>45046.556356169996</v>
      </c>
      <c r="DR155" s="305">
        <v>46045.705591907004</v>
      </c>
      <c r="DS155" s="305">
        <v>45830.437792259007</v>
      </c>
      <c r="DT155" s="305">
        <v>45807.752957814999</v>
      </c>
      <c r="DU155" s="318"/>
      <c r="DV155" s="318"/>
      <c r="DW155" s="318"/>
      <c r="DX155" s="318"/>
      <c r="DY155" s="318"/>
      <c r="DZ155" s="318"/>
      <c r="EA155" s="318"/>
      <c r="EB155" s="318"/>
      <c r="EC155" s="318"/>
      <c r="ED155" s="318"/>
      <c r="EF155" s="309"/>
      <c r="EG155" s="309"/>
      <c r="EH155" s="311"/>
      <c r="EI155" s="311"/>
      <c r="EJ155" s="311"/>
      <c r="EK155" s="272"/>
      <c r="EL155" s="309">
        <v>40555.071817499018</v>
      </c>
      <c r="EM155" s="309">
        <v>44420.330564676995</v>
      </c>
      <c r="EN155" s="309">
        <v>47364.497261207005</v>
      </c>
      <c r="EO155" s="309">
        <v>50332.418335801005</v>
      </c>
      <c r="EP155" s="309">
        <v>50640.991716695004</v>
      </c>
      <c r="EQ155" s="309">
        <v>51677.754354190998</v>
      </c>
      <c r="ER155" s="309">
        <v>51193.628526369997</v>
      </c>
      <c r="ES155" s="309">
        <v>49883.700921929005</v>
      </c>
      <c r="ET155" s="309">
        <v>48843.288891930999</v>
      </c>
    </row>
    <row r="156" spans="1:150" s="256" customFormat="1" x14ac:dyDescent="0.25">
      <c r="A156" s="568" t="s">
        <v>460</v>
      </c>
      <c r="B156" s="305">
        <v>5186.4868262630016</v>
      </c>
      <c r="C156" s="305">
        <v>5104.9893086359998</v>
      </c>
      <c r="D156" s="305">
        <v>5099.1385186869993</v>
      </c>
      <c r="E156" s="305">
        <v>5112.1941512990015</v>
      </c>
      <c r="F156" s="305">
        <v>4991.853155883</v>
      </c>
      <c r="G156" s="305">
        <v>5001.7380707960001</v>
      </c>
      <c r="H156" s="305">
        <v>4948.8534601640013</v>
      </c>
      <c r="I156" s="305">
        <v>4926.2736849610001</v>
      </c>
      <c r="J156" s="305">
        <v>4971.255877177</v>
      </c>
      <c r="K156" s="305">
        <v>5602.1603021680003</v>
      </c>
      <c r="L156" s="305">
        <v>5584.6951320980006</v>
      </c>
      <c r="M156" s="305">
        <v>5670.2892715190001</v>
      </c>
      <c r="N156" s="305">
        <v>5724.4709943010002</v>
      </c>
      <c r="O156" s="305">
        <v>5719.0699742010002</v>
      </c>
      <c r="P156" s="305">
        <v>5717.8133356520002</v>
      </c>
      <c r="Q156" s="305">
        <v>5746.3276033100001</v>
      </c>
      <c r="R156" s="305">
        <v>5742.0181341530015</v>
      </c>
      <c r="S156" s="305">
        <v>5725.454906635001</v>
      </c>
      <c r="T156" s="305">
        <v>5768.6302296820013</v>
      </c>
      <c r="U156" s="305">
        <v>5748.5261344460023</v>
      </c>
      <c r="V156" s="305">
        <v>5751.1651038650007</v>
      </c>
      <c r="W156" s="305">
        <v>5749.975320501002</v>
      </c>
      <c r="X156" s="305">
        <v>5711.6833620650004</v>
      </c>
      <c r="Y156" s="305">
        <v>5828.9916609299999</v>
      </c>
      <c r="Z156" s="305">
        <v>5935.624890293001</v>
      </c>
      <c r="AA156" s="305">
        <v>5910.5740933040006</v>
      </c>
      <c r="AB156" s="305">
        <v>5907.0397370320006</v>
      </c>
      <c r="AC156" s="305">
        <v>5842.4190662229994</v>
      </c>
      <c r="AD156" s="305">
        <v>5852.7220081679989</v>
      </c>
      <c r="AE156" s="305">
        <v>5821.5258468339998</v>
      </c>
      <c r="AF156" s="305">
        <v>5733.7313884649984</v>
      </c>
      <c r="AG156" s="305">
        <v>5783.7164610759983</v>
      </c>
      <c r="AH156" s="305">
        <v>5934.7012707569993</v>
      </c>
      <c r="AI156" s="305">
        <v>6297.0147011720001</v>
      </c>
      <c r="AJ156" s="305">
        <v>6249.3432590639995</v>
      </c>
      <c r="AK156" s="305">
        <v>6261.3154406959993</v>
      </c>
      <c r="AL156" s="305">
        <v>6496.1085659569999</v>
      </c>
      <c r="AM156" s="305">
        <v>6477.2737447159989</v>
      </c>
      <c r="AN156" s="305">
        <v>7264.6013564709992</v>
      </c>
      <c r="AO156" s="305">
        <v>7222.6952998480019</v>
      </c>
      <c r="AP156" s="305">
        <v>7215.3434553540001</v>
      </c>
      <c r="AQ156" s="305">
        <v>7185.8008317520007</v>
      </c>
      <c r="AR156" s="305">
        <v>7206.0991575990001</v>
      </c>
      <c r="AS156" s="305">
        <v>7505.1014452850004</v>
      </c>
      <c r="AT156" s="305">
        <v>7484.9385388780001</v>
      </c>
      <c r="AU156" s="305">
        <v>7562.6062467060019</v>
      </c>
      <c r="AV156" s="305">
        <v>7573.9987184570018</v>
      </c>
      <c r="AW156" s="305">
        <v>7667.3528260230014</v>
      </c>
      <c r="AX156" s="305">
        <v>7871.8250781100014</v>
      </c>
      <c r="AY156" s="305">
        <v>8007.0635255090019</v>
      </c>
      <c r="AZ156" s="305">
        <v>8002.3718126000003</v>
      </c>
      <c r="BA156" s="305">
        <v>7918.5990950070009</v>
      </c>
      <c r="BB156" s="305">
        <v>8066.8443650750014</v>
      </c>
      <c r="BC156" s="305">
        <v>8052.8061675179988</v>
      </c>
      <c r="BD156" s="305">
        <v>7926.8960159589997</v>
      </c>
      <c r="BE156" s="305">
        <v>7985.7043856220007</v>
      </c>
      <c r="BF156" s="305">
        <v>7984.8476668620006</v>
      </c>
      <c r="BG156" s="305">
        <v>7987.3321651300012</v>
      </c>
      <c r="BH156" s="305">
        <v>7978.185715700999</v>
      </c>
      <c r="BI156" s="305">
        <v>8037.9487371590021</v>
      </c>
      <c r="BJ156" s="305">
        <v>8194.8417169300028</v>
      </c>
      <c r="BK156" s="305">
        <v>8189.9772700160001</v>
      </c>
      <c r="BL156" s="305">
        <v>8235.112027981002</v>
      </c>
      <c r="BM156" s="305">
        <v>8209.5624944100018</v>
      </c>
      <c r="BN156" s="305">
        <v>8245.6603380230008</v>
      </c>
      <c r="BO156" s="305">
        <v>8260.7395173150016</v>
      </c>
      <c r="BP156" s="305">
        <v>8173.2590689290028</v>
      </c>
      <c r="BQ156" s="305">
        <v>8218.2275186000043</v>
      </c>
      <c r="BR156" s="305">
        <v>8289.0881242000014</v>
      </c>
      <c r="BS156" s="305">
        <v>8219.2780934240018</v>
      </c>
      <c r="BT156" s="305">
        <v>8275.2614354180005</v>
      </c>
      <c r="BU156" s="305">
        <v>8366.2005209199979</v>
      </c>
      <c r="BV156" s="305">
        <v>8446.5386259280003</v>
      </c>
      <c r="BW156" s="305">
        <v>8390.2511486660005</v>
      </c>
      <c r="BX156" s="305">
        <v>8399.8088823849994</v>
      </c>
      <c r="BY156" s="305">
        <v>8378.2833967960014</v>
      </c>
      <c r="BZ156" s="305">
        <v>8395.1784098339995</v>
      </c>
      <c r="CA156" s="305">
        <v>8342.5602707459984</v>
      </c>
      <c r="CB156" s="305">
        <v>8284.9263938229997</v>
      </c>
      <c r="CC156" s="305">
        <v>8611.0282311299998</v>
      </c>
      <c r="CD156" s="305">
        <v>8596.8021797550027</v>
      </c>
      <c r="CE156" s="305">
        <v>9098.809139474004</v>
      </c>
      <c r="CF156" s="305">
        <v>9085.8763310640024</v>
      </c>
      <c r="CG156" s="305">
        <v>9059.7307806730023</v>
      </c>
      <c r="CH156" s="305">
        <v>9416.1316219510009</v>
      </c>
      <c r="CI156" s="305">
        <v>9434.3697335260003</v>
      </c>
      <c r="CJ156" s="305">
        <v>9427.4226312390019</v>
      </c>
      <c r="CK156" s="305">
        <v>10007.637470274003</v>
      </c>
      <c r="CL156" s="305">
        <v>9962.1286190880037</v>
      </c>
      <c r="CM156" s="305">
        <v>10604.789456091001</v>
      </c>
      <c r="CN156" s="305">
        <v>11035.515237352</v>
      </c>
      <c r="CO156" s="305">
        <v>11191.783587561</v>
      </c>
      <c r="CP156" s="305">
        <v>11171.940210340003</v>
      </c>
      <c r="CQ156" s="305">
        <v>11208.649625335001</v>
      </c>
      <c r="CR156" s="305">
        <v>11235.009224968002</v>
      </c>
      <c r="CS156" s="305">
        <v>11333.016021772</v>
      </c>
      <c r="CT156" s="305">
        <v>11943.938238587005</v>
      </c>
      <c r="CU156" s="305">
        <v>11881.485599022006</v>
      </c>
      <c r="CV156" s="305">
        <v>11852.881486269003</v>
      </c>
      <c r="CW156" s="305">
        <v>11809.034424350004</v>
      </c>
      <c r="CX156" s="305">
        <v>11856.003930451001</v>
      </c>
      <c r="CY156" s="305">
        <v>13267.187462575004</v>
      </c>
      <c r="CZ156" s="305">
        <v>13456.558119344998</v>
      </c>
      <c r="DA156" s="305">
        <v>13630.231277112001</v>
      </c>
      <c r="DB156" s="305">
        <v>13710.092559185003</v>
      </c>
      <c r="DC156" s="305">
        <v>13662.481358933002</v>
      </c>
      <c r="DD156" s="305">
        <v>15611.630967716999</v>
      </c>
      <c r="DE156" s="305">
        <v>15710.058023256001</v>
      </c>
      <c r="DF156" s="305">
        <v>18771.632219527</v>
      </c>
      <c r="DG156" s="305">
        <v>18661.848011631002</v>
      </c>
      <c r="DH156" s="305">
        <v>18657.042584192001</v>
      </c>
      <c r="DI156" s="305">
        <v>18714.407653210001</v>
      </c>
      <c r="DJ156" s="305">
        <v>18888.306823927</v>
      </c>
      <c r="DK156" s="305">
        <v>18936.114154329</v>
      </c>
      <c r="DL156" s="305">
        <v>18789.804410381999</v>
      </c>
      <c r="DM156" s="305">
        <v>18810.227600308997</v>
      </c>
      <c r="DN156" s="305">
        <v>18824.925798933997</v>
      </c>
      <c r="DO156" s="305">
        <v>18855.667260372997</v>
      </c>
      <c r="DP156" s="305">
        <v>20127.041721577996</v>
      </c>
      <c r="DQ156" s="305">
        <v>20028.586436137997</v>
      </c>
      <c r="DR156" s="305">
        <v>21063.648627268001</v>
      </c>
      <c r="DS156" s="305">
        <v>20999.718139260003</v>
      </c>
      <c r="DT156" s="305">
        <v>20988.365726259999</v>
      </c>
      <c r="DU156" s="305"/>
      <c r="DV156" s="305"/>
      <c r="DW156" s="305"/>
      <c r="DX156" s="305"/>
      <c r="DY156" s="305"/>
      <c r="DZ156" s="305"/>
      <c r="EA156" s="305"/>
      <c r="EB156" s="305"/>
      <c r="EC156" s="305"/>
      <c r="ED156" s="305"/>
      <c r="EF156" s="311"/>
      <c r="EG156" s="311"/>
      <c r="EH156" s="311"/>
      <c r="EI156" s="311"/>
      <c r="EJ156" s="311"/>
      <c r="EK156" s="272"/>
      <c r="EL156" s="311">
        <v>11943.938238587005</v>
      </c>
      <c r="EM156" s="311">
        <v>18771.632219527</v>
      </c>
      <c r="EN156" s="311">
        <v>22382.440296568002</v>
      </c>
      <c r="EO156" s="311">
        <v>25961.902669392002</v>
      </c>
      <c r="EP156" s="311">
        <v>26377.265129151001</v>
      </c>
      <c r="EQ156" s="311">
        <v>26735.876333780001</v>
      </c>
      <c r="ER156" s="311">
        <v>25125.931215389999</v>
      </c>
      <c r="ES156" s="311">
        <v>23503.323481380001</v>
      </c>
      <c r="ET156" s="311">
        <v>21722.441330604001</v>
      </c>
    </row>
    <row r="157" spans="1:150" s="256" customFormat="1" x14ac:dyDescent="0.25">
      <c r="A157" s="568" t="s">
        <v>459</v>
      </c>
      <c r="B157" s="305">
        <v>3595.8832961129997</v>
      </c>
      <c r="C157" s="305">
        <v>3675.5281715410001</v>
      </c>
      <c r="D157" s="305">
        <v>3711.2078838670004</v>
      </c>
      <c r="E157" s="305">
        <v>3811.086833025</v>
      </c>
      <c r="F157" s="305">
        <v>3808.4332160970007</v>
      </c>
      <c r="G157" s="305">
        <v>3780.3605616040004</v>
      </c>
      <c r="H157" s="305">
        <v>3757.9430455809993</v>
      </c>
      <c r="I157" s="305">
        <v>3795.1413757649998</v>
      </c>
      <c r="J157" s="305">
        <v>3740.6615688419993</v>
      </c>
      <c r="K157" s="305">
        <v>3764.0935086929994</v>
      </c>
      <c r="L157" s="305">
        <v>3833.8687721600008</v>
      </c>
      <c r="M157" s="305">
        <v>3737.6695236910004</v>
      </c>
      <c r="N157" s="305">
        <v>3844.145998803001</v>
      </c>
      <c r="O157" s="305">
        <v>3888.3709310439999</v>
      </c>
      <c r="P157" s="305">
        <v>5281.2030663759997</v>
      </c>
      <c r="Q157" s="305">
        <v>5306.1022930959998</v>
      </c>
      <c r="R157" s="305">
        <v>5388.6083175029989</v>
      </c>
      <c r="S157" s="305">
        <v>5418.5392739079998</v>
      </c>
      <c r="T157" s="305">
        <v>5530.7228989249988</v>
      </c>
      <c r="U157" s="305">
        <v>5628.2208911350017</v>
      </c>
      <c r="V157" s="305">
        <v>5553.1010764399989</v>
      </c>
      <c r="W157" s="305">
        <v>5566.9450807530002</v>
      </c>
      <c r="X157" s="305">
        <v>5627.489664961</v>
      </c>
      <c r="Y157" s="305">
        <v>5752.5927439319994</v>
      </c>
      <c r="Z157" s="305">
        <v>5714.0858703920012</v>
      </c>
      <c r="AA157" s="305">
        <v>5692.2572033309998</v>
      </c>
      <c r="AB157" s="305">
        <v>5757.0416163189984</v>
      </c>
      <c r="AC157" s="305">
        <v>5678.3569895139999</v>
      </c>
      <c r="AD157" s="305">
        <v>5695.3538202550008</v>
      </c>
      <c r="AE157" s="305">
        <v>5667.4570549189993</v>
      </c>
      <c r="AF157" s="305">
        <v>5617.2128278760001</v>
      </c>
      <c r="AG157" s="305">
        <v>5641.024793532999</v>
      </c>
      <c r="AH157" s="305">
        <v>5613.9579870559983</v>
      </c>
      <c r="AI157" s="305">
        <v>5578.8030981940019</v>
      </c>
      <c r="AJ157" s="305">
        <v>5634.8696414679998</v>
      </c>
      <c r="AK157" s="305">
        <v>5679.2041068660001</v>
      </c>
      <c r="AL157" s="305">
        <v>6102.4088017600006</v>
      </c>
      <c r="AM157" s="305">
        <v>6178.1499780929989</v>
      </c>
      <c r="AN157" s="305">
        <v>6249.286582149999</v>
      </c>
      <c r="AO157" s="305">
        <v>6162.9401901879974</v>
      </c>
      <c r="AP157" s="305">
        <v>6309.7752126949981</v>
      </c>
      <c r="AQ157" s="305">
        <v>6325.3979555859987</v>
      </c>
      <c r="AR157" s="305">
        <v>6228.7291768229989</v>
      </c>
      <c r="AS157" s="305">
        <v>6261.1235937809988</v>
      </c>
      <c r="AT157" s="305">
        <v>6270.5393047359985</v>
      </c>
      <c r="AU157" s="305">
        <v>6207.9378907269993</v>
      </c>
      <c r="AV157" s="305">
        <v>6175.359798546001</v>
      </c>
      <c r="AW157" s="305">
        <v>6313.7103223940003</v>
      </c>
      <c r="AX157" s="305">
        <v>6281.1866991879997</v>
      </c>
      <c r="AY157" s="305">
        <v>6296.7977753960004</v>
      </c>
      <c r="AZ157" s="305">
        <v>6362.2207511649995</v>
      </c>
      <c r="BA157" s="305">
        <v>6281.9384335050008</v>
      </c>
      <c r="BB157" s="305">
        <v>6267.2118650570001</v>
      </c>
      <c r="BC157" s="305">
        <v>6289.4590457459999</v>
      </c>
      <c r="BD157" s="305">
        <v>7672.0316173500005</v>
      </c>
      <c r="BE157" s="305">
        <v>7693.4812184459997</v>
      </c>
      <c r="BF157" s="305">
        <v>7692.1716764519997</v>
      </c>
      <c r="BG157" s="305">
        <v>7708.3322078789997</v>
      </c>
      <c r="BH157" s="305">
        <v>7719.239918661</v>
      </c>
      <c r="BI157" s="305">
        <v>7770.9240229300003</v>
      </c>
      <c r="BJ157" s="305">
        <v>7852.7676226950007</v>
      </c>
      <c r="BK157" s="305">
        <v>7974.0865276380009</v>
      </c>
      <c r="BL157" s="305">
        <v>8054.2705601249991</v>
      </c>
      <c r="BM157" s="305">
        <v>7741.5887107379995</v>
      </c>
      <c r="BN157" s="305">
        <v>7764.942307364</v>
      </c>
      <c r="BO157" s="305">
        <v>7768.20110578</v>
      </c>
      <c r="BP157" s="305">
        <v>7556.8032505650008</v>
      </c>
      <c r="BQ157" s="305">
        <v>7587.2413799110009</v>
      </c>
      <c r="BR157" s="305">
        <v>7589.7823824360021</v>
      </c>
      <c r="BS157" s="305">
        <v>7217.6188160629999</v>
      </c>
      <c r="BT157" s="305">
        <v>7206.0886207369986</v>
      </c>
      <c r="BU157" s="305">
        <v>7211.9144210109998</v>
      </c>
      <c r="BV157" s="305">
        <v>7266.6040106119981</v>
      </c>
      <c r="BW157" s="305">
        <v>7385.5420845370008</v>
      </c>
      <c r="BX157" s="305">
        <v>7378.0955083210001</v>
      </c>
      <c r="BY157" s="305">
        <v>7007.4412750149995</v>
      </c>
      <c r="BZ157" s="305">
        <v>6957.7397493140006</v>
      </c>
      <c r="CA157" s="305">
        <v>6972.8839625990004</v>
      </c>
      <c r="CB157" s="305">
        <v>6704.1666722770015</v>
      </c>
      <c r="CC157" s="305">
        <v>6872.6297627610002</v>
      </c>
      <c r="CD157" s="305">
        <v>6932.5289567479995</v>
      </c>
      <c r="CE157" s="305">
        <v>6353.6165665400013</v>
      </c>
      <c r="CF157" s="305">
        <v>6229.0446930979979</v>
      </c>
      <c r="CG157" s="305">
        <v>6229.4315512429994</v>
      </c>
      <c r="CH157" s="305">
        <v>6679.6476053009992</v>
      </c>
      <c r="CI157" s="305">
        <v>6869.6317987129996</v>
      </c>
      <c r="CJ157" s="305">
        <v>6880.0783870240011</v>
      </c>
      <c r="CK157" s="305">
        <v>6646.0874079799996</v>
      </c>
      <c r="CL157" s="305">
        <v>6575.7568657269994</v>
      </c>
      <c r="CM157" s="305">
        <v>6585.521399532</v>
      </c>
      <c r="CN157" s="305">
        <v>6534.8849111959998</v>
      </c>
      <c r="CO157" s="305">
        <v>6493.810854716</v>
      </c>
      <c r="CP157" s="305">
        <v>6461.397489527998</v>
      </c>
      <c r="CQ157" s="305">
        <v>6217.9476746420005</v>
      </c>
      <c r="CR157" s="305">
        <v>6192.7206468179993</v>
      </c>
      <c r="CS157" s="305">
        <v>6215.9456956249996</v>
      </c>
      <c r="CT157" s="305">
        <v>6371.6921214999993</v>
      </c>
      <c r="CU157" s="305">
        <v>6289.4006093289981</v>
      </c>
      <c r="CV157" s="305">
        <v>6270.1957818739966</v>
      </c>
      <c r="CW157" s="305">
        <v>6018.9369826169986</v>
      </c>
      <c r="CX157" s="305">
        <v>5927.4777611620002</v>
      </c>
      <c r="CY157" s="305">
        <v>5916.6646872810006</v>
      </c>
      <c r="CZ157" s="305">
        <v>5873.6339592499999</v>
      </c>
      <c r="DA157" s="305">
        <v>5898.5268748539993</v>
      </c>
      <c r="DB157" s="305">
        <v>5912.9701844939982</v>
      </c>
      <c r="DC157" s="305">
        <v>5809.2731119899991</v>
      </c>
      <c r="DD157" s="305">
        <v>5804.5398492369968</v>
      </c>
      <c r="DE157" s="305">
        <v>5816.651558548002</v>
      </c>
      <c r="DF157" s="305">
        <v>5794.7193690600006</v>
      </c>
      <c r="DG157" s="305">
        <v>5795.276931086998</v>
      </c>
      <c r="DH157" s="305">
        <v>5987.4989651469996</v>
      </c>
      <c r="DI157" s="305">
        <v>5973.3700545039983</v>
      </c>
      <c r="DJ157" s="305">
        <v>6001.3593654580009</v>
      </c>
      <c r="DK157" s="305">
        <v>6019.3301279429988</v>
      </c>
      <c r="DL157" s="305">
        <v>5936.5630234939999</v>
      </c>
      <c r="DM157" s="305">
        <v>5926.9881592830025</v>
      </c>
      <c r="DN157" s="305">
        <v>5922.791720313</v>
      </c>
      <c r="DO157" s="305">
        <v>5855.1009129949989</v>
      </c>
      <c r="DP157" s="305">
        <v>5718.597262839</v>
      </c>
      <c r="DQ157" s="305">
        <v>5706.1107071450033</v>
      </c>
      <c r="DR157" s="305">
        <v>5656.0572954950021</v>
      </c>
      <c r="DS157" s="305">
        <v>5562.2905359749993</v>
      </c>
      <c r="DT157" s="305">
        <v>5553.6458389399968</v>
      </c>
      <c r="DU157" s="305"/>
      <c r="DV157" s="305"/>
      <c r="DW157" s="305"/>
      <c r="DX157" s="305"/>
      <c r="DY157" s="305"/>
      <c r="DZ157" s="305"/>
      <c r="EA157" s="305"/>
      <c r="EB157" s="305"/>
      <c r="EC157" s="305"/>
      <c r="ED157" s="305"/>
      <c r="EF157" s="311"/>
      <c r="EG157" s="311"/>
      <c r="EH157" s="311"/>
      <c r="EI157" s="311"/>
      <c r="EJ157" s="311"/>
      <c r="EK157" s="272"/>
      <c r="EL157" s="311">
        <v>6371.6921214999993</v>
      </c>
      <c r="EM157" s="311">
        <v>5794.7193690600006</v>
      </c>
      <c r="EN157" s="311">
        <v>5656.0572954950021</v>
      </c>
      <c r="EO157" s="311">
        <v>4397.5034041360022</v>
      </c>
      <c r="EP157" s="311">
        <v>3111.5644570490022</v>
      </c>
      <c r="EQ157" s="311">
        <v>2081.1897618870021</v>
      </c>
      <c r="ER157" s="311">
        <v>1516.3965785770022</v>
      </c>
      <c r="ES157" s="311">
        <v>951.60339526700227</v>
      </c>
      <c r="ET157" s="311">
        <v>743.87888742600228</v>
      </c>
    </row>
    <row r="158" spans="1:150" s="256" customFormat="1" x14ac:dyDescent="0.25">
      <c r="A158" s="568" t="s">
        <v>458</v>
      </c>
      <c r="B158" s="308">
        <v>1083.0779881799999</v>
      </c>
      <c r="C158" s="308">
        <v>1082.6830639699999</v>
      </c>
      <c r="D158" s="308">
        <v>1087.8393183600001</v>
      </c>
      <c r="E158" s="308">
        <v>1084.6509762799999</v>
      </c>
      <c r="F158" s="308">
        <v>1083.96244088</v>
      </c>
      <c r="G158" s="308">
        <v>1083.4989482999999</v>
      </c>
      <c r="H158" s="308">
        <v>1080.0071812900001</v>
      </c>
      <c r="I158" s="308">
        <v>1079.6122570800001</v>
      </c>
      <c r="J158" s="308">
        <v>1084.8879661399999</v>
      </c>
      <c r="K158" s="308">
        <v>1081.6996240599999</v>
      </c>
      <c r="L158" s="308">
        <v>1081.4640365299999</v>
      </c>
      <c r="M158" s="308">
        <v>1080.7566415299998</v>
      </c>
      <c r="N158" s="308">
        <v>1077.2648742299998</v>
      </c>
      <c r="O158" s="308">
        <v>1076.8699500199998</v>
      </c>
      <c r="P158" s="308">
        <v>1078.8847736999999</v>
      </c>
      <c r="Q158" s="308">
        <v>1074.874317</v>
      </c>
      <c r="R158" s="308">
        <v>1074.39482703</v>
      </c>
      <c r="S158" s="308">
        <v>1073.9313344699999</v>
      </c>
      <c r="T158" s="308">
        <v>1070.4395674699999</v>
      </c>
      <c r="U158" s="308">
        <v>1070.0446432599999</v>
      </c>
      <c r="V158" s="308">
        <v>1072.05946696</v>
      </c>
      <c r="W158" s="308">
        <v>1075.5490102799999</v>
      </c>
      <c r="X158" s="308">
        <v>1116.21952031</v>
      </c>
      <c r="Y158" s="308">
        <v>1115.7560277499999</v>
      </c>
      <c r="Z158" s="308">
        <v>1112.2642607499999</v>
      </c>
      <c r="AA158" s="308">
        <v>1198.8693365399999</v>
      </c>
      <c r="AB158" s="308">
        <v>1223.4722569400001</v>
      </c>
      <c r="AC158" s="308">
        <v>1220.28391487</v>
      </c>
      <c r="AD158" s="308">
        <v>1219.8044249</v>
      </c>
      <c r="AE158" s="308">
        <v>1649.34093235</v>
      </c>
      <c r="AF158" s="308">
        <v>3646.4189767600001</v>
      </c>
      <c r="AG158" s="308">
        <v>3644.15185363</v>
      </c>
      <c r="AH158" s="308">
        <v>3684.11701851</v>
      </c>
      <c r="AI158" s="308">
        <v>3696.2397345999998</v>
      </c>
      <c r="AJ158" s="308">
        <v>3719.3001488919999</v>
      </c>
      <c r="AK158" s="308">
        <v>3822.5252856269999</v>
      </c>
      <c r="AL158" s="308">
        <v>3832.9716708390001</v>
      </c>
      <c r="AM158" s="308">
        <v>3840.283229058</v>
      </c>
      <c r="AN158" s="308">
        <v>3844.2014960729998</v>
      </c>
      <c r="AO158" s="308">
        <v>4590.6620015569997</v>
      </c>
      <c r="AP158" s="308">
        <v>4629.1719871289997</v>
      </c>
      <c r="AQ158" s="308">
        <v>5409.9446232009996</v>
      </c>
      <c r="AR158" s="308">
        <v>5485.76585626</v>
      </c>
      <c r="AS158" s="308">
        <v>5479.9830209370002</v>
      </c>
      <c r="AT158" s="308">
        <v>5487.9682238429996</v>
      </c>
      <c r="AU158" s="308">
        <v>5489.2913854409999</v>
      </c>
      <c r="AV158" s="308">
        <v>5482.5573403349999</v>
      </c>
      <c r="AW158" s="308">
        <v>5513.2272985579993</v>
      </c>
      <c r="AX158" s="308">
        <v>5045.6569393689997</v>
      </c>
      <c r="AY158" s="308">
        <v>5042.4026425009997</v>
      </c>
      <c r="AZ158" s="308">
        <v>5877.3259857180001</v>
      </c>
      <c r="BA158" s="308">
        <v>5922.7722295399999</v>
      </c>
      <c r="BB158" s="308">
        <v>5940.5279262759996</v>
      </c>
      <c r="BC158" s="308">
        <v>5933.4737760509997</v>
      </c>
      <c r="BD158" s="308">
        <v>6052.2590608760001</v>
      </c>
      <c r="BE158" s="308">
        <v>7046.8255913070006</v>
      </c>
      <c r="BF158" s="308">
        <v>7026.1898414079988</v>
      </c>
      <c r="BG158" s="308">
        <v>8022.8035387800001</v>
      </c>
      <c r="BH158" s="308">
        <v>8015.9819662230002</v>
      </c>
      <c r="BI158" s="308">
        <v>8083.591515178</v>
      </c>
      <c r="BJ158" s="308">
        <v>8823.7885096579994</v>
      </c>
      <c r="BK158" s="308">
        <v>9418.7887516249993</v>
      </c>
      <c r="BL158" s="308">
        <v>10053.062435920001</v>
      </c>
      <c r="BM158" s="308">
        <v>10106.569560766</v>
      </c>
      <c r="BN158" s="308">
        <v>10150.135806997001</v>
      </c>
      <c r="BO158" s="308">
        <v>11118.454023672</v>
      </c>
      <c r="BP158" s="308">
        <v>12127.576329918</v>
      </c>
      <c r="BQ158" s="308">
        <v>12122.776147552</v>
      </c>
      <c r="BR158" s="308">
        <v>12087.999438662</v>
      </c>
      <c r="BS158" s="308">
        <v>12080.791668402</v>
      </c>
      <c r="BT158" s="308">
        <v>15098.855464339</v>
      </c>
      <c r="BU158" s="308">
        <v>15423.705028781</v>
      </c>
      <c r="BV158" s="308">
        <v>15464.835582479</v>
      </c>
      <c r="BW158" s="308">
        <v>18642.338620409999</v>
      </c>
      <c r="BX158" s="308">
        <v>18706.813616152001</v>
      </c>
      <c r="BY158" s="308">
        <v>18669.098874234998</v>
      </c>
      <c r="BZ158" s="308">
        <v>18629.552710339001</v>
      </c>
      <c r="CA158" s="308">
        <v>18547.737415276999</v>
      </c>
      <c r="CB158" s="308">
        <v>18560.864183075999</v>
      </c>
      <c r="CC158" s="308">
        <v>18513.890556478</v>
      </c>
      <c r="CD158" s="308">
        <v>18956.531196819</v>
      </c>
      <c r="CE158" s="308">
        <v>19023.527671059001</v>
      </c>
      <c r="CF158" s="308">
        <v>19465.666399000002</v>
      </c>
      <c r="CG158" s="308">
        <v>19357.827260057002</v>
      </c>
      <c r="CH158" s="308">
        <v>19316.338260457</v>
      </c>
      <c r="CI158" s="308">
        <v>20275.595883082002</v>
      </c>
      <c r="CJ158" s="308">
        <v>20172.966801168997</v>
      </c>
      <c r="CK158" s="308">
        <v>20120.247793536</v>
      </c>
      <c r="CL158" s="308">
        <v>20078.324037224</v>
      </c>
      <c r="CM158" s="308">
        <v>19967.367646082999</v>
      </c>
      <c r="CN158" s="308">
        <v>19903.313598098001</v>
      </c>
      <c r="CO158" s="308">
        <v>19841.645640588999</v>
      </c>
      <c r="CP158" s="308">
        <v>19737.820993281999</v>
      </c>
      <c r="CQ158" s="308">
        <v>21683.324034984002</v>
      </c>
      <c r="CR158" s="308">
        <v>21693.940898751003</v>
      </c>
      <c r="CS158" s="308">
        <v>21557.367717609006</v>
      </c>
      <c r="CT158" s="308">
        <v>21523.285587412007</v>
      </c>
      <c r="CU158" s="308">
        <v>21944.519873144003</v>
      </c>
      <c r="CV158" s="308">
        <v>21807.350279848004</v>
      </c>
      <c r="CW158" s="308">
        <v>21638.430051264004</v>
      </c>
      <c r="CX158" s="308">
        <v>20866.257695896005</v>
      </c>
      <c r="CY158" s="308">
        <v>20793.758959311002</v>
      </c>
      <c r="CZ158" s="308">
        <v>20534.442602486004</v>
      </c>
      <c r="DA158" s="308">
        <v>20745.136208367006</v>
      </c>
      <c r="DB158" s="308">
        <v>19395.557814344</v>
      </c>
      <c r="DC158" s="308">
        <v>19374.972864260002</v>
      </c>
      <c r="DD158" s="308">
        <v>19362.914824181</v>
      </c>
      <c r="DE158" s="308">
        <v>19291.63429831</v>
      </c>
      <c r="DF158" s="308">
        <v>19280.352511900001</v>
      </c>
      <c r="DG158" s="308">
        <v>19232.374925311</v>
      </c>
      <c r="DH158" s="308">
        <v>19154.799048737998</v>
      </c>
      <c r="DI158" s="308">
        <v>19109.13211997</v>
      </c>
      <c r="DJ158" s="308">
        <v>19077.066330651</v>
      </c>
      <c r="DK158" s="308">
        <v>19034.027744026</v>
      </c>
      <c r="DL158" s="308">
        <v>19003.201836982</v>
      </c>
      <c r="DM158" s="308">
        <v>18947.866479708999</v>
      </c>
      <c r="DN158" s="308">
        <v>18936.015644838</v>
      </c>
      <c r="DO158" s="308">
        <v>18906.669924676</v>
      </c>
      <c r="DP158" s="308">
        <v>18887.585951396999</v>
      </c>
      <c r="DQ158" s="308">
        <v>18854.564812527002</v>
      </c>
      <c r="DR158" s="308">
        <v>18873.584870444</v>
      </c>
      <c r="DS158" s="308">
        <v>18826.118945954004</v>
      </c>
      <c r="DT158" s="308">
        <v>18831.088948825003</v>
      </c>
      <c r="DU158" s="314"/>
      <c r="DV158" s="314"/>
      <c r="DW158" s="314"/>
      <c r="DX158" s="314"/>
      <c r="DY158" s="314"/>
      <c r="DZ158" s="314"/>
      <c r="EA158" s="314"/>
      <c r="EB158" s="314"/>
      <c r="EC158" s="314"/>
      <c r="ED158" s="314"/>
      <c r="EF158" s="311"/>
      <c r="EG158" s="311"/>
      <c r="EH158" s="311"/>
      <c r="EI158" s="311"/>
      <c r="EJ158" s="311"/>
      <c r="EK158" s="272"/>
      <c r="EL158" s="311">
        <v>21523.285587412007</v>
      </c>
      <c r="EM158" s="311">
        <v>19280.352511900001</v>
      </c>
      <c r="EN158" s="311">
        <v>18873.584870444</v>
      </c>
      <c r="EO158" s="311">
        <v>19622.054303083001</v>
      </c>
      <c r="EP158" s="311">
        <v>20901.204171305002</v>
      </c>
      <c r="EQ158" s="311">
        <v>22709.730299334002</v>
      </c>
      <c r="ER158" s="311">
        <v>24500.342773213</v>
      </c>
      <c r="ES158" s="311">
        <v>25422.816086092</v>
      </c>
      <c r="ET158" s="311">
        <v>26371.010714710999</v>
      </c>
    </row>
    <row r="159" spans="1:150" s="256" customFormat="1" x14ac:dyDescent="0.25">
      <c r="A159" s="569" t="s">
        <v>54</v>
      </c>
      <c r="B159" s="308">
        <v>70.252331460000008</v>
      </c>
      <c r="C159" s="308">
        <v>69.857407250000009</v>
      </c>
      <c r="D159" s="308">
        <v>67.739943660000009</v>
      </c>
      <c r="E159" s="308">
        <v>64.551601579999996</v>
      </c>
      <c r="F159" s="308">
        <v>63.863066180000011</v>
      </c>
      <c r="G159" s="308">
        <v>63.399573600000004</v>
      </c>
      <c r="H159" s="308">
        <v>59.907806590000007</v>
      </c>
      <c r="I159" s="308">
        <v>59.512882380000008</v>
      </c>
      <c r="J159" s="308">
        <v>57.514873460000004</v>
      </c>
      <c r="K159" s="308">
        <v>54.326531379999999</v>
      </c>
      <c r="L159" s="308">
        <v>54.090943849999995</v>
      </c>
      <c r="M159" s="308">
        <v>53.38354884999999</v>
      </c>
      <c r="N159" s="308">
        <v>49.891781549999997</v>
      </c>
      <c r="O159" s="308">
        <v>49.496857340000005</v>
      </c>
      <c r="P159" s="308">
        <v>48.320963039999995</v>
      </c>
      <c r="Q159" s="308">
        <v>44.310506340000011</v>
      </c>
      <c r="R159" s="308">
        <v>43.83101637</v>
      </c>
      <c r="S159" s="308">
        <v>43.367523810000002</v>
      </c>
      <c r="T159" s="308">
        <v>39.875756809999999</v>
      </c>
      <c r="U159" s="308">
        <v>39.480832599999992</v>
      </c>
      <c r="V159" s="308">
        <v>38.304938319999998</v>
      </c>
      <c r="W159" s="308">
        <v>41.794481640000001</v>
      </c>
      <c r="X159" s="308">
        <v>82.464991669999989</v>
      </c>
      <c r="Y159" s="308">
        <v>82.001499109999983</v>
      </c>
      <c r="Z159" s="308">
        <v>78.509732110000002</v>
      </c>
      <c r="AA159" s="308">
        <v>165.11480790000002</v>
      </c>
      <c r="AB159" s="308">
        <v>186.52701031999999</v>
      </c>
      <c r="AC159" s="308">
        <v>183.33866824999998</v>
      </c>
      <c r="AD159" s="308">
        <v>182.85917827999998</v>
      </c>
      <c r="AE159" s="308">
        <v>612.39568573000008</v>
      </c>
      <c r="AF159" s="308">
        <v>609.47373014000004</v>
      </c>
      <c r="AG159" s="308">
        <v>607.20660701000008</v>
      </c>
      <c r="AH159" s="308">
        <v>643.98105391000001</v>
      </c>
      <c r="AI159" s="308">
        <v>656.10376999999994</v>
      </c>
      <c r="AJ159" s="308">
        <v>679.16418429199996</v>
      </c>
      <c r="AK159" s="308">
        <v>782.38932102699994</v>
      </c>
      <c r="AL159" s="308">
        <v>792.83570623900005</v>
      </c>
      <c r="AM159" s="308">
        <v>800.14726445800011</v>
      </c>
      <c r="AN159" s="308">
        <v>800.86249607299987</v>
      </c>
      <c r="AO159" s="308">
        <v>797.32300155699988</v>
      </c>
      <c r="AP159" s="308">
        <v>835.83298712899989</v>
      </c>
      <c r="AQ159" s="308">
        <v>866.60562320099996</v>
      </c>
      <c r="AR159" s="308">
        <v>942.42685626000002</v>
      </c>
      <c r="AS159" s="308">
        <v>936.64402093699994</v>
      </c>
      <c r="AT159" s="308">
        <v>937.14722384300012</v>
      </c>
      <c r="AU159" s="308">
        <v>938.47038544099996</v>
      </c>
      <c r="AV159" s="308">
        <v>931.73634033499991</v>
      </c>
      <c r="AW159" s="308">
        <v>962.40629855799978</v>
      </c>
      <c r="AX159" s="308">
        <v>1144.835939369</v>
      </c>
      <c r="AY159" s="308">
        <v>1141.5816425009998</v>
      </c>
      <c r="AZ159" s="308">
        <v>1969.0229857180002</v>
      </c>
      <c r="BA159" s="308">
        <v>2014.4692295399998</v>
      </c>
      <c r="BB159" s="308">
        <v>2032.2249262759997</v>
      </c>
      <c r="BC159" s="308">
        <v>2025.1707760509998</v>
      </c>
      <c r="BD159" s="308">
        <v>2143.9560608759998</v>
      </c>
      <c r="BE159" s="308">
        <v>2138.5225913070003</v>
      </c>
      <c r="BF159" s="308">
        <v>2110.4048414079994</v>
      </c>
      <c r="BG159" s="308">
        <v>2107.0185387800002</v>
      </c>
      <c r="BH159" s="308">
        <v>2100.1969662229999</v>
      </c>
      <c r="BI159" s="308">
        <v>2167.8065151780002</v>
      </c>
      <c r="BJ159" s="308">
        <v>2158.0035096579995</v>
      </c>
      <c r="BK159" s="308">
        <v>1753.0037516249999</v>
      </c>
      <c r="BL159" s="308">
        <v>1709.22960711</v>
      </c>
      <c r="BM159" s="308">
        <v>1762.7367319559996</v>
      </c>
      <c r="BN159" s="308">
        <v>1806.302978187</v>
      </c>
      <c r="BO159" s="308">
        <v>1774.6211948619998</v>
      </c>
      <c r="BP159" s="308">
        <v>1783.7435011080001</v>
      </c>
      <c r="BQ159" s="308">
        <v>1778.943318742</v>
      </c>
      <c r="BR159" s="308">
        <v>1736.684609852</v>
      </c>
      <c r="BS159" s="308">
        <v>1729.476839592</v>
      </c>
      <c r="BT159" s="308">
        <v>2247.5406355289992</v>
      </c>
      <c r="BU159" s="308">
        <v>2272.3901999709997</v>
      </c>
      <c r="BV159" s="308">
        <v>2313.520753669</v>
      </c>
      <c r="BW159" s="308">
        <v>2491.0237915999996</v>
      </c>
      <c r="BX159" s="308">
        <v>2548.0167873420005</v>
      </c>
      <c r="BY159" s="308">
        <v>2539.9041994449994</v>
      </c>
      <c r="BZ159" s="308">
        <v>2529.9601895689998</v>
      </c>
      <c r="CA159" s="308">
        <v>2477.7470485270001</v>
      </c>
      <c r="CB159" s="308">
        <v>2520.4759703459995</v>
      </c>
      <c r="CC159" s="308">
        <v>2503.1044977679999</v>
      </c>
      <c r="CD159" s="308">
        <v>2967.8652921289995</v>
      </c>
      <c r="CE159" s="308">
        <v>3064.4639203889997</v>
      </c>
      <c r="CF159" s="308">
        <v>3536.2048023499997</v>
      </c>
      <c r="CG159" s="308">
        <v>3457.9678174270002</v>
      </c>
      <c r="CH159" s="308">
        <v>3446.080971847</v>
      </c>
      <c r="CI159" s="308">
        <v>3434.9407484920007</v>
      </c>
      <c r="CJ159" s="308">
        <v>3354.4318206090006</v>
      </c>
      <c r="CK159" s="308">
        <v>3327.9911446460001</v>
      </c>
      <c r="CL159" s="308">
        <v>3312.3457200039998</v>
      </c>
      <c r="CM159" s="308">
        <v>3227.6676605330008</v>
      </c>
      <c r="CN159" s="308">
        <v>3240.2619442179998</v>
      </c>
      <c r="CO159" s="308">
        <v>3204.8723183789994</v>
      </c>
      <c r="CP159" s="308">
        <v>3119.8440027419997</v>
      </c>
      <c r="CQ159" s="308">
        <v>3091.6253761140001</v>
      </c>
      <c r="CR159" s="308">
        <v>3128.5205715510001</v>
      </c>
      <c r="CS159" s="308">
        <v>3018.2257220789998</v>
      </c>
      <c r="CT159" s="308">
        <v>3035.4219235920009</v>
      </c>
      <c r="CU159" s="308">
        <v>3107.9345410340006</v>
      </c>
      <c r="CV159" s="308">
        <v>3014.5612798480001</v>
      </c>
      <c r="CW159" s="308">
        <v>2997.6460512639997</v>
      </c>
      <c r="CX159" s="308">
        <v>2142.671436396</v>
      </c>
      <c r="CY159" s="308">
        <v>2070.1726998109998</v>
      </c>
      <c r="CZ159" s="308">
        <v>1558.283769486</v>
      </c>
      <c r="DA159" s="308">
        <v>1538.9543328669997</v>
      </c>
      <c r="DB159" s="308">
        <v>1506.1381914440003</v>
      </c>
      <c r="DC159" s="308">
        <v>1485.5532413600004</v>
      </c>
      <c r="DD159" s="308">
        <v>1473.4952012810002</v>
      </c>
      <c r="DE159" s="308">
        <v>1402.2146754100002</v>
      </c>
      <c r="DF159" s="308">
        <v>1390.9328889999999</v>
      </c>
      <c r="DG159" s="308">
        <v>1366.2553024110002</v>
      </c>
      <c r="DH159" s="308">
        <v>1304.4974258380003</v>
      </c>
      <c r="DI159" s="308">
        <v>1282.13049707</v>
      </c>
      <c r="DJ159" s="308">
        <v>1273.364707751</v>
      </c>
      <c r="DK159" s="308">
        <v>1253.8261211260001</v>
      </c>
      <c r="DL159" s="308">
        <v>1231.3002140819997</v>
      </c>
      <c r="DM159" s="308">
        <v>1209.272923059</v>
      </c>
      <c r="DN159" s="308">
        <v>1198.2403676380002</v>
      </c>
      <c r="DO159" s="308">
        <v>1177.1946474759998</v>
      </c>
      <c r="DP159" s="308">
        <v>1166.4106741970002</v>
      </c>
      <c r="DQ159" s="308">
        <v>1141.6895353270002</v>
      </c>
      <c r="DR159" s="308">
        <v>1169.2095932440002</v>
      </c>
      <c r="DS159" s="308">
        <v>1146.7436687540003</v>
      </c>
      <c r="DT159" s="308">
        <v>1144.2319510750003</v>
      </c>
      <c r="DU159" s="314"/>
      <c r="DV159" s="314"/>
      <c r="DW159" s="314"/>
      <c r="DX159" s="314"/>
      <c r="DY159" s="314"/>
      <c r="DZ159" s="314"/>
      <c r="EA159" s="314"/>
      <c r="EB159" s="314"/>
      <c r="EC159" s="314"/>
      <c r="ED159" s="314"/>
      <c r="EF159" s="311"/>
      <c r="EG159" s="311"/>
      <c r="EH159" s="311"/>
      <c r="EI159" s="311"/>
      <c r="EJ159" s="311"/>
      <c r="EK159" s="272"/>
      <c r="EL159" s="311">
        <v>3035.4219235920009</v>
      </c>
      <c r="EM159" s="311">
        <v>1390.9328889999999</v>
      </c>
      <c r="EN159" s="311">
        <v>1169.2095932440002</v>
      </c>
      <c r="EO159" s="311"/>
      <c r="EP159" s="311"/>
      <c r="EQ159" s="311"/>
      <c r="ER159" s="311"/>
      <c r="ES159" s="311"/>
      <c r="ET159" s="311"/>
    </row>
    <row r="160" spans="1:150" s="256" customFormat="1" x14ac:dyDescent="0.25">
      <c r="A160" s="569" t="s">
        <v>457</v>
      </c>
      <c r="B160" s="308">
        <v>1012.8256567199999</v>
      </c>
      <c r="C160" s="308">
        <v>1012.8256567199999</v>
      </c>
      <c r="D160" s="308">
        <v>1020.0993747</v>
      </c>
      <c r="E160" s="308">
        <v>1020.0993747</v>
      </c>
      <c r="F160" s="308">
        <v>1020.0993747</v>
      </c>
      <c r="G160" s="308">
        <v>1020.0993747</v>
      </c>
      <c r="H160" s="308">
        <v>1020.0993747</v>
      </c>
      <c r="I160" s="308">
        <v>1020.0993747</v>
      </c>
      <c r="J160" s="308">
        <v>1027.3730926799999</v>
      </c>
      <c r="K160" s="308">
        <v>1027.3730926799999</v>
      </c>
      <c r="L160" s="308">
        <v>1027.3730926799999</v>
      </c>
      <c r="M160" s="308">
        <v>1027.3730926799999</v>
      </c>
      <c r="N160" s="308">
        <v>1027.3730926799999</v>
      </c>
      <c r="O160" s="308">
        <v>1027.3730926799999</v>
      </c>
      <c r="P160" s="308">
        <v>1030.5638106599999</v>
      </c>
      <c r="Q160" s="308">
        <v>1030.5638106599999</v>
      </c>
      <c r="R160" s="308">
        <v>1030.5638106599999</v>
      </c>
      <c r="S160" s="308">
        <v>1030.5638106599999</v>
      </c>
      <c r="T160" s="308">
        <v>1030.5638106599999</v>
      </c>
      <c r="U160" s="308">
        <v>1030.5638106599999</v>
      </c>
      <c r="V160" s="308">
        <v>1033.75452864</v>
      </c>
      <c r="W160" s="308">
        <v>1033.75452864</v>
      </c>
      <c r="X160" s="308">
        <v>1033.75452864</v>
      </c>
      <c r="Y160" s="308">
        <v>1033.75452864</v>
      </c>
      <c r="Z160" s="308">
        <v>1033.75452864</v>
      </c>
      <c r="AA160" s="308">
        <v>1033.75452864</v>
      </c>
      <c r="AB160" s="308">
        <v>1036.94524662</v>
      </c>
      <c r="AC160" s="308">
        <v>1036.94524662</v>
      </c>
      <c r="AD160" s="308">
        <v>1036.94524662</v>
      </c>
      <c r="AE160" s="308">
        <v>1036.94524662</v>
      </c>
      <c r="AF160" s="308">
        <v>3036.94524662</v>
      </c>
      <c r="AG160" s="308">
        <v>3036.94524662</v>
      </c>
      <c r="AH160" s="308">
        <v>3040.1359646000001</v>
      </c>
      <c r="AI160" s="308">
        <v>3040.1359646000001</v>
      </c>
      <c r="AJ160" s="308">
        <v>3040.1359646000001</v>
      </c>
      <c r="AK160" s="308">
        <v>3040.1359646000001</v>
      </c>
      <c r="AL160" s="308">
        <v>3040.1359646000001</v>
      </c>
      <c r="AM160" s="308">
        <v>3040.1359646000001</v>
      </c>
      <c r="AN160" s="308">
        <v>3043.3389999999999</v>
      </c>
      <c r="AO160" s="308">
        <v>3793.3389999999999</v>
      </c>
      <c r="AP160" s="308">
        <v>3793.3389999999999</v>
      </c>
      <c r="AQ160" s="308">
        <v>4543.3389999999999</v>
      </c>
      <c r="AR160" s="308">
        <v>4543.3389999999999</v>
      </c>
      <c r="AS160" s="308">
        <v>4543.3389999999999</v>
      </c>
      <c r="AT160" s="308">
        <v>4550.8209999999999</v>
      </c>
      <c r="AU160" s="308">
        <v>4550.8209999999999</v>
      </c>
      <c r="AV160" s="308">
        <v>4550.8209999999999</v>
      </c>
      <c r="AW160" s="308">
        <v>4550.8209999999999</v>
      </c>
      <c r="AX160" s="308">
        <v>3900.8209999999999</v>
      </c>
      <c r="AY160" s="308">
        <v>3900.8209999999999</v>
      </c>
      <c r="AZ160" s="308">
        <v>3908.3029999999999</v>
      </c>
      <c r="BA160" s="308">
        <v>3908.3029999999999</v>
      </c>
      <c r="BB160" s="308">
        <v>3908.3029999999999</v>
      </c>
      <c r="BC160" s="308">
        <v>3908.3029999999999</v>
      </c>
      <c r="BD160" s="308">
        <v>3908.3029999999999</v>
      </c>
      <c r="BE160" s="308">
        <v>4908.3029999999999</v>
      </c>
      <c r="BF160" s="308">
        <v>4915.7849999999999</v>
      </c>
      <c r="BG160" s="308">
        <v>5915.7849999999999</v>
      </c>
      <c r="BH160" s="308">
        <v>5915.7849999999999</v>
      </c>
      <c r="BI160" s="308">
        <v>5915.7849999999999</v>
      </c>
      <c r="BJ160" s="308">
        <v>6665.7849999999999</v>
      </c>
      <c r="BK160" s="308">
        <v>7665.7849999999999</v>
      </c>
      <c r="BL160" s="308">
        <v>8343.8328288100001</v>
      </c>
      <c r="BM160" s="308">
        <v>8343.8328288100001</v>
      </c>
      <c r="BN160" s="308">
        <v>8343.8328288100001</v>
      </c>
      <c r="BO160" s="308">
        <v>9343.8328288100001</v>
      </c>
      <c r="BP160" s="308">
        <v>10343.83282881</v>
      </c>
      <c r="BQ160" s="308">
        <v>10343.83282881</v>
      </c>
      <c r="BR160" s="308">
        <v>10351.31482881</v>
      </c>
      <c r="BS160" s="308">
        <v>10351.31482881</v>
      </c>
      <c r="BT160" s="308">
        <v>12851.31482881</v>
      </c>
      <c r="BU160" s="308">
        <v>13151.31482881</v>
      </c>
      <c r="BV160" s="308">
        <v>13151.31482881</v>
      </c>
      <c r="BW160" s="308">
        <v>16151.31482881</v>
      </c>
      <c r="BX160" s="308">
        <v>16158.79682881</v>
      </c>
      <c r="BY160" s="308">
        <v>16129.19467479</v>
      </c>
      <c r="BZ160" s="308">
        <v>16099.59252077</v>
      </c>
      <c r="CA160" s="308">
        <v>16069.99036675</v>
      </c>
      <c r="CB160" s="308">
        <v>16040.38821273</v>
      </c>
      <c r="CC160" s="308">
        <v>16010.78605871</v>
      </c>
      <c r="CD160" s="308">
        <v>15988.66590469</v>
      </c>
      <c r="CE160" s="308">
        <v>15959.06375067</v>
      </c>
      <c r="CF160" s="308">
        <v>15929.461596650001</v>
      </c>
      <c r="CG160" s="308">
        <v>15899.859442630001</v>
      </c>
      <c r="CH160" s="308">
        <v>15870.257288609999</v>
      </c>
      <c r="CI160" s="308">
        <v>16840.655134590001</v>
      </c>
      <c r="CJ160" s="308">
        <v>16818.534980559998</v>
      </c>
      <c r="CK160" s="308">
        <v>16792.256648890001</v>
      </c>
      <c r="CL160" s="308">
        <v>16765.97831722</v>
      </c>
      <c r="CM160" s="308">
        <v>16739.69998555</v>
      </c>
      <c r="CN160" s="308">
        <v>16663.05165388</v>
      </c>
      <c r="CO160" s="308">
        <v>16636.77332221</v>
      </c>
      <c r="CP160" s="308">
        <v>16617.976990539999</v>
      </c>
      <c r="CQ160" s="308">
        <v>18591.698658870002</v>
      </c>
      <c r="CR160" s="308">
        <v>18565.420327200001</v>
      </c>
      <c r="CS160" s="308">
        <v>18539.141995530004</v>
      </c>
      <c r="CT160" s="308">
        <v>18487.863663820004</v>
      </c>
      <c r="CU160" s="308">
        <v>18836.585332110004</v>
      </c>
      <c r="CV160" s="308">
        <v>18792.789000000004</v>
      </c>
      <c r="CW160" s="308">
        <v>18640.784000000003</v>
      </c>
      <c r="CX160" s="308">
        <v>18723.586259500004</v>
      </c>
      <c r="CY160" s="308">
        <v>18723.586259500004</v>
      </c>
      <c r="CZ160" s="308">
        <v>18976.158833000005</v>
      </c>
      <c r="DA160" s="308">
        <v>19206.181875500006</v>
      </c>
      <c r="DB160" s="308">
        <v>17889.419622900001</v>
      </c>
      <c r="DC160" s="308">
        <v>17889.419622900001</v>
      </c>
      <c r="DD160" s="308">
        <v>17889.419622900001</v>
      </c>
      <c r="DE160" s="308">
        <v>17889.419622900001</v>
      </c>
      <c r="DF160" s="308">
        <v>17889.419622900001</v>
      </c>
      <c r="DG160" s="308">
        <v>17866.119622899998</v>
      </c>
      <c r="DH160" s="308">
        <v>17850.301622899999</v>
      </c>
      <c r="DI160" s="308">
        <v>17827.001622899999</v>
      </c>
      <c r="DJ160" s="308">
        <v>17803.7016229</v>
      </c>
      <c r="DK160" s="308">
        <v>17780.2016229</v>
      </c>
      <c r="DL160" s="308">
        <v>17771.901622900001</v>
      </c>
      <c r="DM160" s="308">
        <v>17738.593556649997</v>
      </c>
      <c r="DN160" s="308">
        <v>17737.775277199999</v>
      </c>
      <c r="DO160" s="308">
        <v>17729.475277199999</v>
      </c>
      <c r="DP160" s="308">
        <v>17721.1752772</v>
      </c>
      <c r="DQ160" s="308">
        <v>17712.875277200001</v>
      </c>
      <c r="DR160" s="308">
        <v>17704.375277200001</v>
      </c>
      <c r="DS160" s="308">
        <v>17679.375277200004</v>
      </c>
      <c r="DT160" s="308">
        <v>17686.856997750005</v>
      </c>
      <c r="DU160" s="308"/>
      <c r="DV160" s="308"/>
      <c r="DW160" s="308"/>
      <c r="DX160" s="308"/>
      <c r="DY160" s="308"/>
      <c r="DZ160" s="308"/>
      <c r="EA160" s="308"/>
      <c r="EB160" s="308"/>
      <c r="EC160" s="308"/>
      <c r="ED160" s="308"/>
      <c r="EF160" s="311"/>
      <c r="EG160" s="311"/>
      <c r="EH160" s="311"/>
      <c r="EI160" s="311"/>
      <c r="EJ160" s="311"/>
      <c r="EK160" s="272"/>
      <c r="EL160" s="311">
        <v>18487.863663820004</v>
      </c>
      <c r="EM160" s="311">
        <v>17889.419622900001</v>
      </c>
      <c r="EN160" s="311">
        <v>17704.375277200001</v>
      </c>
      <c r="EO160" s="311"/>
      <c r="EP160" s="311"/>
      <c r="EQ160" s="311"/>
      <c r="ER160" s="311"/>
      <c r="ES160" s="311"/>
      <c r="ET160" s="311"/>
    </row>
    <row r="161" spans="1:150" s="256" customFormat="1" x14ac:dyDescent="0.25">
      <c r="A161" s="114" t="s">
        <v>456</v>
      </c>
      <c r="B161" s="308">
        <v>42.160511740000004</v>
      </c>
      <c r="C161" s="308">
        <v>42.160511740000004</v>
      </c>
      <c r="D161" s="308">
        <v>39.268027959999998</v>
      </c>
      <c r="E161" s="308">
        <v>38.934694630000003</v>
      </c>
      <c r="F161" s="308">
        <v>38.934694630000003</v>
      </c>
      <c r="G161" s="308">
        <v>38.039045969999997</v>
      </c>
      <c r="H161" s="308">
        <v>38.039045969999997</v>
      </c>
      <c r="I161" s="308">
        <v>38.039045969999997</v>
      </c>
      <c r="J161" s="308">
        <v>36.42165353</v>
      </c>
      <c r="K161" s="308">
        <v>36.088320200000005</v>
      </c>
      <c r="L161" s="308">
        <v>35.16159253</v>
      </c>
      <c r="M161" s="308">
        <v>35.16159253</v>
      </c>
      <c r="N161" s="308">
        <v>35.16159253</v>
      </c>
      <c r="O161" s="308">
        <v>33.492686150000004</v>
      </c>
      <c r="P161" s="308">
        <v>33.492686150000004</v>
      </c>
      <c r="Q161" s="308">
        <v>33.492686150000004</v>
      </c>
      <c r="R161" s="308">
        <v>32.200467700000004</v>
      </c>
      <c r="S161" s="308">
        <v>32.200467700000004</v>
      </c>
      <c r="T161" s="308">
        <v>32.200467700000004</v>
      </c>
      <c r="U161" s="308">
        <v>30.478406639999996</v>
      </c>
      <c r="V161" s="308">
        <v>30.478406639999996</v>
      </c>
      <c r="W161" s="308">
        <v>30.145073309999997</v>
      </c>
      <c r="X161" s="308">
        <v>30.145073309999997</v>
      </c>
      <c r="Y161" s="308">
        <v>29.152914879999997</v>
      </c>
      <c r="Z161" s="308">
        <v>29.152914879999997</v>
      </c>
      <c r="AA161" s="308">
        <v>29.152914879999997</v>
      </c>
      <c r="AB161" s="308">
        <v>27.376006180000001</v>
      </c>
      <c r="AC161" s="308">
        <v>27.042672750000001</v>
      </c>
      <c r="AD161" s="308">
        <v>26.016086420000004</v>
      </c>
      <c r="AE161" s="308">
        <v>26.016086420000004</v>
      </c>
      <c r="AF161" s="308">
        <v>26.016086420000004</v>
      </c>
      <c r="AG161" s="308">
        <v>24.182583180000002</v>
      </c>
      <c r="AH161" s="308">
        <v>24.182583180000002</v>
      </c>
      <c r="AI161" s="308">
        <v>1024.1825831799999</v>
      </c>
      <c r="AJ161" s="308">
        <v>1023.12037431</v>
      </c>
      <c r="AK161" s="308">
        <v>1023.12037431</v>
      </c>
      <c r="AL161" s="308">
        <v>1023.12037431</v>
      </c>
      <c r="AM161" s="308">
        <v>1021.22847399</v>
      </c>
      <c r="AN161" s="308">
        <v>1021.22847399</v>
      </c>
      <c r="AO161" s="308">
        <v>968.59689503999994</v>
      </c>
      <c r="AP161" s="308">
        <v>967.4978275200001</v>
      </c>
      <c r="AQ161" s="308">
        <v>967.4978275200001</v>
      </c>
      <c r="AR161" s="308">
        <v>914.86624857000004</v>
      </c>
      <c r="AS161" s="308">
        <v>912.91409123000005</v>
      </c>
      <c r="AT161" s="308">
        <v>912.91409123000005</v>
      </c>
      <c r="AU161" s="308">
        <v>860.28251227999999</v>
      </c>
      <c r="AV161" s="308">
        <v>859.14530711000009</v>
      </c>
      <c r="AW161" s="308">
        <v>859.14530711000009</v>
      </c>
      <c r="AX161" s="308">
        <v>806.51372816000003</v>
      </c>
      <c r="AY161" s="308">
        <v>804.49939462000009</v>
      </c>
      <c r="AZ161" s="308">
        <v>804.49939462000009</v>
      </c>
      <c r="BA161" s="308">
        <v>751.86781567000003</v>
      </c>
      <c r="BB161" s="308">
        <v>750.69114948999993</v>
      </c>
      <c r="BC161" s="308">
        <v>750.69114948999993</v>
      </c>
      <c r="BD161" s="308">
        <v>698.05957053999987</v>
      </c>
      <c r="BE161" s="308">
        <v>695.98108047999983</v>
      </c>
      <c r="BF161" s="308">
        <v>695.98108047999983</v>
      </c>
      <c r="BG161" s="308">
        <v>643.34950153</v>
      </c>
      <c r="BH161" s="308">
        <v>642.13200502999996</v>
      </c>
      <c r="BI161" s="308">
        <v>642.13200502999996</v>
      </c>
      <c r="BJ161" s="308">
        <v>589.5004260799999</v>
      </c>
      <c r="BK161" s="308">
        <v>587.35573611999985</v>
      </c>
      <c r="BL161" s="308">
        <v>587.35573611999985</v>
      </c>
      <c r="BM161" s="308">
        <v>534.72415717000001</v>
      </c>
      <c r="BN161" s="308">
        <v>533.46441354000012</v>
      </c>
      <c r="BO161" s="308">
        <v>533.46441354000012</v>
      </c>
      <c r="BP161" s="308">
        <v>480.83283459</v>
      </c>
      <c r="BQ161" s="308">
        <v>478.61983624999999</v>
      </c>
      <c r="BR161" s="308">
        <v>478.61983624999999</v>
      </c>
      <c r="BS161" s="308">
        <v>425.98825729999999</v>
      </c>
      <c r="BT161" s="308">
        <v>424.68480056999994</v>
      </c>
      <c r="BU161" s="308">
        <v>424.68480056999994</v>
      </c>
      <c r="BV161" s="308">
        <v>384.55322161999999</v>
      </c>
      <c r="BW161" s="308">
        <v>382.26973927999995</v>
      </c>
      <c r="BX161" s="308">
        <v>382.26973927999995</v>
      </c>
      <c r="BY161" s="308">
        <v>329.63816033000001</v>
      </c>
      <c r="BZ161" s="308">
        <v>326.20614065000001</v>
      </c>
      <c r="CA161" s="308">
        <v>326.20614065000001</v>
      </c>
      <c r="CB161" s="308">
        <v>273.5745617</v>
      </c>
      <c r="CC161" s="308">
        <v>273.5745617</v>
      </c>
      <c r="CD161" s="308">
        <v>271.49122869999997</v>
      </c>
      <c r="CE161" s="308">
        <v>218.85964975000002</v>
      </c>
      <c r="CF161" s="308">
        <v>218.85964975000002</v>
      </c>
      <c r="CG161" s="308">
        <v>218.85964975000002</v>
      </c>
      <c r="CH161" s="308">
        <v>164.1447378</v>
      </c>
      <c r="CI161" s="308">
        <v>164.1447378</v>
      </c>
      <c r="CJ161" s="308">
        <v>164.1447378</v>
      </c>
      <c r="CK161" s="308">
        <v>111.51315885</v>
      </c>
      <c r="CL161" s="308">
        <v>109.42982585</v>
      </c>
      <c r="CM161" s="308">
        <v>109.42982585</v>
      </c>
      <c r="CN161" s="308">
        <v>56.798246899999995</v>
      </c>
      <c r="CO161" s="308">
        <v>56.798246899999995</v>
      </c>
      <c r="CP161" s="308">
        <v>54.714913899999999</v>
      </c>
      <c r="CQ161" s="308">
        <v>2.0833349999999999</v>
      </c>
      <c r="CR161" s="308">
        <v>2.0833349999999999</v>
      </c>
      <c r="CS161" s="308">
        <v>2.0833349999999999</v>
      </c>
      <c r="CT161" s="308">
        <v>0</v>
      </c>
      <c r="CU161" s="308">
        <v>0</v>
      </c>
      <c r="CV161" s="308">
        <v>0</v>
      </c>
      <c r="CW161" s="308">
        <v>0</v>
      </c>
      <c r="CX161" s="308">
        <v>0</v>
      </c>
      <c r="CY161" s="308">
        <v>0</v>
      </c>
      <c r="CZ161" s="308">
        <v>0</v>
      </c>
      <c r="DA161" s="308">
        <v>0</v>
      </c>
      <c r="DB161" s="308">
        <v>0</v>
      </c>
      <c r="DC161" s="308">
        <v>0</v>
      </c>
      <c r="DD161" s="308">
        <v>0</v>
      </c>
      <c r="DE161" s="308">
        <v>0</v>
      </c>
      <c r="DF161" s="308">
        <v>0</v>
      </c>
      <c r="DG161" s="308">
        <v>0</v>
      </c>
      <c r="DH161" s="308">
        <v>0</v>
      </c>
      <c r="DI161" s="308">
        <v>0</v>
      </c>
      <c r="DJ161" s="308">
        <v>0</v>
      </c>
      <c r="DK161" s="308">
        <v>0</v>
      </c>
      <c r="DL161" s="308">
        <v>0</v>
      </c>
      <c r="DM161" s="308">
        <v>0</v>
      </c>
      <c r="DN161" s="308">
        <v>0</v>
      </c>
      <c r="DO161" s="308">
        <v>0</v>
      </c>
      <c r="DP161" s="308">
        <v>0</v>
      </c>
      <c r="DQ161" s="308">
        <v>0</v>
      </c>
      <c r="DR161" s="308">
        <v>0</v>
      </c>
      <c r="DS161" s="308">
        <v>0</v>
      </c>
      <c r="DT161" s="308">
        <v>0</v>
      </c>
      <c r="DU161" s="314"/>
      <c r="DV161" s="314"/>
      <c r="DW161" s="314"/>
      <c r="DX161" s="314"/>
      <c r="DY161" s="314"/>
      <c r="DZ161" s="314"/>
      <c r="EA161" s="314"/>
      <c r="EB161" s="314"/>
      <c r="EC161" s="314"/>
      <c r="ED161" s="314"/>
      <c r="EF161" s="311"/>
      <c r="EG161" s="311"/>
      <c r="EH161" s="311"/>
      <c r="EI161" s="311"/>
      <c r="EJ161" s="311"/>
      <c r="EK161" s="272"/>
      <c r="EL161" s="311">
        <v>0</v>
      </c>
      <c r="EM161" s="311">
        <v>0</v>
      </c>
      <c r="EN161" s="311">
        <v>0</v>
      </c>
      <c r="EO161" s="311">
        <v>0</v>
      </c>
      <c r="EP161" s="311">
        <v>0</v>
      </c>
      <c r="EQ161" s="311">
        <v>0</v>
      </c>
      <c r="ER161" s="311">
        <v>0</v>
      </c>
      <c r="ES161" s="311">
        <v>0</v>
      </c>
      <c r="ET161" s="311">
        <v>0</v>
      </c>
    </row>
    <row r="162" spans="1:150" s="256" customFormat="1" x14ac:dyDescent="0.25">
      <c r="A162" s="114" t="s">
        <v>455</v>
      </c>
      <c r="B162" s="308">
        <v>842.98178008251182</v>
      </c>
      <c r="C162" s="308">
        <v>803.14651738912482</v>
      </c>
      <c r="D162" s="308">
        <v>763.07622664584699</v>
      </c>
      <c r="E162" s="308">
        <v>722.76952118718373</v>
      </c>
      <c r="F162" s="308">
        <v>682.22500616631442</v>
      </c>
      <c r="G162" s="308">
        <v>641.44127850682185</v>
      </c>
      <c r="H162" s="308">
        <v>600.41692685413841</v>
      </c>
      <c r="I162" s="308">
        <v>559.15053152670407</v>
      </c>
      <c r="J162" s="308">
        <v>517.64066446683785</v>
      </c>
      <c r="K162" s="308">
        <v>475.88588919131843</v>
      </c>
      <c r="L162" s="308">
        <v>433.88476074167346</v>
      </c>
      <c r="M162" s="308">
        <v>391.63582563417555</v>
      </c>
      <c r="N162" s="308">
        <v>349.13762180954336</v>
      </c>
      <c r="O162" s="308">
        <v>306.3886785823459</v>
      </c>
      <c r="P162" s="308">
        <v>263.38751659010796</v>
      </c>
      <c r="Q162" s="308">
        <v>220.13264774211586</v>
      </c>
      <c r="R162" s="308">
        <v>176.62257516792056</v>
      </c>
      <c r="S162" s="308">
        <v>132.85579316553751</v>
      </c>
      <c r="T162" s="308">
        <v>88.830787149340409</v>
      </c>
      <c r="U162" s="308">
        <v>44.546033597647742</v>
      </c>
      <c r="V162" s="308">
        <v>1200</v>
      </c>
      <c r="W162" s="308">
        <v>1153.3867985322274</v>
      </c>
      <c r="X162" s="308">
        <v>1106.4919757456296</v>
      </c>
      <c r="Y162" s="308">
        <v>1059.3138301787162</v>
      </c>
      <c r="Z162" s="308">
        <v>1711.8506500903381</v>
      </c>
      <c r="AA162" s="308">
        <v>1525.7176279095245</v>
      </c>
      <c r="AB162" s="308">
        <v>1338.4923415489598</v>
      </c>
      <c r="AC162" s="308">
        <v>1150.1683794607393</v>
      </c>
      <c r="AD162" s="308">
        <v>960.73929244986584</v>
      </c>
      <c r="AE162" s="308">
        <v>770.19859345312454</v>
      </c>
      <c r="AF162" s="308">
        <v>1120.9886761380515</v>
      </c>
      <c r="AG162" s="308">
        <v>1039.7905397777756</v>
      </c>
      <c r="AH162" s="308">
        <v>1658.1092259983502</v>
      </c>
      <c r="AI162" s="308">
        <v>1486.0544086277762</v>
      </c>
      <c r="AJ162" s="308">
        <v>1312.9849225006853</v>
      </c>
      <c r="AK162" s="308">
        <v>1138.8947815423924</v>
      </c>
      <c r="AL162" s="308">
        <v>1463.7779643499955</v>
      </c>
      <c r="AM162" s="308">
        <v>1315.6034329136583</v>
      </c>
      <c r="AN162" s="308">
        <v>1166.5525638558338</v>
      </c>
      <c r="AO162" s="308">
        <v>1016.6201723184619</v>
      </c>
      <c r="AP162" s="308">
        <v>865.8010427553653</v>
      </c>
      <c r="AQ162" s="308">
        <v>1114.0899287505442</v>
      </c>
      <c r="AR162" s="308">
        <v>1961.4815528353929</v>
      </c>
      <c r="AS162" s="308">
        <v>1810.8747730366592</v>
      </c>
      <c r="AT162" s="308">
        <v>1611.3617647448234</v>
      </c>
      <c r="AU162" s="308">
        <v>1450.2404551611012</v>
      </c>
      <c r="AV162" s="308">
        <v>1288.071971841006</v>
      </c>
      <c r="AW162" s="308">
        <v>1125.9645067065603</v>
      </c>
      <c r="AX162" s="308">
        <v>1898.1754558751863</v>
      </c>
      <c r="AY162" s="308">
        <v>2267.3837396808822</v>
      </c>
      <c r="AZ162" s="308">
        <v>2152.0412711305194</v>
      </c>
      <c r="BA162" s="308">
        <v>2036.2266041838186</v>
      </c>
      <c r="BB162" s="308">
        <v>1942.4709674234009</v>
      </c>
      <c r="BC162" s="308">
        <v>1775.9513782061656</v>
      </c>
      <c r="BD162" s="308">
        <v>2058.6186802540833</v>
      </c>
      <c r="BE162" s="308">
        <v>1914.9507708722513</v>
      </c>
      <c r="BF162" s="308">
        <v>1770.6272991330609</v>
      </c>
      <c r="BG162" s="308">
        <v>1643.6156015924792</v>
      </c>
      <c r="BH162" s="308">
        <v>1821.8356831341182</v>
      </c>
      <c r="BI162" s="308">
        <v>1693.7461479319431</v>
      </c>
      <c r="BJ162" s="308">
        <v>2442.4716798139148</v>
      </c>
      <c r="BK162" s="308">
        <v>2381.2496410526355</v>
      </c>
      <c r="BL162" s="308">
        <v>2262.7367238751722</v>
      </c>
      <c r="BM162" s="308">
        <v>2151.2492411827625</v>
      </c>
      <c r="BN162" s="308">
        <v>2046.9585895103808</v>
      </c>
      <c r="BO162" s="308">
        <v>1935.1042390423606</v>
      </c>
      <c r="BP162" s="308">
        <v>2229.5986846078195</v>
      </c>
      <c r="BQ162" s="308">
        <v>2124.8090515958752</v>
      </c>
      <c r="BR162" s="308">
        <v>2012.3061953706519</v>
      </c>
      <c r="BS162" s="308">
        <v>1917.8267448096431</v>
      </c>
      <c r="BT162" s="308">
        <v>1812.707997963942</v>
      </c>
      <c r="BU162" s="308">
        <v>1721.4155621069153</v>
      </c>
      <c r="BV162" s="308">
        <v>1626.3701958843756</v>
      </c>
      <c r="BW162" s="308">
        <v>1934.8740097916489</v>
      </c>
      <c r="BX162" s="308">
        <v>1834.2782546846129</v>
      </c>
      <c r="BY162" s="308">
        <v>1733.4791132225778</v>
      </c>
      <c r="BZ162" s="308">
        <v>1626.8585610191913</v>
      </c>
      <c r="CA162" s="308">
        <v>1537.1139183291912</v>
      </c>
      <c r="CB162" s="308">
        <v>1447.5436924191911</v>
      </c>
      <c r="CC162" s="308">
        <v>1357.8017890591912</v>
      </c>
      <c r="CD162" s="308">
        <v>1268.8408828391912</v>
      </c>
      <c r="CE162" s="308">
        <v>1526.0326797796533</v>
      </c>
      <c r="CF162" s="308">
        <v>1436.2266016396534</v>
      </c>
      <c r="CG162" s="308">
        <v>1346.2395459096533</v>
      </c>
      <c r="CH162" s="308">
        <v>1255.0086543196535</v>
      </c>
      <c r="CI162" s="308">
        <v>1166.7504563196533</v>
      </c>
      <c r="CJ162" s="308">
        <v>1054.5353249996533</v>
      </c>
      <c r="CK162" s="308">
        <v>1215.0375451896534</v>
      </c>
      <c r="CL162" s="308">
        <v>1109.6463427696533</v>
      </c>
      <c r="CM162" s="308">
        <v>1000.8538737996535</v>
      </c>
      <c r="CN162" s="308">
        <v>902.18343460999984</v>
      </c>
      <c r="CO162" s="308">
        <v>1044.5912272099999</v>
      </c>
      <c r="CP162" s="308">
        <v>947.39662081999984</v>
      </c>
      <c r="CQ162" s="308">
        <v>915.69103821999988</v>
      </c>
      <c r="CR162" s="308">
        <v>819.35290896999982</v>
      </c>
      <c r="CS162" s="308">
        <v>753.56628486999989</v>
      </c>
      <c r="CT162" s="308">
        <v>716.15586999999994</v>
      </c>
      <c r="CU162" s="308">
        <v>687.02884048999999</v>
      </c>
      <c r="CV162" s="308">
        <v>675.74265276999995</v>
      </c>
      <c r="CW162" s="308">
        <v>663.69132309999998</v>
      </c>
      <c r="CX162" s="308">
        <v>659.22247167</v>
      </c>
      <c r="CY162" s="308">
        <v>651.77604596999993</v>
      </c>
      <c r="CZ162" s="308">
        <v>641.17832057999988</v>
      </c>
      <c r="DA162" s="308">
        <v>629.54663088999996</v>
      </c>
      <c r="DB162" s="308">
        <v>617.90017512999987</v>
      </c>
      <c r="DC162" s="308">
        <v>606.62801935999994</v>
      </c>
      <c r="DD162" s="308">
        <v>595.13197353999999</v>
      </c>
      <c r="DE162" s="308">
        <v>584.20028805999993</v>
      </c>
      <c r="DF162" s="308">
        <v>573.62646418999987</v>
      </c>
      <c r="DG162" s="308">
        <v>562.57044015000008</v>
      </c>
      <c r="DH162" s="308">
        <v>552.53035269999987</v>
      </c>
      <c r="DI162" s="308">
        <v>541.76142791999996</v>
      </c>
      <c r="DJ162" s="308">
        <v>531.42398778999984</v>
      </c>
      <c r="DK162" s="308">
        <v>527.01450877999991</v>
      </c>
      <c r="DL162" s="308">
        <v>522.69407246999992</v>
      </c>
      <c r="DM162" s="308">
        <v>499.5651206899999</v>
      </c>
      <c r="DN162" s="308">
        <v>488.86600473999988</v>
      </c>
      <c r="DO162" s="308">
        <v>478.49898938999991</v>
      </c>
      <c r="DP162" s="308">
        <v>467.7341146199999</v>
      </c>
      <c r="DQ162" s="308">
        <v>457.29440035999988</v>
      </c>
      <c r="DR162" s="308">
        <v>452.41479869999989</v>
      </c>
      <c r="DS162" s="308">
        <v>442.31017106999985</v>
      </c>
      <c r="DT162" s="308">
        <v>434.65244379000001</v>
      </c>
      <c r="DU162" s="314"/>
      <c r="DV162" s="314"/>
      <c r="DW162" s="314"/>
      <c r="DX162" s="314"/>
      <c r="DY162" s="314"/>
      <c r="DZ162" s="314"/>
      <c r="EA162" s="314"/>
      <c r="EB162" s="314"/>
      <c r="EC162" s="314"/>
      <c r="ED162" s="314"/>
      <c r="EF162" s="311"/>
      <c r="EG162" s="311"/>
      <c r="EH162" s="309"/>
      <c r="EI162" s="309"/>
      <c r="EJ162" s="309"/>
      <c r="EK162" s="272"/>
      <c r="EL162" s="311">
        <v>716.15586999999994</v>
      </c>
      <c r="EM162" s="311">
        <v>573.62646418999987</v>
      </c>
      <c r="EN162" s="311">
        <v>452.41479869999989</v>
      </c>
      <c r="EO162" s="311">
        <v>350.95795919</v>
      </c>
      <c r="EP162" s="311">
        <v>250.95795919</v>
      </c>
      <c r="EQ162" s="311">
        <v>150.95795919</v>
      </c>
      <c r="ER162" s="311">
        <v>50.957959189999997</v>
      </c>
      <c r="ES162" s="311">
        <v>5.9579591899999969</v>
      </c>
      <c r="ET162" s="311">
        <v>5.9579591899999969</v>
      </c>
    </row>
    <row r="163" spans="1:150" s="256" customFormat="1" x14ac:dyDescent="0.25">
      <c r="A163" s="114" t="s">
        <v>652</v>
      </c>
      <c r="B163" s="308">
        <v>449.51307308946787</v>
      </c>
      <c r="C163" s="308">
        <v>441.98451602135668</v>
      </c>
      <c r="D163" s="308">
        <v>447.25030321265837</v>
      </c>
      <c r="E163" s="308">
        <v>445.09404827332168</v>
      </c>
      <c r="F163" s="308">
        <v>445.13810420004569</v>
      </c>
      <c r="G163" s="308">
        <v>445.80039854125863</v>
      </c>
      <c r="H163" s="308">
        <v>435.01253789841473</v>
      </c>
      <c r="I163" s="308">
        <v>436.1749519980483</v>
      </c>
      <c r="J163" s="308">
        <v>434.67905922289265</v>
      </c>
      <c r="K163" s="308">
        <v>439.57839499606615</v>
      </c>
      <c r="L163" s="308">
        <v>445.01769015240524</v>
      </c>
      <c r="M163" s="308">
        <v>441.48609972014322</v>
      </c>
      <c r="N163" s="308">
        <v>442.14704738197287</v>
      </c>
      <c r="O163" s="308">
        <v>439.73387538255798</v>
      </c>
      <c r="P163" s="308">
        <v>443.67237146655754</v>
      </c>
      <c r="Q163" s="308">
        <v>434.77507692891379</v>
      </c>
      <c r="R163" s="308">
        <v>432.62670434291238</v>
      </c>
      <c r="S163" s="308">
        <v>435.70953704822915</v>
      </c>
      <c r="T163" s="308">
        <v>435.25220938322559</v>
      </c>
      <c r="U163" s="308">
        <v>432.01344806034092</v>
      </c>
      <c r="V163" s="308">
        <v>437.05922129831265</v>
      </c>
      <c r="W163" s="308">
        <v>435.98083028589718</v>
      </c>
      <c r="X163" s="308">
        <v>443.42648718634769</v>
      </c>
      <c r="Y163" s="308">
        <v>441.36322198497999</v>
      </c>
      <c r="Z163" s="308">
        <v>443.17236675126281</v>
      </c>
      <c r="AA163" s="308">
        <v>442.8177440357731</v>
      </c>
      <c r="AB163" s="308">
        <v>442.35109597106975</v>
      </c>
      <c r="AC163" s="308">
        <v>446.85337698177943</v>
      </c>
      <c r="AD163" s="308">
        <v>444.14427873722985</v>
      </c>
      <c r="AE163" s="308">
        <v>447.22505991035615</v>
      </c>
      <c r="AF163" s="308">
        <v>444.36161755830972</v>
      </c>
      <c r="AG163" s="308">
        <v>445.95827598472073</v>
      </c>
      <c r="AH163" s="308">
        <v>441.63572659809853</v>
      </c>
      <c r="AI163" s="308">
        <v>435.7800049300721</v>
      </c>
      <c r="AJ163" s="308">
        <v>427.70778764264594</v>
      </c>
      <c r="AK163" s="308">
        <v>424.38304342314035</v>
      </c>
      <c r="AL163" s="308">
        <v>421.16378055979732</v>
      </c>
      <c r="AM163" s="308">
        <v>414.96342744313347</v>
      </c>
      <c r="AN163" s="308">
        <v>407.629867652038</v>
      </c>
      <c r="AO163" s="308">
        <v>403.62444723151862</v>
      </c>
      <c r="AP163" s="308">
        <v>401.42322399769478</v>
      </c>
      <c r="AQ163" s="308">
        <v>405.67958681694381</v>
      </c>
      <c r="AR163" s="308">
        <v>402.55913436861721</v>
      </c>
      <c r="AS163" s="308">
        <v>403.52801900865074</v>
      </c>
      <c r="AT163" s="308">
        <v>401.71624627603933</v>
      </c>
      <c r="AU163" s="308">
        <v>404.19656873738506</v>
      </c>
      <c r="AV163" s="308">
        <v>405.51007842258127</v>
      </c>
      <c r="AW163" s="308">
        <v>401.44717525902263</v>
      </c>
      <c r="AX163" s="308">
        <v>399.88795316220308</v>
      </c>
      <c r="AY163" s="308">
        <v>399.40204402268398</v>
      </c>
      <c r="AZ163" s="308">
        <v>400.67238250576042</v>
      </c>
      <c r="BA163" s="308">
        <v>400.26316848751685</v>
      </c>
      <c r="BB163" s="308">
        <v>406.23649536104966</v>
      </c>
      <c r="BC163" s="308">
        <v>408.72384546788737</v>
      </c>
      <c r="BD163" s="308">
        <v>404.36150089252033</v>
      </c>
      <c r="BE163" s="308">
        <v>402.06466356325353</v>
      </c>
      <c r="BF163" s="308">
        <v>402.36863256609723</v>
      </c>
      <c r="BG163" s="308">
        <v>403.59537371772461</v>
      </c>
      <c r="BH163" s="308">
        <v>401.11151670873471</v>
      </c>
      <c r="BI163" s="308">
        <v>399.46418577848215</v>
      </c>
      <c r="BJ163" s="308">
        <v>390.03293642347307</v>
      </c>
      <c r="BK163" s="308">
        <v>388.43460561202846</v>
      </c>
      <c r="BL163" s="308">
        <v>391.9061067063144</v>
      </c>
      <c r="BM163" s="308">
        <v>388.27408754848881</v>
      </c>
      <c r="BN163" s="308">
        <v>391.07840811762497</v>
      </c>
      <c r="BO163" s="308">
        <v>395.31332853012628</v>
      </c>
      <c r="BP163" s="308">
        <v>398.73488330743407</v>
      </c>
      <c r="BQ163" s="308">
        <v>400.86554217618925</v>
      </c>
      <c r="BR163" s="308">
        <v>407.73187567691377</v>
      </c>
      <c r="BS163" s="308">
        <v>410.64590622295077</v>
      </c>
      <c r="BT163" s="308">
        <v>406.48093100241425</v>
      </c>
      <c r="BU163" s="308">
        <v>404.68381840099579</v>
      </c>
      <c r="BV163" s="308">
        <v>407.91175101050459</v>
      </c>
      <c r="BW163" s="308">
        <v>411.10748178086288</v>
      </c>
      <c r="BX163" s="308">
        <v>418.47703093483187</v>
      </c>
      <c r="BY163" s="308">
        <v>417.98938261654808</v>
      </c>
      <c r="BZ163" s="308">
        <v>418.42762881350859</v>
      </c>
      <c r="CA163" s="308">
        <v>412.6757882655653</v>
      </c>
      <c r="CB163" s="308">
        <v>409.03298882079218</v>
      </c>
      <c r="CC163" s="308">
        <v>406.01264613111891</v>
      </c>
      <c r="CD163" s="308">
        <v>402.6957166537029</v>
      </c>
      <c r="CE163" s="308">
        <v>403.91472834053019</v>
      </c>
      <c r="CF163" s="308">
        <v>401.76159950669353</v>
      </c>
      <c r="CG163" s="308">
        <v>400.16290985231751</v>
      </c>
      <c r="CH163" s="308">
        <v>399.21754871562354</v>
      </c>
      <c r="CI163" s="308">
        <v>401.04694712277291</v>
      </c>
      <c r="CJ163" s="308">
        <v>402.16914778446284</v>
      </c>
      <c r="CK163" s="308">
        <v>401.01406339726196</v>
      </c>
      <c r="CL163" s="308">
        <v>400.16187259219862</v>
      </c>
      <c r="CM163" s="308">
        <v>398.84097258720368</v>
      </c>
      <c r="CN163" s="308">
        <v>398.09941017725248</v>
      </c>
      <c r="CO163" s="308">
        <v>399.9826637821227</v>
      </c>
      <c r="CP163" s="308">
        <v>396.352829639719</v>
      </c>
      <c r="CQ163" s="308">
        <v>394.69247703751313</v>
      </c>
      <c r="CR163" s="308">
        <v>394.42225626436152</v>
      </c>
      <c r="CS163" s="308">
        <v>397.01360038211953</v>
      </c>
      <c r="CT163" s="308">
        <v>396.60991012211952</v>
      </c>
      <c r="CU163" s="308">
        <v>398.31760984571184</v>
      </c>
      <c r="CV163" s="308">
        <v>396.19755939392962</v>
      </c>
      <c r="CW163" s="308">
        <v>398.7788049695925</v>
      </c>
      <c r="CX163" s="308">
        <v>391.71392671579446</v>
      </c>
      <c r="CY163" s="308">
        <v>394.05845693741992</v>
      </c>
      <c r="CZ163" s="308">
        <v>397.03616374816386</v>
      </c>
      <c r="DA163" s="308">
        <v>397.56856841124221</v>
      </c>
      <c r="DB163" s="308">
        <v>407.17769524454405</v>
      </c>
      <c r="DC163" s="308">
        <v>408.2115106671215</v>
      </c>
      <c r="DD163" s="308">
        <v>407.27597574577527</v>
      </c>
      <c r="DE163" s="308">
        <v>408.90211103731519</v>
      </c>
      <c r="DF163" s="308">
        <v>415.04806509045221</v>
      </c>
      <c r="DG163" s="308">
        <v>416.90798964320868</v>
      </c>
      <c r="DH163" s="308">
        <v>414.39485442733377</v>
      </c>
      <c r="DI163" s="308">
        <v>413.54141415152185</v>
      </c>
      <c r="DJ163" s="308">
        <v>409.74263887124931</v>
      </c>
      <c r="DK163" s="308">
        <v>414.06176240326755</v>
      </c>
      <c r="DL163" s="308">
        <v>414.9089234842163</v>
      </c>
      <c r="DM163" s="308">
        <v>410.72148411635186</v>
      </c>
      <c r="DN163" s="308">
        <v>1365.2724912062554</v>
      </c>
      <c r="DO163" s="308">
        <v>1362.1426060422332</v>
      </c>
      <c r="DP163" s="308">
        <v>1350.6864483844306</v>
      </c>
      <c r="DQ163" s="308">
        <v>1350.8322981579911</v>
      </c>
      <c r="DR163" s="308">
        <v>1338.5407197102138</v>
      </c>
      <c r="DS163" s="308">
        <v>1338.8294202940956</v>
      </c>
      <c r="DT163" s="308">
        <v>1346.2301280302031</v>
      </c>
      <c r="DU163" s="308"/>
      <c r="DV163" s="308"/>
      <c r="DW163" s="308"/>
      <c r="DX163" s="308"/>
      <c r="DY163" s="308"/>
      <c r="DZ163" s="308"/>
      <c r="EA163" s="308"/>
      <c r="EB163" s="308"/>
      <c r="EC163" s="308"/>
      <c r="ED163" s="308"/>
      <c r="EF163" s="309"/>
      <c r="EG163" s="309"/>
      <c r="EH163" s="311"/>
      <c r="EI163" s="311"/>
      <c r="EJ163" s="311"/>
      <c r="EK163" s="272"/>
      <c r="EL163" s="309"/>
      <c r="EM163" s="309"/>
      <c r="EN163" s="309"/>
      <c r="EO163" s="309"/>
      <c r="EP163" s="309"/>
      <c r="EQ163" s="309"/>
      <c r="ER163" s="309"/>
      <c r="ES163" s="309"/>
      <c r="ET163" s="309"/>
    </row>
    <row r="164" spans="1:150" s="256" customFormat="1" x14ac:dyDescent="0.25">
      <c r="A164" s="567" t="s">
        <v>454</v>
      </c>
      <c r="B164" s="308">
        <v>3798.8864606400002</v>
      </c>
      <c r="C164" s="308">
        <v>3804.0021299635005</v>
      </c>
      <c r="D164" s="308">
        <v>3826.5869843661258</v>
      </c>
      <c r="E164" s="308">
        <v>3939.451295759281</v>
      </c>
      <c r="F164" s="308">
        <v>3943.413812452507</v>
      </c>
      <c r="G164" s="308">
        <v>3911.0205429398666</v>
      </c>
      <c r="H164" s="308">
        <v>4251.0734398660825</v>
      </c>
      <c r="I164" s="308">
        <v>4119.7376441548167</v>
      </c>
      <c r="J164" s="308">
        <v>4216.5627439998025</v>
      </c>
      <c r="K164" s="308">
        <v>4251.8723787523877</v>
      </c>
      <c r="L164" s="308">
        <v>4513.1375835144927</v>
      </c>
      <c r="M164" s="308">
        <v>4957.4555850770212</v>
      </c>
      <c r="N164" s="308">
        <v>5442.9268222106466</v>
      </c>
      <c r="O164" s="308">
        <v>5514.8689196976475</v>
      </c>
      <c r="P164" s="308">
        <v>5785.4763729280203</v>
      </c>
      <c r="Q164" s="308">
        <v>5964.0295292794699</v>
      </c>
      <c r="R164" s="308">
        <v>6123.5885968153561</v>
      </c>
      <c r="S164" s="308">
        <v>6019.5326485112982</v>
      </c>
      <c r="T164" s="308">
        <v>6291.4664535033598</v>
      </c>
      <c r="U164" s="308">
        <v>6338.0976498936488</v>
      </c>
      <c r="V164" s="308">
        <v>6420.3437586859891</v>
      </c>
      <c r="W164" s="308">
        <v>6534.0508573078478</v>
      </c>
      <c r="X164" s="308">
        <v>6630.2142270675995</v>
      </c>
      <c r="Y164" s="308">
        <v>7128.1348686999991</v>
      </c>
      <c r="Z164" s="308">
        <v>7619.664046769999</v>
      </c>
      <c r="AA164" s="308">
        <v>7492.4429304820005</v>
      </c>
      <c r="AB164" s="308">
        <v>8122.0592609917003</v>
      </c>
      <c r="AC164" s="308">
        <v>8497.0484516609031</v>
      </c>
      <c r="AD164" s="308">
        <v>8586.359239605923</v>
      </c>
      <c r="AE164" s="308">
        <v>8658.5738636527185</v>
      </c>
      <c r="AF164" s="308">
        <v>8059.3737735242266</v>
      </c>
      <c r="AG164" s="308">
        <v>7889.8671862533156</v>
      </c>
      <c r="AH164" s="308">
        <v>8140.5992413095055</v>
      </c>
      <c r="AI164" s="308">
        <v>7943.8044271245781</v>
      </c>
      <c r="AJ164" s="308">
        <v>8129.5220451979321</v>
      </c>
      <c r="AK164" s="308">
        <v>8439.6967542212515</v>
      </c>
      <c r="AL164" s="308">
        <v>9537.4068028299989</v>
      </c>
      <c r="AM164" s="308">
        <v>9409.0400758569976</v>
      </c>
      <c r="AN164" s="308">
        <v>9791.6959084576156</v>
      </c>
      <c r="AO164" s="308">
        <v>9697.5411591760712</v>
      </c>
      <c r="AP164" s="308">
        <v>9645.8768818977987</v>
      </c>
      <c r="AQ164" s="308">
        <v>9638.0162537473807</v>
      </c>
      <c r="AR164" s="308">
        <v>9365.5355292470595</v>
      </c>
      <c r="AS164" s="308">
        <v>9267.1004074220673</v>
      </c>
      <c r="AT164" s="308">
        <v>9720.8419642411318</v>
      </c>
      <c r="AU164" s="308">
        <v>10161.343721602776</v>
      </c>
      <c r="AV164" s="308">
        <v>10882.209021636023</v>
      </c>
      <c r="AW164" s="308">
        <v>11752.600382740749</v>
      </c>
      <c r="AX164" s="308">
        <v>13064.308874330001</v>
      </c>
      <c r="AY164" s="308">
        <v>12629.977587400004</v>
      </c>
      <c r="AZ164" s="308">
        <v>13908.898409669999</v>
      </c>
      <c r="BA164" s="308">
        <v>14703.641008410001</v>
      </c>
      <c r="BB164" s="308">
        <v>15042.885515130001</v>
      </c>
      <c r="BC164" s="308">
        <v>15007.05785501</v>
      </c>
      <c r="BD164" s="308">
        <v>14642.871445879999</v>
      </c>
      <c r="BE164" s="308">
        <v>14530.695281327</v>
      </c>
      <c r="BF164" s="308">
        <v>15185.935733483666</v>
      </c>
      <c r="BG164" s="308">
        <v>15833.097304480996</v>
      </c>
      <c r="BH164" s="308">
        <v>16090.936814205015</v>
      </c>
      <c r="BI164" s="308">
        <v>16523.826192779001</v>
      </c>
      <c r="BJ164" s="308">
        <v>16651.763011605002</v>
      </c>
      <c r="BK164" s="308">
        <v>17299.221658842995</v>
      </c>
      <c r="BL164" s="308">
        <v>17202.334378748004</v>
      </c>
      <c r="BM164" s="308">
        <v>17330.093615114001</v>
      </c>
      <c r="BN164" s="308">
        <v>17013.370910680998</v>
      </c>
      <c r="BO164" s="308">
        <v>15403.809049969001</v>
      </c>
      <c r="BP164" s="308">
        <v>15106.401232565333</v>
      </c>
      <c r="BQ164" s="308">
        <v>15044.315670215336</v>
      </c>
      <c r="BR164" s="308">
        <v>15233.045083725334</v>
      </c>
      <c r="BS164" s="308">
        <v>15314.163104679337</v>
      </c>
      <c r="BT164" s="308">
        <v>15697.012596209333</v>
      </c>
      <c r="BU164" s="308">
        <v>15471.733058739335</v>
      </c>
      <c r="BV164" s="308">
        <v>15861.922670809337</v>
      </c>
      <c r="BW164" s="308">
        <v>15599.014321649334</v>
      </c>
      <c r="BX164" s="308">
        <v>15141.624590689335</v>
      </c>
      <c r="BY164" s="308">
        <v>15196.360767078004</v>
      </c>
      <c r="BZ164" s="308">
        <v>15237.358787155335</v>
      </c>
      <c r="CA164" s="308">
        <v>15460.679610395</v>
      </c>
      <c r="CB164" s="308">
        <v>15607.528573007003</v>
      </c>
      <c r="CC164" s="308">
        <v>15939.536334666998</v>
      </c>
      <c r="CD164" s="308">
        <v>15721.279101327</v>
      </c>
      <c r="CE164" s="308">
        <v>15557.319758087002</v>
      </c>
      <c r="CF164" s="308">
        <v>15723.939662956998</v>
      </c>
      <c r="CG164" s="308">
        <v>15412.689189437</v>
      </c>
      <c r="CH164" s="308">
        <v>15931.703215797002</v>
      </c>
      <c r="CI164" s="308">
        <v>15583.492748887005</v>
      </c>
      <c r="CJ164" s="308">
        <v>15090.588054787004</v>
      </c>
      <c r="CK164" s="308">
        <v>16364.23623841699</v>
      </c>
      <c r="CL164" s="308">
        <v>15647.196289673688</v>
      </c>
      <c r="CM164" s="308">
        <v>15254.965458313691</v>
      </c>
      <c r="CN164" s="308">
        <v>15556.562560463693</v>
      </c>
      <c r="CO164" s="308">
        <v>15382.53492796369</v>
      </c>
      <c r="CP164" s="308">
        <v>15385.90064488369</v>
      </c>
      <c r="CQ164" s="308">
        <v>15971.552514913687</v>
      </c>
      <c r="CR164" s="308">
        <v>15271.873615353688</v>
      </c>
      <c r="CS164" s="308">
        <v>15086.28139637616</v>
      </c>
      <c r="CT164" s="308">
        <v>15024.828186833092</v>
      </c>
      <c r="CU164" s="308">
        <v>14889.159969113693</v>
      </c>
      <c r="CV164" s="308">
        <v>15373.768076413689</v>
      </c>
      <c r="CW164" s="308">
        <v>15982.833429183695</v>
      </c>
      <c r="CX164" s="308">
        <v>15981.84814895369</v>
      </c>
      <c r="CY164" s="308">
        <v>15517.127732623692</v>
      </c>
      <c r="CZ164" s="308">
        <v>16086.533891493695</v>
      </c>
      <c r="DA164" s="308">
        <v>16444.146021971283</v>
      </c>
      <c r="DB164" s="308">
        <v>16805.269747851278</v>
      </c>
      <c r="DC164" s="308">
        <v>16894.52868366128</v>
      </c>
      <c r="DD164" s="308">
        <v>15741.78973013</v>
      </c>
      <c r="DE164" s="308">
        <v>16576.092481899999</v>
      </c>
      <c r="DF164" s="308">
        <v>16037.91802777</v>
      </c>
      <c r="DG164" s="308">
        <v>15883.080634930029</v>
      </c>
      <c r="DH164" s="308">
        <v>15833.567191959999</v>
      </c>
      <c r="DI164" s="308">
        <v>16368.821552919995</v>
      </c>
      <c r="DJ164" s="308">
        <v>16334.214323180002</v>
      </c>
      <c r="DK164" s="308">
        <v>16665.148081930005</v>
      </c>
      <c r="DL164" s="308">
        <v>16771.088961610025</v>
      </c>
      <c r="DM164" s="308">
        <v>19150.190721080027</v>
      </c>
      <c r="DN164" s="308">
        <v>19516.159360749996</v>
      </c>
      <c r="DO164" s="308">
        <v>19127.038130419998</v>
      </c>
      <c r="DP164" s="308">
        <v>18391.747367840002</v>
      </c>
      <c r="DQ164" s="308">
        <v>18459.328432230002</v>
      </c>
      <c r="DR164" s="308">
        <v>18718.593401893639</v>
      </c>
      <c r="DS164" s="308">
        <v>19047.669115053643</v>
      </c>
      <c r="DT164" s="308">
        <v>18711.155432796229</v>
      </c>
      <c r="DU164" s="314"/>
      <c r="DV164" s="314"/>
      <c r="DW164" s="314"/>
      <c r="DX164" s="314"/>
      <c r="DY164" s="314"/>
      <c r="DZ164" s="314"/>
      <c r="EA164" s="314"/>
      <c r="EB164" s="314"/>
      <c r="EC164" s="314"/>
      <c r="ED164" s="314"/>
      <c r="EF164" s="311"/>
      <c r="EG164" s="311"/>
      <c r="EH164" s="311"/>
      <c r="EI164" s="311"/>
      <c r="EJ164" s="311"/>
      <c r="EK164" s="272"/>
      <c r="EL164" s="311">
        <v>15024.828186833092</v>
      </c>
      <c r="EM164" s="311">
        <v>16037.91802777</v>
      </c>
      <c r="EN164" s="311">
        <v>18718.593401893639</v>
      </c>
      <c r="EO164" s="311">
        <v>17696.915964093641</v>
      </c>
      <c r="EP164" s="311">
        <v>16934.504664653636</v>
      </c>
      <c r="EQ164" s="311">
        <v>16255.875684518638</v>
      </c>
      <c r="ER164" s="311">
        <v>15027.824461973638</v>
      </c>
      <c r="ES164" s="311">
        <v>13674.773239428639</v>
      </c>
      <c r="ET164" s="311">
        <v>13212.151574973639</v>
      </c>
    </row>
    <row r="165" spans="1:150" s="256" customFormat="1" x14ac:dyDescent="0.25">
      <c r="A165" s="114" t="s">
        <v>653</v>
      </c>
      <c r="B165" s="305">
        <v>260.26551199999994</v>
      </c>
      <c r="C165" s="305">
        <v>265.0808219999999</v>
      </c>
      <c r="D165" s="305">
        <v>267.6113150000001</v>
      </c>
      <c r="E165" s="305">
        <v>387.25501900000017</v>
      </c>
      <c r="F165" s="305">
        <v>364.81117699999959</v>
      </c>
      <c r="G165" s="305">
        <v>367.59243799999967</v>
      </c>
      <c r="H165" s="305">
        <v>338.07092899999952</v>
      </c>
      <c r="I165" s="305">
        <v>345.92947800000002</v>
      </c>
      <c r="J165" s="305">
        <v>328.21903700000075</v>
      </c>
      <c r="K165" s="305">
        <v>336.49933899999996</v>
      </c>
      <c r="L165" s="305">
        <v>440.44953800000076</v>
      </c>
      <c r="M165" s="305">
        <v>667.29249999999956</v>
      </c>
      <c r="N165" s="305">
        <v>598.05263299999933</v>
      </c>
      <c r="O165" s="305">
        <v>592.45531300000039</v>
      </c>
      <c r="P165" s="305">
        <v>592.59635999999955</v>
      </c>
      <c r="Q165" s="305">
        <v>596.15037999999913</v>
      </c>
      <c r="R165" s="305">
        <v>574.27597600000081</v>
      </c>
      <c r="S165" s="305">
        <v>579.38014099999964</v>
      </c>
      <c r="T165" s="305">
        <v>573.02105599999959</v>
      </c>
      <c r="U165" s="305">
        <v>604.81802400000015</v>
      </c>
      <c r="V165" s="305">
        <v>641.78012200000012</v>
      </c>
      <c r="W165" s="305">
        <v>665.26068400000077</v>
      </c>
      <c r="X165" s="305">
        <v>660.6605299999992</v>
      </c>
      <c r="Y165" s="305">
        <v>660.40927100000044</v>
      </c>
      <c r="Z165" s="305">
        <v>637.48590599999989</v>
      </c>
      <c r="AA165" s="305">
        <v>599.79931200000101</v>
      </c>
      <c r="AB165" s="305">
        <v>601.6194230000001</v>
      </c>
      <c r="AC165" s="305">
        <v>602.33257700000104</v>
      </c>
      <c r="AD165" s="305">
        <v>690.22548599999936</v>
      </c>
      <c r="AE165" s="305">
        <v>687.67113600000084</v>
      </c>
      <c r="AF165" s="305">
        <v>551.92271299999993</v>
      </c>
      <c r="AG165" s="305">
        <v>566.09891199999947</v>
      </c>
      <c r="AH165" s="305">
        <v>554.17588799999976</v>
      </c>
      <c r="AI165" s="305">
        <v>574.38740099999995</v>
      </c>
      <c r="AJ165" s="305">
        <v>569.60690799999975</v>
      </c>
      <c r="AK165" s="305">
        <v>570.14642900000035</v>
      </c>
      <c r="AL165" s="305">
        <v>547.75688400000035</v>
      </c>
      <c r="AM165" s="305">
        <v>542.94945299999927</v>
      </c>
      <c r="AN165" s="305">
        <v>534.28792599999906</v>
      </c>
      <c r="AO165" s="305">
        <v>535.52002800000082</v>
      </c>
      <c r="AP165" s="305">
        <v>497.64741800000047</v>
      </c>
      <c r="AQ165" s="305">
        <v>493.88718100000006</v>
      </c>
      <c r="AR165" s="305">
        <v>484.5591800000002</v>
      </c>
      <c r="AS165" s="305">
        <v>508.55761700000039</v>
      </c>
      <c r="AT165" s="305">
        <v>496.94306499999948</v>
      </c>
      <c r="AU165" s="305">
        <v>516.91613499999949</v>
      </c>
      <c r="AV165" s="305">
        <v>509.52140999999938</v>
      </c>
      <c r="AW165" s="305">
        <v>511.03066399999989</v>
      </c>
      <c r="AX165" s="305">
        <v>504.89853900000162</v>
      </c>
      <c r="AY165" s="305">
        <v>498.23052999999891</v>
      </c>
      <c r="AZ165" s="305">
        <v>504.52006999999867</v>
      </c>
      <c r="BA165" s="305">
        <v>511.54911100000027</v>
      </c>
      <c r="BB165" s="305">
        <v>478.49958300000071</v>
      </c>
      <c r="BC165" s="305">
        <v>478.62310900000011</v>
      </c>
      <c r="BD165" s="305">
        <v>479.26844100000017</v>
      </c>
      <c r="BE165" s="305">
        <v>498.39130300000033</v>
      </c>
      <c r="BF165" s="305">
        <v>502.42403399999966</v>
      </c>
      <c r="BG165" s="305">
        <v>533.06736299999829</v>
      </c>
      <c r="BH165" s="305">
        <v>533.9696870000007</v>
      </c>
      <c r="BI165" s="305">
        <v>532.6616439999998</v>
      </c>
      <c r="BJ165" s="305">
        <v>511.14508800000112</v>
      </c>
      <c r="BK165" s="305">
        <v>508.5083659999982</v>
      </c>
      <c r="BL165" s="305">
        <v>513.81883899999957</v>
      </c>
      <c r="BM165" s="305">
        <v>509.62062199999855</v>
      </c>
      <c r="BN165" s="305">
        <v>482.51730699999825</v>
      </c>
      <c r="BO165" s="305">
        <v>482.89909800000169</v>
      </c>
      <c r="BP165" s="305">
        <v>482.1550759999991</v>
      </c>
      <c r="BQ165" s="305">
        <v>511.96137399999861</v>
      </c>
      <c r="BR165" s="305">
        <v>595.5491750000001</v>
      </c>
      <c r="BS165" s="305">
        <v>626.16113699999914</v>
      </c>
      <c r="BT165" s="305">
        <v>623.77355700000044</v>
      </c>
      <c r="BU165" s="305">
        <v>624.23871199999849</v>
      </c>
      <c r="BV165" s="305">
        <v>618.78988400000162</v>
      </c>
      <c r="BW165" s="305">
        <v>642.97961299999952</v>
      </c>
      <c r="BX165" s="305">
        <v>673.95654700000159</v>
      </c>
      <c r="BY165" s="305">
        <v>671.54044900000008</v>
      </c>
      <c r="BZ165" s="305">
        <v>645.21717500000159</v>
      </c>
      <c r="CA165" s="305">
        <v>642.41330499999822</v>
      </c>
      <c r="CB165" s="305">
        <v>639.19776600000114</v>
      </c>
      <c r="CC165" s="305">
        <v>666.4704559999991</v>
      </c>
      <c r="CD165" s="305">
        <v>664.41200499999832</v>
      </c>
      <c r="CE165" s="305">
        <v>697.06911400000172</v>
      </c>
      <c r="CF165" s="305">
        <v>700.07526599999983</v>
      </c>
      <c r="CG165" s="305">
        <v>698.47165899999891</v>
      </c>
      <c r="CH165" s="305">
        <v>655.60125899999912</v>
      </c>
      <c r="CI165" s="305">
        <v>651.30012500000157</v>
      </c>
      <c r="CJ165" s="305">
        <v>644.08050100000037</v>
      </c>
      <c r="CK165" s="305">
        <v>646.57934899999964</v>
      </c>
      <c r="CL165" s="305">
        <v>616.16346699999849</v>
      </c>
      <c r="CM165" s="305">
        <v>614.00300699999934</v>
      </c>
      <c r="CN165" s="305">
        <v>612.03575700000147</v>
      </c>
      <c r="CO165" s="305">
        <v>628.62061399999948</v>
      </c>
      <c r="CP165" s="305">
        <v>637.1510589999998</v>
      </c>
      <c r="CQ165" s="305">
        <v>657.39214599999832</v>
      </c>
      <c r="CR165" s="305">
        <v>674.50127699999939</v>
      </c>
      <c r="CS165" s="305">
        <v>688.61946499999976</v>
      </c>
      <c r="CT165" s="305">
        <v>634.32863699999871</v>
      </c>
      <c r="CU165" s="305">
        <v>641.01983000000109</v>
      </c>
      <c r="CV165" s="305">
        <v>631.91507999999885</v>
      </c>
      <c r="CW165" s="305">
        <v>632.24293899999975</v>
      </c>
      <c r="CX165" s="305">
        <v>601.07952300000034</v>
      </c>
      <c r="CY165" s="305">
        <v>603.74169899999833</v>
      </c>
      <c r="CZ165" s="305">
        <v>1105.3019070000009</v>
      </c>
      <c r="DA165" s="305">
        <v>1116.7247559999996</v>
      </c>
      <c r="DB165" s="305">
        <v>1111.4181949999984</v>
      </c>
      <c r="DC165" s="305">
        <v>1147.768712000001</v>
      </c>
      <c r="DD165" s="305">
        <v>1152.6207020000002</v>
      </c>
      <c r="DE165" s="305">
        <v>1155.6375259999986</v>
      </c>
      <c r="DF165" s="305">
        <v>1121.0328530000006</v>
      </c>
      <c r="DG165" s="305">
        <v>1129.079518999999</v>
      </c>
      <c r="DH165" s="305">
        <v>1126.5935979999995</v>
      </c>
      <c r="DI165" s="305">
        <v>1131.8965730000018</v>
      </c>
      <c r="DJ165" s="305">
        <v>1113.7859730000018</v>
      </c>
      <c r="DK165" s="305">
        <v>1115.6911749999999</v>
      </c>
      <c r="DL165" s="305">
        <v>1116.9449180000011</v>
      </c>
      <c r="DM165" s="305">
        <v>3499.7937657900002</v>
      </c>
      <c r="DN165" s="305">
        <v>3503.8142387900007</v>
      </c>
      <c r="DO165" s="305">
        <v>3507.1309027899988</v>
      </c>
      <c r="DP165" s="305">
        <v>3436.8654807899984</v>
      </c>
      <c r="DQ165" s="305">
        <v>3364.3119107899984</v>
      </c>
      <c r="DR165" s="305">
        <v>3304.6776617899995</v>
      </c>
      <c r="DS165" s="305">
        <v>3165.9960447900012</v>
      </c>
      <c r="DT165" s="305">
        <v>3167.7361697899978</v>
      </c>
      <c r="DU165" s="305"/>
      <c r="DV165" s="305"/>
      <c r="DW165" s="305"/>
      <c r="DX165" s="305"/>
      <c r="DY165" s="305"/>
      <c r="DZ165" s="305"/>
      <c r="EA165" s="305"/>
      <c r="EB165" s="305"/>
      <c r="EC165" s="305"/>
      <c r="ED165" s="305"/>
      <c r="EF165" s="311"/>
      <c r="EG165" s="311"/>
      <c r="EH165" s="311"/>
      <c r="EI165" s="311"/>
      <c r="EJ165" s="311"/>
      <c r="EK165" s="272"/>
      <c r="EL165" s="311">
        <v>634.32863699999871</v>
      </c>
      <c r="EM165" s="311">
        <v>1121.0328530000006</v>
      </c>
      <c r="EN165" s="311">
        <v>3304.6776617899995</v>
      </c>
      <c r="EO165" s="311">
        <v>3304.6776617899995</v>
      </c>
      <c r="EP165" s="311">
        <v>3304.6776617899995</v>
      </c>
      <c r="EQ165" s="311">
        <v>3304.6776617899995</v>
      </c>
      <c r="ER165" s="311">
        <v>3304.6776617899995</v>
      </c>
      <c r="ES165" s="311">
        <v>3304.6776617899995</v>
      </c>
      <c r="ET165" s="311">
        <v>2965.6776617899995</v>
      </c>
    </row>
    <row r="166" spans="1:150" s="256" customFormat="1" x14ac:dyDescent="0.25">
      <c r="A166" s="570" t="s">
        <v>176</v>
      </c>
      <c r="B166" s="308">
        <v>221.325512</v>
      </c>
      <c r="C166" s="308">
        <v>221.46082199999998</v>
      </c>
      <c r="D166" s="308">
        <v>221.601315</v>
      </c>
      <c r="E166" s="308">
        <v>340.17501900000002</v>
      </c>
      <c r="F166" s="308">
        <v>330.99117699999999</v>
      </c>
      <c r="G166" s="308">
        <v>330.94243799999998</v>
      </c>
      <c r="H166" s="308">
        <v>302.47092899999996</v>
      </c>
      <c r="I166" s="308">
        <v>300.889478</v>
      </c>
      <c r="J166" s="308">
        <v>300.65903700000001</v>
      </c>
      <c r="K166" s="308">
        <v>300.68933900000002</v>
      </c>
      <c r="L166" s="308">
        <v>402.43953799999997</v>
      </c>
      <c r="M166" s="308">
        <v>627.55250000000001</v>
      </c>
      <c r="N166" s="308">
        <v>567.62263299999995</v>
      </c>
      <c r="O166" s="308">
        <v>560.68531299999995</v>
      </c>
      <c r="P166" s="308">
        <v>560.81635999999992</v>
      </c>
      <c r="Q166" s="308">
        <v>560.98037999999997</v>
      </c>
      <c r="R166" s="308">
        <v>552.39597600000002</v>
      </c>
      <c r="S166" s="308">
        <v>553.09014100000002</v>
      </c>
      <c r="T166" s="308">
        <v>545.691056</v>
      </c>
      <c r="U166" s="308">
        <v>558.51802399999997</v>
      </c>
      <c r="V166" s="308">
        <v>595.51012199999991</v>
      </c>
      <c r="W166" s="308">
        <v>593.86068399999999</v>
      </c>
      <c r="X166" s="308">
        <v>587.63053000000002</v>
      </c>
      <c r="Y166" s="308">
        <v>583.59927100000004</v>
      </c>
      <c r="Z166" s="308">
        <v>560.80590599999994</v>
      </c>
      <c r="AA166" s="308">
        <v>549.82931200000007</v>
      </c>
      <c r="AB166" s="308">
        <v>549.849423</v>
      </c>
      <c r="AC166" s="308">
        <v>548.19257700000003</v>
      </c>
      <c r="AD166" s="308">
        <v>661.95548600000006</v>
      </c>
      <c r="AE166" s="308">
        <v>660.71113600000001</v>
      </c>
      <c r="AF166" s="308">
        <v>523.75271299999997</v>
      </c>
      <c r="AG166" s="308">
        <v>520.40891199999999</v>
      </c>
      <c r="AH166" s="308">
        <v>508.07588800000002</v>
      </c>
      <c r="AI166" s="308">
        <v>508.03740099999999</v>
      </c>
      <c r="AJ166" s="308">
        <v>501.78690800000004</v>
      </c>
      <c r="AK166" s="308">
        <v>501.786429</v>
      </c>
      <c r="AL166" s="308">
        <v>486.42688399999997</v>
      </c>
      <c r="AM166" s="308">
        <v>483.09945300000004</v>
      </c>
      <c r="AN166" s="308">
        <v>470.76792599999999</v>
      </c>
      <c r="AO166" s="308">
        <v>470.77002799999997</v>
      </c>
      <c r="AP166" s="308">
        <v>464.50741799999997</v>
      </c>
      <c r="AQ166" s="308">
        <v>464.40718099999998</v>
      </c>
      <c r="AR166" s="308">
        <v>457.70918</v>
      </c>
      <c r="AS166" s="308">
        <v>462.047617</v>
      </c>
      <c r="AT166" s="308">
        <v>462.01306499999998</v>
      </c>
      <c r="AU166" s="308">
        <v>462.01613499999996</v>
      </c>
      <c r="AV166" s="308">
        <v>455.79140999999998</v>
      </c>
      <c r="AW166" s="308">
        <v>455.76066399999996</v>
      </c>
      <c r="AX166" s="308">
        <v>454.56853900000004</v>
      </c>
      <c r="AY166" s="308">
        <v>451.23052999999999</v>
      </c>
      <c r="AZ166" s="308">
        <v>454.55007000000001</v>
      </c>
      <c r="BA166" s="308">
        <v>454.61911100000003</v>
      </c>
      <c r="BB166" s="308">
        <v>454.60958300000004</v>
      </c>
      <c r="BC166" s="308">
        <v>454.71310900000003</v>
      </c>
      <c r="BD166" s="308">
        <v>453.56844100000001</v>
      </c>
      <c r="BE166" s="308">
        <v>454.71130300000004</v>
      </c>
      <c r="BF166" s="308">
        <v>453.90403399999997</v>
      </c>
      <c r="BG166" s="308">
        <v>454.29736299999996</v>
      </c>
      <c r="BH166" s="308">
        <v>454.45968699999997</v>
      </c>
      <c r="BI166" s="308">
        <v>454.441644</v>
      </c>
      <c r="BJ166" s="308">
        <v>454.57508799999999</v>
      </c>
      <c r="BK166" s="308">
        <v>453.55836600000004</v>
      </c>
      <c r="BL166" s="308">
        <v>452.76883900000001</v>
      </c>
      <c r="BM166" s="308">
        <v>452.54062199999998</v>
      </c>
      <c r="BN166" s="308">
        <v>452.45730700000001</v>
      </c>
      <c r="BO166" s="308">
        <v>452.499098</v>
      </c>
      <c r="BP166" s="308">
        <v>452.535076</v>
      </c>
      <c r="BQ166" s="308">
        <v>451.70137399999999</v>
      </c>
      <c r="BR166" s="308">
        <v>531.05917499999998</v>
      </c>
      <c r="BS166" s="308">
        <v>531.10113699999999</v>
      </c>
      <c r="BT166" s="308">
        <v>531.09355700000003</v>
      </c>
      <c r="BU166" s="308">
        <v>531.10871199999997</v>
      </c>
      <c r="BV166" s="308">
        <v>561.20988399999999</v>
      </c>
      <c r="BW166" s="308">
        <v>585.85961299999997</v>
      </c>
      <c r="BX166" s="308">
        <v>609.10654699999998</v>
      </c>
      <c r="BY166" s="308">
        <v>608.99044900000001</v>
      </c>
      <c r="BZ166" s="308">
        <v>609.11717499999997</v>
      </c>
      <c r="CA166" s="308">
        <v>609.23330499999997</v>
      </c>
      <c r="CB166" s="308">
        <v>607.56776600000001</v>
      </c>
      <c r="CC166" s="308">
        <v>605.49045599999999</v>
      </c>
      <c r="CD166" s="308">
        <v>598.74200500000006</v>
      </c>
      <c r="CE166" s="308">
        <v>598.64911400000005</v>
      </c>
      <c r="CF166" s="308">
        <v>598.68526600000007</v>
      </c>
      <c r="CG166" s="308">
        <v>598.74165900000003</v>
      </c>
      <c r="CH166" s="308">
        <v>597.06125900000006</v>
      </c>
      <c r="CI166" s="308">
        <v>594.44012499999997</v>
      </c>
      <c r="CJ166" s="308">
        <v>587.86050100000011</v>
      </c>
      <c r="CK166" s="308">
        <v>587.929349</v>
      </c>
      <c r="CL166" s="308">
        <v>587.26346699999999</v>
      </c>
      <c r="CM166" s="308">
        <v>587.57300699999996</v>
      </c>
      <c r="CN166" s="308">
        <v>585.92575700000009</v>
      </c>
      <c r="CO166" s="308">
        <v>583.06061399999999</v>
      </c>
      <c r="CP166" s="308">
        <v>577.181059</v>
      </c>
      <c r="CQ166" s="308">
        <v>577.292146</v>
      </c>
      <c r="CR166" s="308">
        <v>577.19127700000001</v>
      </c>
      <c r="CS166" s="308">
        <v>577.33946500000002</v>
      </c>
      <c r="CT166" s="308">
        <v>575.69863700000008</v>
      </c>
      <c r="CU166" s="308">
        <v>573.65983000000006</v>
      </c>
      <c r="CV166" s="308">
        <v>567.60508000000004</v>
      </c>
      <c r="CW166" s="308">
        <v>567.56293900000003</v>
      </c>
      <c r="CX166" s="308">
        <v>567.62952299999995</v>
      </c>
      <c r="CY166" s="308">
        <v>567.71169899999995</v>
      </c>
      <c r="CZ166" s="308">
        <v>1066.1919069999999</v>
      </c>
      <c r="DA166" s="308">
        <v>1063.9547560000001</v>
      </c>
      <c r="DB166" s="308">
        <v>1058.0481949999999</v>
      </c>
      <c r="DC166" s="308">
        <v>1058.118712</v>
      </c>
      <c r="DD166" s="308">
        <v>1057.020702</v>
      </c>
      <c r="DE166" s="308">
        <v>1057.147526</v>
      </c>
      <c r="DF166" s="308">
        <v>1055.462853</v>
      </c>
      <c r="DG166" s="308">
        <v>1053.459519</v>
      </c>
      <c r="DH166" s="308">
        <v>1047.6535979999999</v>
      </c>
      <c r="DI166" s="308">
        <v>1047.626573</v>
      </c>
      <c r="DJ166" s="308">
        <v>1047.3959730000001</v>
      </c>
      <c r="DK166" s="308">
        <v>1047.120985</v>
      </c>
      <c r="DL166" s="308">
        <v>1045.548642</v>
      </c>
      <c r="DM166" s="308">
        <v>3421.1855947900003</v>
      </c>
      <c r="DN166" s="308">
        <v>3415.1885257900003</v>
      </c>
      <c r="DO166" s="308">
        <v>3415.0551257900001</v>
      </c>
      <c r="DP166" s="308">
        <v>3339.9777317900002</v>
      </c>
      <c r="DQ166" s="308">
        <v>3265.0380317899999</v>
      </c>
      <c r="DR166" s="308">
        <v>0</v>
      </c>
      <c r="DS166" s="308"/>
      <c r="DT166" s="308"/>
      <c r="DU166" s="308"/>
      <c r="DV166" s="308"/>
      <c r="DW166" s="308"/>
      <c r="DX166" s="308"/>
      <c r="DY166" s="308"/>
      <c r="DZ166" s="308"/>
      <c r="EA166" s="308"/>
      <c r="EB166" s="308"/>
      <c r="EC166" s="308"/>
      <c r="ED166" s="308"/>
      <c r="EF166" s="311"/>
      <c r="EG166" s="311"/>
      <c r="EH166" s="311"/>
      <c r="EI166" s="311"/>
      <c r="EJ166" s="311"/>
      <c r="EK166" s="272"/>
      <c r="EL166" s="311">
        <v>575.69863700000008</v>
      </c>
      <c r="EM166" s="311">
        <v>555.462853</v>
      </c>
      <c r="EN166" s="311">
        <v>0</v>
      </c>
      <c r="EO166" s="311"/>
      <c r="EP166" s="311"/>
      <c r="EQ166" s="311"/>
      <c r="ER166" s="311"/>
      <c r="ES166" s="311"/>
      <c r="ET166" s="311"/>
    </row>
    <row r="167" spans="1:150" s="256" customFormat="1" x14ac:dyDescent="0.25">
      <c r="A167" s="570" t="s">
        <v>448</v>
      </c>
      <c r="B167" s="308">
        <v>38.940000000000005</v>
      </c>
      <c r="C167" s="308">
        <v>43.620000000000005</v>
      </c>
      <c r="D167" s="308">
        <v>46.010000000000005</v>
      </c>
      <c r="E167" s="308">
        <v>47.080000000000005</v>
      </c>
      <c r="F167" s="308">
        <v>33.82</v>
      </c>
      <c r="G167" s="308">
        <v>36.65</v>
      </c>
      <c r="H167" s="308">
        <v>35.6</v>
      </c>
      <c r="I167" s="308">
        <v>45.040000000000006</v>
      </c>
      <c r="J167" s="308">
        <v>27.56</v>
      </c>
      <c r="K167" s="308">
        <v>35.81</v>
      </c>
      <c r="L167" s="308">
        <v>38.010000000000005</v>
      </c>
      <c r="M167" s="308">
        <v>39.74</v>
      </c>
      <c r="N167" s="308">
        <v>30.43</v>
      </c>
      <c r="O167" s="308">
        <v>31.770000000000003</v>
      </c>
      <c r="P167" s="308">
        <v>31.78</v>
      </c>
      <c r="Q167" s="308">
        <v>35.17</v>
      </c>
      <c r="R167" s="308">
        <v>21.880000000000003</v>
      </c>
      <c r="S167" s="308">
        <v>26.290000000000003</v>
      </c>
      <c r="T167" s="308">
        <v>27.33</v>
      </c>
      <c r="U167" s="308">
        <v>46.3</v>
      </c>
      <c r="V167" s="308">
        <v>46.269999999999996</v>
      </c>
      <c r="W167" s="308">
        <v>71.399999999999991</v>
      </c>
      <c r="X167" s="308">
        <v>73.03</v>
      </c>
      <c r="Y167" s="308">
        <v>76.81</v>
      </c>
      <c r="Z167" s="308">
        <v>76.679999999999993</v>
      </c>
      <c r="AA167" s="308">
        <v>49.97</v>
      </c>
      <c r="AB167" s="308">
        <v>51.769999999999996</v>
      </c>
      <c r="AC167" s="308">
        <v>54.14</v>
      </c>
      <c r="AD167" s="308">
        <v>28.27</v>
      </c>
      <c r="AE167" s="308">
        <v>26.96</v>
      </c>
      <c r="AF167" s="308">
        <v>28.17</v>
      </c>
      <c r="AG167" s="308">
        <v>45.69</v>
      </c>
      <c r="AH167" s="308">
        <v>46.099999999999994</v>
      </c>
      <c r="AI167" s="308">
        <v>66.349999999999994</v>
      </c>
      <c r="AJ167" s="308">
        <v>67.819999999999993</v>
      </c>
      <c r="AK167" s="308">
        <v>68.36</v>
      </c>
      <c r="AL167" s="308">
        <v>61.33</v>
      </c>
      <c r="AM167" s="308">
        <v>59.849999999999994</v>
      </c>
      <c r="AN167" s="308">
        <v>63.519999999999996</v>
      </c>
      <c r="AO167" s="308">
        <v>64.75</v>
      </c>
      <c r="AP167" s="308">
        <v>33.14</v>
      </c>
      <c r="AQ167" s="308">
        <v>29.479999999999997</v>
      </c>
      <c r="AR167" s="308">
        <v>26.85</v>
      </c>
      <c r="AS167" s="308">
        <v>46.510000000000005</v>
      </c>
      <c r="AT167" s="308">
        <v>34.93</v>
      </c>
      <c r="AU167" s="308">
        <v>54.9</v>
      </c>
      <c r="AV167" s="308">
        <v>53.73</v>
      </c>
      <c r="AW167" s="308">
        <v>55.269999999999996</v>
      </c>
      <c r="AX167" s="308">
        <v>50.33</v>
      </c>
      <c r="AY167" s="308">
        <v>46.999999999999993</v>
      </c>
      <c r="AZ167" s="308">
        <v>49.969999999999992</v>
      </c>
      <c r="BA167" s="308">
        <v>56.93</v>
      </c>
      <c r="BB167" s="308">
        <v>23.89</v>
      </c>
      <c r="BC167" s="308">
        <v>23.909999999999997</v>
      </c>
      <c r="BD167" s="308">
        <v>25.700000000000003</v>
      </c>
      <c r="BE167" s="308">
        <v>43.68</v>
      </c>
      <c r="BF167" s="308">
        <v>48.519999999999996</v>
      </c>
      <c r="BG167" s="308">
        <v>78.77000000000001</v>
      </c>
      <c r="BH167" s="308">
        <v>79.509999999999991</v>
      </c>
      <c r="BI167" s="308">
        <v>78.22</v>
      </c>
      <c r="BJ167" s="308">
        <v>56.569999999999993</v>
      </c>
      <c r="BK167" s="308">
        <v>54.949999999999996</v>
      </c>
      <c r="BL167" s="308">
        <v>61.05</v>
      </c>
      <c r="BM167" s="308">
        <v>57.079999999999991</v>
      </c>
      <c r="BN167" s="308">
        <v>30.060000000000002</v>
      </c>
      <c r="BO167" s="308">
        <v>30.400000000000002</v>
      </c>
      <c r="BP167" s="308">
        <v>29.62</v>
      </c>
      <c r="BQ167" s="308">
        <v>60.26</v>
      </c>
      <c r="BR167" s="308">
        <v>64.489999999999995</v>
      </c>
      <c r="BS167" s="308">
        <v>95.06</v>
      </c>
      <c r="BT167" s="308">
        <v>92.68</v>
      </c>
      <c r="BU167" s="308">
        <v>93.13000000000001</v>
      </c>
      <c r="BV167" s="308">
        <v>57.58</v>
      </c>
      <c r="BW167" s="308">
        <v>57.12</v>
      </c>
      <c r="BX167" s="308">
        <v>64.849999999999994</v>
      </c>
      <c r="BY167" s="308">
        <v>62.55</v>
      </c>
      <c r="BZ167" s="308">
        <v>36.1</v>
      </c>
      <c r="CA167" s="308">
        <v>33.18</v>
      </c>
      <c r="CB167" s="308">
        <v>31.63</v>
      </c>
      <c r="CC167" s="308">
        <v>60.98</v>
      </c>
      <c r="CD167" s="308">
        <v>65.67</v>
      </c>
      <c r="CE167" s="308">
        <v>98.42</v>
      </c>
      <c r="CF167" s="308">
        <v>101.39000000000001</v>
      </c>
      <c r="CG167" s="308">
        <v>99.73</v>
      </c>
      <c r="CH167" s="308">
        <v>58.539999999999992</v>
      </c>
      <c r="CI167" s="308">
        <v>56.86</v>
      </c>
      <c r="CJ167" s="308">
        <v>56.22</v>
      </c>
      <c r="CK167" s="308">
        <v>58.65</v>
      </c>
      <c r="CL167" s="308">
        <v>28.9</v>
      </c>
      <c r="CM167" s="308">
        <v>26.430000000000003</v>
      </c>
      <c r="CN167" s="308">
        <v>26.11</v>
      </c>
      <c r="CO167" s="308">
        <v>45.559999999999995</v>
      </c>
      <c r="CP167" s="308">
        <v>59.97</v>
      </c>
      <c r="CQ167" s="308">
        <v>80.100000000000009</v>
      </c>
      <c r="CR167" s="308">
        <v>97.31</v>
      </c>
      <c r="CS167" s="308">
        <v>111.28</v>
      </c>
      <c r="CT167" s="308">
        <v>58.629999999999995</v>
      </c>
      <c r="CU167" s="308">
        <v>67.359999999999985</v>
      </c>
      <c r="CV167" s="308">
        <v>64.309999999999988</v>
      </c>
      <c r="CW167" s="308">
        <v>64.679999999999993</v>
      </c>
      <c r="CX167" s="308">
        <v>33.450000000000003</v>
      </c>
      <c r="CY167" s="308">
        <v>36.03</v>
      </c>
      <c r="CZ167" s="308">
        <v>39.11</v>
      </c>
      <c r="DA167" s="308">
        <v>52.769999999999996</v>
      </c>
      <c r="DB167" s="308">
        <v>53.37</v>
      </c>
      <c r="DC167" s="308">
        <v>89.65</v>
      </c>
      <c r="DD167" s="308">
        <v>95.6</v>
      </c>
      <c r="DE167" s="308">
        <v>98.49</v>
      </c>
      <c r="DF167" s="308">
        <v>65.569999999999993</v>
      </c>
      <c r="DG167" s="308">
        <v>75.61999999999999</v>
      </c>
      <c r="DH167" s="308">
        <v>78.940000000000012</v>
      </c>
      <c r="DI167" s="308">
        <v>84.27</v>
      </c>
      <c r="DJ167" s="308">
        <v>66.39</v>
      </c>
      <c r="DK167" s="308">
        <v>68.570189999999982</v>
      </c>
      <c r="DL167" s="308">
        <v>71.396276</v>
      </c>
      <c r="DM167" s="308">
        <v>78.608170999999999</v>
      </c>
      <c r="DN167" s="308">
        <v>88.625713000000005</v>
      </c>
      <c r="DO167" s="308">
        <v>92.075776999999988</v>
      </c>
      <c r="DP167" s="308">
        <v>96.887748999999999</v>
      </c>
      <c r="DQ167" s="308">
        <v>99.273878999999994</v>
      </c>
      <c r="DR167" s="308">
        <v>0</v>
      </c>
      <c r="DS167" s="308"/>
      <c r="DT167" s="308"/>
      <c r="DU167" s="308"/>
      <c r="DV167" s="308"/>
      <c r="DW167" s="308"/>
      <c r="DX167" s="308"/>
      <c r="DY167" s="308"/>
      <c r="DZ167" s="308"/>
      <c r="EA167" s="308"/>
      <c r="EB167" s="308"/>
      <c r="EC167" s="308"/>
      <c r="ED167" s="308"/>
      <c r="EF167" s="311"/>
      <c r="EG167" s="311"/>
      <c r="EH167" s="311"/>
      <c r="EI167" s="311"/>
      <c r="EJ167" s="311"/>
      <c r="EK167" s="272"/>
      <c r="EL167" s="311">
        <v>58.629999999999995</v>
      </c>
      <c r="EM167" s="311">
        <v>65.569999999999993</v>
      </c>
      <c r="EN167" s="311">
        <v>0</v>
      </c>
      <c r="EO167" s="311"/>
      <c r="EP167" s="311"/>
      <c r="EQ167" s="311"/>
      <c r="ER167" s="311"/>
      <c r="ES167" s="311"/>
      <c r="ET167" s="311"/>
    </row>
    <row r="168" spans="1:150" s="256" customFormat="1" x14ac:dyDescent="0.25">
      <c r="A168" s="114" t="s">
        <v>452</v>
      </c>
      <c r="B168" s="308">
        <v>632.80744529999993</v>
      </c>
      <c r="C168" s="308">
        <v>636.53394995999997</v>
      </c>
      <c r="D168" s="308">
        <v>637.38056532000019</v>
      </c>
      <c r="E168" s="308">
        <v>828.64186259999997</v>
      </c>
      <c r="F168" s="308">
        <v>836.03449992999958</v>
      </c>
      <c r="G168" s="308">
        <v>722.4549736300005</v>
      </c>
      <c r="H168" s="308">
        <v>752.49511019000056</v>
      </c>
      <c r="I168" s="308">
        <v>795.19915155000035</v>
      </c>
      <c r="J168" s="308">
        <v>1004.8983651799999</v>
      </c>
      <c r="K168" s="308">
        <v>1045.8233267400001</v>
      </c>
      <c r="L168" s="308">
        <v>1224.6611839099996</v>
      </c>
      <c r="M168" s="308">
        <v>1354.58039379</v>
      </c>
      <c r="N168" s="308">
        <v>1696.7224922599999</v>
      </c>
      <c r="O168" s="308">
        <v>1694.8046085600008</v>
      </c>
      <c r="P168" s="308">
        <v>1723.0346759100003</v>
      </c>
      <c r="Q168" s="308">
        <v>1759.5436459300008</v>
      </c>
      <c r="R168" s="308">
        <v>1834.1781252100009</v>
      </c>
      <c r="S168" s="308">
        <v>1833.3727728699996</v>
      </c>
      <c r="T168" s="308">
        <v>1960.9465176900003</v>
      </c>
      <c r="U168" s="308">
        <v>1981.9667156900005</v>
      </c>
      <c r="V168" s="308">
        <v>1868.0161732599991</v>
      </c>
      <c r="W168" s="308">
        <v>1883.6892373900009</v>
      </c>
      <c r="X168" s="308">
        <v>2087.1801315399989</v>
      </c>
      <c r="Y168" s="308">
        <v>2354.3479976399985</v>
      </c>
      <c r="Z168" s="308">
        <v>2466.6239097800008</v>
      </c>
      <c r="AA168" s="308">
        <v>2473.0067223000005</v>
      </c>
      <c r="AB168" s="308">
        <v>2800.6852330900001</v>
      </c>
      <c r="AC168" s="308">
        <v>2972.1257525200017</v>
      </c>
      <c r="AD168" s="308">
        <v>3069.0965255200008</v>
      </c>
      <c r="AE168" s="308">
        <v>3122.3454806966683</v>
      </c>
      <c r="AF168" s="308">
        <v>2965.1416454666669</v>
      </c>
      <c r="AG168" s="308">
        <v>2730.2444939066663</v>
      </c>
      <c r="AH168" s="308">
        <v>2672.9810542233336</v>
      </c>
      <c r="AI168" s="308">
        <v>2657.8672721033345</v>
      </c>
      <c r="AJ168" s="308">
        <v>3036.9247847333336</v>
      </c>
      <c r="AK168" s="308">
        <v>3200.8032343500008</v>
      </c>
      <c r="AL168" s="308">
        <v>3765.8732086099999</v>
      </c>
      <c r="AM168" s="308">
        <v>3734.0011615400008</v>
      </c>
      <c r="AN168" s="308">
        <v>3706.4289778066686</v>
      </c>
      <c r="AO168" s="308">
        <v>3531.3558652166685</v>
      </c>
      <c r="AP168" s="308">
        <v>3367.9742579366666</v>
      </c>
      <c r="AQ168" s="308">
        <v>3339.3320915133327</v>
      </c>
      <c r="AR168" s="308">
        <v>3138.6112070633335</v>
      </c>
      <c r="AS168" s="308">
        <v>3080.584879453334</v>
      </c>
      <c r="AT168" s="308">
        <v>3048.9557918700002</v>
      </c>
      <c r="AU168" s="308">
        <v>2983.7462137300017</v>
      </c>
      <c r="AV168" s="308">
        <v>2983.7491370100006</v>
      </c>
      <c r="AW168" s="308">
        <v>3282.5522965200007</v>
      </c>
      <c r="AX168" s="308">
        <v>3393.3871504500021</v>
      </c>
      <c r="AY168" s="308">
        <v>3729.794054220004</v>
      </c>
      <c r="AZ168" s="308">
        <v>3982.3080779300008</v>
      </c>
      <c r="BA168" s="308">
        <v>4656.8258678400016</v>
      </c>
      <c r="BB168" s="308">
        <v>3758.3941608700015</v>
      </c>
      <c r="BC168" s="308">
        <v>3545.27943959</v>
      </c>
      <c r="BD168" s="308">
        <v>3719.3905701700014</v>
      </c>
      <c r="BE168" s="308">
        <v>3712.0061642600012</v>
      </c>
      <c r="BF168" s="308">
        <v>4010.642066086667</v>
      </c>
      <c r="BG168" s="308">
        <v>3278.9041205340009</v>
      </c>
      <c r="BH168" s="308">
        <v>3457.9433461780018</v>
      </c>
      <c r="BI168" s="308">
        <v>3443.5241754020017</v>
      </c>
      <c r="BJ168" s="308">
        <v>3467.0032968580008</v>
      </c>
      <c r="BK168" s="308">
        <v>4003.7484523459998</v>
      </c>
      <c r="BL168" s="308">
        <v>6456.5068982110024</v>
      </c>
      <c r="BM168" s="308">
        <v>7436.830249167002</v>
      </c>
      <c r="BN168" s="308">
        <v>7587.1213208940007</v>
      </c>
      <c r="BO168" s="308">
        <v>5987.3996661420006</v>
      </c>
      <c r="BP168" s="308">
        <v>5980.0996661353347</v>
      </c>
      <c r="BQ168" s="308">
        <v>5965.5525194853353</v>
      </c>
      <c r="BR168" s="308">
        <v>5912.964995215335</v>
      </c>
      <c r="BS168" s="308">
        <v>5883.469410329335</v>
      </c>
      <c r="BT168" s="308">
        <v>5879.732100299334</v>
      </c>
      <c r="BU168" s="308">
        <v>5878.846188309336</v>
      </c>
      <c r="BV168" s="308">
        <v>5871.9295324193354</v>
      </c>
      <c r="BW168" s="308">
        <v>5868.5954938793348</v>
      </c>
      <c r="BX168" s="308">
        <v>5859.4869350293338</v>
      </c>
      <c r="BY168" s="308">
        <v>5572.4090752880029</v>
      </c>
      <c r="BZ168" s="308">
        <v>5563.4271625353349</v>
      </c>
      <c r="CA168" s="308">
        <v>5480.0929809350018</v>
      </c>
      <c r="CB168" s="308">
        <v>5466.997057077002</v>
      </c>
      <c r="CC168" s="308">
        <v>5439.3380231870015</v>
      </c>
      <c r="CD168" s="308">
        <v>5416.878938187001</v>
      </c>
      <c r="CE168" s="308">
        <v>5405.4335463170009</v>
      </c>
      <c r="CF168" s="308">
        <v>5415.5337160470008</v>
      </c>
      <c r="CG168" s="308">
        <v>5407.442079927001</v>
      </c>
      <c r="CH168" s="308">
        <v>5390.6745079870025</v>
      </c>
      <c r="CI168" s="308">
        <v>5393.5220183070023</v>
      </c>
      <c r="CJ168" s="308">
        <v>5395.1382421370026</v>
      </c>
      <c r="CK168" s="308">
        <v>5392.8133659036912</v>
      </c>
      <c r="CL168" s="308">
        <v>5389.4175891536916</v>
      </c>
      <c r="CM168" s="308">
        <v>5346.3545288436926</v>
      </c>
      <c r="CN168" s="308">
        <v>5313.6659382036923</v>
      </c>
      <c r="CO168" s="308">
        <v>5324.4372843836918</v>
      </c>
      <c r="CP168" s="308">
        <v>5356.7136162536899</v>
      </c>
      <c r="CQ168" s="308">
        <v>5191.8903900036903</v>
      </c>
      <c r="CR168" s="308">
        <v>5071.2202140036907</v>
      </c>
      <c r="CS168" s="308">
        <v>4996.4416351436903</v>
      </c>
      <c r="CT168" s="308">
        <v>4906.5631178536905</v>
      </c>
      <c r="CU168" s="308">
        <v>4923.57491629369</v>
      </c>
      <c r="CV168" s="308">
        <v>4998.6721572036895</v>
      </c>
      <c r="CW168" s="308">
        <v>4920.6941866636935</v>
      </c>
      <c r="CX168" s="308">
        <v>4934.6509267936908</v>
      </c>
      <c r="CY168" s="308">
        <v>4915.7089454836932</v>
      </c>
      <c r="CZ168" s="308">
        <v>4880.7221397536923</v>
      </c>
      <c r="DA168" s="308">
        <v>4895.3446960112797</v>
      </c>
      <c r="DB168" s="308">
        <v>4905.51219516128</v>
      </c>
      <c r="DC168" s="308">
        <v>4893.7501477912774</v>
      </c>
      <c r="DD168" s="308">
        <v>4899.5653953400015</v>
      </c>
      <c r="DE168" s="308">
        <v>4882.4148506700003</v>
      </c>
      <c r="DF168" s="308">
        <v>4883.8945424599988</v>
      </c>
      <c r="DG168" s="308">
        <v>4528.9432491299976</v>
      </c>
      <c r="DH168" s="308">
        <v>4528.8933941299983</v>
      </c>
      <c r="DI168" s="308">
        <v>4478.5075466299986</v>
      </c>
      <c r="DJ168" s="308">
        <v>4694.2013620499984</v>
      </c>
      <c r="DK168" s="308">
        <v>4875.6846612600002</v>
      </c>
      <c r="DL168" s="308">
        <v>5023.9896432599999</v>
      </c>
      <c r="DM168" s="308">
        <v>5260.7850507099993</v>
      </c>
      <c r="DN168" s="308">
        <v>5291.7894885700007</v>
      </c>
      <c r="DO168" s="308">
        <v>5295.3830806099995</v>
      </c>
      <c r="DP168" s="308">
        <v>5012.2102763500006</v>
      </c>
      <c r="DQ168" s="308">
        <v>5005.7890542800014</v>
      </c>
      <c r="DR168" s="308">
        <v>5190.92180955</v>
      </c>
      <c r="DS168" s="308">
        <v>5178.6003651499996</v>
      </c>
      <c r="DT168" s="308">
        <v>5215.0112834425909</v>
      </c>
      <c r="DU168" s="308"/>
      <c r="DV168" s="308"/>
      <c r="DW168" s="308"/>
      <c r="DX168" s="308"/>
      <c r="DY168" s="308"/>
      <c r="DZ168" s="308"/>
      <c r="EA168" s="308"/>
      <c r="EB168" s="308"/>
      <c r="EC168" s="308"/>
      <c r="ED168" s="308"/>
      <c r="EF168" s="311"/>
      <c r="EG168" s="311"/>
      <c r="EH168" s="311"/>
      <c r="EI168" s="311"/>
      <c r="EJ168" s="311"/>
      <c r="EK168" s="272"/>
      <c r="EL168" s="311">
        <v>4906.5631178536905</v>
      </c>
      <c r="EM168" s="311">
        <v>4883.8945424599988</v>
      </c>
      <c r="EN168" s="311">
        <v>5190.92180955</v>
      </c>
      <c r="EO168" s="311">
        <v>5144.2218095499993</v>
      </c>
      <c r="EP168" s="311">
        <v>4581.8105101099991</v>
      </c>
      <c r="EQ168" s="311">
        <v>4103.1815299749987</v>
      </c>
      <c r="ER168" s="311">
        <v>2875.130307429999</v>
      </c>
      <c r="ES168" s="311">
        <v>1522.0790848849992</v>
      </c>
      <c r="ET168" s="311">
        <v>1398.4574204299993</v>
      </c>
    </row>
    <row r="169" spans="1:150" s="256" customFormat="1" x14ac:dyDescent="0.25">
      <c r="A169" s="570" t="s">
        <v>176</v>
      </c>
      <c r="B169" s="308">
        <v>73.261726240000016</v>
      </c>
      <c r="C169" s="308">
        <v>73.261726240000016</v>
      </c>
      <c r="D169" s="308">
        <v>73.261726240000016</v>
      </c>
      <c r="E169" s="308">
        <v>73.261726240000016</v>
      </c>
      <c r="F169" s="308">
        <v>73.261726240000016</v>
      </c>
      <c r="G169" s="308">
        <v>73.261726240000016</v>
      </c>
      <c r="H169" s="308">
        <v>73.261726240000016</v>
      </c>
      <c r="I169" s="308">
        <v>72.786103890000007</v>
      </c>
      <c r="J169" s="308">
        <v>72.786103890000007</v>
      </c>
      <c r="K169" s="308">
        <v>72.786103890000007</v>
      </c>
      <c r="L169" s="308">
        <v>72.786103890000007</v>
      </c>
      <c r="M169" s="308">
        <v>72.786103890000007</v>
      </c>
      <c r="N169" s="308">
        <v>72.310481540000012</v>
      </c>
      <c r="O169" s="308">
        <v>72.310481540000012</v>
      </c>
      <c r="P169" s="308">
        <v>72.310481540000012</v>
      </c>
      <c r="Q169" s="308">
        <v>72.310481540000012</v>
      </c>
      <c r="R169" s="308">
        <v>72.310481540000012</v>
      </c>
      <c r="S169" s="308">
        <v>72.310481540000012</v>
      </c>
      <c r="T169" s="308">
        <v>71.834859190000003</v>
      </c>
      <c r="U169" s="308">
        <v>76.955188579999998</v>
      </c>
      <c r="V169" s="308">
        <v>76.955188579999998</v>
      </c>
      <c r="W169" s="308">
        <v>76.955188579999998</v>
      </c>
      <c r="X169" s="308">
        <v>76.955188579999998</v>
      </c>
      <c r="Y169" s="308">
        <v>76.955188579999998</v>
      </c>
      <c r="Z169" s="308">
        <v>76.47956628</v>
      </c>
      <c r="AA169" s="308">
        <v>76.47956628</v>
      </c>
      <c r="AB169" s="308">
        <v>76.47956628</v>
      </c>
      <c r="AC169" s="308">
        <v>76.47956628</v>
      </c>
      <c r="AD169" s="308">
        <v>77.764355620000003</v>
      </c>
      <c r="AE169" s="308">
        <v>77.764355620000003</v>
      </c>
      <c r="AF169" s="308">
        <v>77.764355620000003</v>
      </c>
      <c r="AG169" s="308">
        <v>77.764355620000003</v>
      </c>
      <c r="AH169" s="308">
        <v>77.764355620000003</v>
      </c>
      <c r="AI169" s="308">
        <v>77.764355620000003</v>
      </c>
      <c r="AJ169" s="308">
        <v>77.764355620000003</v>
      </c>
      <c r="AK169" s="308">
        <v>77.764355620000003</v>
      </c>
      <c r="AL169" s="308">
        <v>578.59768895000002</v>
      </c>
      <c r="AM169" s="308">
        <v>578.59768895000002</v>
      </c>
      <c r="AN169" s="308">
        <v>578.80636950999997</v>
      </c>
      <c r="AO169" s="308">
        <v>410.10831589999998</v>
      </c>
      <c r="AP169" s="308">
        <v>279.34496468999998</v>
      </c>
      <c r="AQ169" s="308">
        <v>279.34496468999998</v>
      </c>
      <c r="AR169" s="308">
        <v>77.764355620000003</v>
      </c>
      <c r="AS169" s="308">
        <v>77.764355620000003</v>
      </c>
      <c r="AT169" s="308">
        <v>77.764355620000003</v>
      </c>
      <c r="AU169" s="308">
        <v>77.764355620000003</v>
      </c>
      <c r="AV169" s="308">
        <v>77.764355620000003</v>
      </c>
      <c r="AW169" s="308">
        <v>377.85185562000004</v>
      </c>
      <c r="AX169" s="308">
        <v>508.33670955000002</v>
      </c>
      <c r="AY169" s="308">
        <v>859.88161449000006</v>
      </c>
      <c r="AZ169" s="308">
        <v>1115.0255033799999</v>
      </c>
      <c r="BA169" s="308">
        <v>1473.64206259</v>
      </c>
      <c r="BB169" s="308">
        <v>575.31035562</v>
      </c>
      <c r="BC169" s="308">
        <v>675.35202229000015</v>
      </c>
      <c r="BD169" s="308">
        <v>959.04495540999994</v>
      </c>
      <c r="BE169" s="308">
        <v>959.6030495</v>
      </c>
      <c r="BF169" s="308">
        <v>1226.3484732700001</v>
      </c>
      <c r="BG169" s="308">
        <v>519.289083054</v>
      </c>
      <c r="BH169" s="308">
        <v>858.02922306400001</v>
      </c>
      <c r="BI169" s="308">
        <v>858.65283562000002</v>
      </c>
      <c r="BJ169" s="308">
        <v>859.05619807000005</v>
      </c>
      <c r="BK169" s="308">
        <v>1409.191971797</v>
      </c>
      <c r="BL169" s="308">
        <v>3872.4517264169999</v>
      </c>
      <c r="BM169" s="308">
        <v>5032.8734701829999</v>
      </c>
      <c r="BN169" s="308">
        <v>5227.3490412199999</v>
      </c>
      <c r="BO169" s="308">
        <v>3634.5078031240005</v>
      </c>
      <c r="BP169" s="308">
        <v>3634.5078031240005</v>
      </c>
      <c r="BQ169" s="308">
        <v>3634.5078031240005</v>
      </c>
      <c r="BR169" s="308">
        <v>3634.5078031240005</v>
      </c>
      <c r="BS169" s="308">
        <v>3619.7419468780004</v>
      </c>
      <c r="BT169" s="308">
        <v>3619.7419468780004</v>
      </c>
      <c r="BU169" s="308">
        <v>3619.7419468780004</v>
      </c>
      <c r="BV169" s="308">
        <v>3619.7419468780004</v>
      </c>
      <c r="BW169" s="308">
        <v>3619.7419468780004</v>
      </c>
      <c r="BX169" s="308">
        <v>3619.7419468780004</v>
      </c>
      <c r="BY169" s="308">
        <v>3619.7419468740004</v>
      </c>
      <c r="BZ169" s="308">
        <v>3619.7419468740004</v>
      </c>
      <c r="CA169" s="308">
        <v>3619.7419468740004</v>
      </c>
      <c r="CB169" s="308">
        <v>3619.7419468700004</v>
      </c>
      <c r="CC169" s="308">
        <v>3619.7419468700004</v>
      </c>
      <c r="CD169" s="308">
        <v>3619.7419468700004</v>
      </c>
      <c r="CE169" s="308">
        <v>3619.7419468700004</v>
      </c>
      <c r="CF169" s="308">
        <v>3619.7419468700004</v>
      </c>
      <c r="CG169" s="308">
        <v>3619.7419468700004</v>
      </c>
      <c r="CH169" s="308">
        <v>3619.7419468700004</v>
      </c>
      <c r="CI169" s="308">
        <v>3619.7419468700004</v>
      </c>
      <c r="CJ169" s="308">
        <v>3619.7419468700004</v>
      </c>
      <c r="CK169" s="308">
        <v>3619.7419468736921</v>
      </c>
      <c r="CL169" s="308">
        <v>3619.7419468736921</v>
      </c>
      <c r="CM169" s="308">
        <v>3619.7419468736921</v>
      </c>
      <c r="CN169" s="308">
        <v>3619.7419468736921</v>
      </c>
      <c r="CO169" s="308">
        <v>3619.7419468736921</v>
      </c>
      <c r="CP169" s="308">
        <v>3619.7419468736921</v>
      </c>
      <c r="CQ169" s="308">
        <v>3619.7419468736921</v>
      </c>
      <c r="CR169" s="308">
        <v>3619.7419468736921</v>
      </c>
      <c r="CS169" s="308">
        <v>3619.7419468736921</v>
      </c>
      <c r="CT169" s="308">
        <v>3619.7419468736921</v>
      </c>
      <c r="CU169" s="308">
        <v>3619.7419468736925</v>
      </c>
      <c r="CV169" s="308">
        <v>3619.7419468736925</v>
      </c>
      <c r="CW169" s="308">
        <v>3619.7419468736925</v>
      </c>
      <c r="CX169" s="308">
        <v>3619.7419468736925</v>
      </c>
      <c r="CY169" s="308">
        <v>3619.7419468736925</v>
      </c>
      <c r="CZ169" s="308">
        <v>3619.7419468736921</v>
      </c>
      <c r="DA169" s="308">
        <v>3619.7419468736921</v>
      </c>
      <c r="DB169" s="308">
        <v>3619.7419468736921</v>
      </c>
      <c r="DC169" s="308">
        <v>3619.7419468736921</v>
      </c>
      <c r="DD169" s="308">
        <v>3619.74194687</v>
      </c>
      <c r="DE169" s="308">
        <v>3619.74194687</v>
      </c>
      <c r="DF169" s="308">
        <v>3619.7419468699995</v>
      </c>
      <c r="DG169" s="308">
        <v>3283.1223250899998</v>
      </c>
      <c r="DH169" s="308">
        <v>3283.1223250899998</v>
      </c>
      <c r="DI169" s="308">
        <v>3242.8881813399998</v>
      </c>
      <c r="DJ169" s="308">
        <v>3242.8881813399998</v>
      </c>
      <c r="DK169" s="308">
        <v>3242.8881813399998</v>
      </c>
      <c r="DL169" s="308">
        <v>3242.8881811899996</v>
      </c>
      <c r="DM169" s="308">
        <v>3242.8881813399998</v>
      </c>
      <c r="DN169" s="308">
        <v>3242.8881813399998</v>
      </c>
      <c r="DO169" s="308">
        <v>3242.8881813399998</v>
      </c>
      <c r="DP169" s="308">
        <v>3242.8881813399998</v>
      </c>
      <c r="DQ169" s="308">
        <v>3242.8881813399998</v>
      </c>
      <c r="DR169" s="308">
        <v>3242.8881813399998</v>
      </c>
      <c r="DS169" s="308"/>
      <c r="DT169" s="308"/>
      <c r="DU169" s="308"/>
      <c r="DV169" s="308"/>
      <c r="DW169" s="308"/>
      <c r="DX169" s="308"/>
      <c r="DY169" s="308"/>
      <c r="DZ169" s="308"/>
      <c r="EA169" s="308"/>
      <c r="EB169" s="308"/>
      <c r="EC169" s="308"/>
      <c r="ED169" s="308"/>
      <c r="EF169" s="311"/>
      <c r="EG169" s="311"/>
      <c r="EH169" s="311"/>
      <c r="EI169" s="311"/>
      <c r="EJ169" s="311"/>
      <c r="EK169" s="272"/>
      <c r="EL169" s="311">
        <v>3619.7419468736921</v>
      </c>
      <c r="EM169" s="311">
        <v>3619.7419468699995</v>
      </c>
      <c r="EN169" s="311">
        <v>3242.8881813399998</v>
      </c>
      <c r="EO169" s="311">
        <v>3036.8881813399998</v>
      </c>
      <c r="EP169" s="311">
        <v>2217.4712428399998</v>
      </c>
      <c r="EQ169" s="311">
        <v>2017.4712428399998</v>
      </c>
      <c r="ER169" s="311">
        <v>841.91724743999976</v>
      </c>
      <c r="ES169" s="311">
        <v>-333.63674796000032</v>
      </c>
      <c r="ET169" s="311">
        <v>-333.63674796000032</v>
      </c>
    </row>
    <row r="170" spans="1:150" s="256" customFormat="1" x14ac:dyDescent="0.25">
      <c r="A170" s="570" t="s">
        <v>451</v>
      </c>
      <c r="B170" s="308">
        <v>189.45656052000001</v>
      </c>
      <c r="C170" s="308">
        <v>189.45656052000001</v>
      </c>
      <c r="D170" s="308">
        <v>189.45656052000001</v>
      </c>
      <c r="E170" s="308">
        <v>369.45656051999998</v>
      </c>
      <c r="F170" s="308">
        <v>369.45656051999998</v>
      </c>
      <c r="G170" s="308">
        <v>306.85923385000001</v>
      </c>
      <c r="H170" s="308">
        <v>322.49630458999997</v>
      </c>
      <c r="I170" s="308">
        <v>335.26630458999995</v>
      </c>
      <c r="J170" s="308">
        <v>408.36786443</v>
      </c>
      <c r="K170" s="308">
        <v>404.36786443</v>
      </c>
      <c r="L170" s="308">
        <v>548.14971343000002</v>
      </c>
      <c r="M170" s="308">
        <v>668.14971343000002</v>
      </c>
      <c r="N170" s="308">
        <v>989.64971343000002</v>
      </c>
      <c r="O170" s="308">
        <v>958.73835664000001</v>
      </c>
      <c r="P170" s="308">
        <v>958.73835664000001</v>
      </c>
      <c r="Q170" s="308">
        <v>983.75195270000006</v>
      </c>
      <c r="R170" s="308">
        <v>1050.0423921700001</v>
      </c>
      <c r="S170" s="308">
        <v>1038.20942046</v>
      </c>
      <c r="T170" s="308">
        <v>1158.20942046</v>
      </c>
      <c r="U170" s="308">
        <v>1130.9053741300002</v>
      </c>
      <c r="V170" s="308">
        <v>1098.6260908899999</v>
      </c>
      <c r="W170" s="308">
        <v>1081.7873921500002</v>
      </c>
      <c r="X170" s="308">
        <v>1332.2042328800001</v>
      </c>
      <c r="Y170" s="308">
        <v>1333.00423288</v>
      </c>
      <c r="Z170" s="308">
        <v>1353.00423288</v>
      </c>
      <c r="AA170" s="308">
        <v>1353.00423288</v>
      </c>
      <c r="AB170" s="308">
        <v>1666.00423288</v>
      </c>
      <c r="AC170" s="308">
        <v>1826.8042328800002</v>
      </c>
      <c r="AD170" s="308">
        <v>1948.81088804</v>
      </c>
      <c r="AE170" s="308">
        <v>1940.0244571966666</v>
      </c>
      <c r="AF170" s="308">
        <v>1876.0578525766668</v>
      </c>
      <c r="AG170" s="308">
        <v>1635.0792342466666</v>
      </c>
      <c r="AH170" s="308">
        <v>1605.9675577933333</v>
      </c>
      <c r="AI170" s="308">
        <v>1605.9675577933333</v>
      </c>
      <c r="AJ170" s="308">
        <v>1985.9675577933333</v>
      </c>
      <c r="AK170" s="308">
        <v>2010.0175019000001</v>
      </c>
      <c r="AL170" s="308">
        <v>2090.0175019000003</v>
      </c>
      <c r="AM170" s="308">
        <v>2074.5650505600001</v>
      </c>
      <c r="AN170" s="308">
        <v>2041.7445936166669</v>
      </c>
      <c r="AO170" s="308">
        <v>2058.2104747266671</v>
      </c>
      <c r="AP170" s="308">
        <v>2020.9783809866667</v>
      </c>
      <c r="AQ170" s="308">
        <v>1985.6450476533332</v>
      </c>
      <c r="AR170" s="308">
        <v>1985.6450476533332</v>
      </c>
      <c r="AS170" s="308">
        <v>1945.4016009833333</v>
      </c>
      <c r="AT170" s="308">
        <v>1922.8182676500001</v>
      </c>
      <c r="AU170" s="308">
        <v>1863.43499021</v>
      </c>
      <c r="AV170" s="308">
        <v>1863.43499021</v>
      </c>
      <c r="AW170" s="308">
        <v>1856.2516568800002</v>
      </c>
      <c r="AX170" s="308">
        <v>1837.4516568800002</v>
      </c>
      <c r="AY170" s="308">
        <v>1825.2016568800002</v>
      </c>
      <c r="AZ170" s="308">
        <v>1824.7183235499999</v>
      </c>
      <c r="BA170" s="308">
        <v>1823.2183235499999</v>
      </c>
      <c r="BB170" s="308">
        <v>1823.2183235499999</v>
      </c>
      <c r="BC170" s="308">
        <v>1832.1420735499999</v>
      </c>
      <c r="BD170" s="308">
        <v>1716.2349902200001</v>
      </c>
      <c r="BE170" s="308">
        <v>1713.1724902200001</v>
      </c>
      <c r="BF170" s="308">
        <v>1703.0391568766665</v>
      </c>
      <c r="BG170" s="308">
        <v>1631.09708602</v>
      </c>
      <c r="BH170" s="308">
        <v>1493.334906884</v>
      </c>
      <c r="BI170" s="308">
        <v>1482.7801985399999</v>
      </c>
      <c r="BJ170" s="308">
        <v>1476.58629021</v>
      </c>
      <c r="BK170" s="308">
        <v>1473.6237902130001</v>
      </c>
      <c r="BL170" s="308">
        <v>1463.2904568800002</v>
      </c>
      <c r="BM170" s="308">
        <v>1423.2904568800002</v>
      </c>
      <c r="BN170" s="308">
        <v>1381.9599902100001</v>
      </c>
      <c r="BO170" s="308">
        <v>1378.059990214</v>
      </c>
      <c r="BP170" s="308">
        <v>1371.809990214</v>
      </c>
      <c r="BQ170" s="308">
        <v>1368.747490214</v>
      </c>
      <c r="BR170" s="308">
        <v>1368.747490214</v>
      </c>
      <c r="BS170" s="308">
        <v>1368.747490214</v>
      </c>
      <c r="BT170" s="308">
        <v>1368.747490214</v>
      </c>
      <c r="BU170" s="308">
        <v>1368.747490214</v>
      </c>
      <c r="BV170" s="308">
        <v>1362.497490214</v>
      </c>
      <c r="BW170" s="308">
        <v>1359.434990214</v>
      </c>
      <c r="BX170" s="308">
        <v>1359.434990214</v>
      </c>
      <c r="BY170" s="308">
        <v>1079.434990214</v>
      </c>
      <c r="BZ170" s="308">
        <v>1079.434990214</v>
      </c>
      <c r="CA170" s="308">
        <v>1075.184990214</v>
      </c>
      <c r="CB170" s="308">
        <v>1075.18499021</v>
      </c>
      <c r="CC170" s="308">
        <v>1075.18499021</v>
      </c>
      <c r="CD170" s="308">
        <v>1075.18499021</v>
      </c>
      <c r="CE170" s="308">
        <v>1075.18499021</v>
      </c>
      <c r="CF170" s="308">
        <v>1075.18499021</v>
      </c>
      <c r="CG170" s="308">
        <v>1075.18499021</v>
      </c>
      <c r="CH170" s="308">
        <v>1060.68499021</v>
      </c>
      <c r="CI170" s="308">
        <v>1060.68499021</v>
      </c>
      <c r="CJ170" s="308">
        <v>1060.68499021</v>
      </c>
      <c r="CK170" s="308">
        <v>1060.68499021</v>
      </c>
      <c r="CL170" s="308">
        <v>1060.68499021</v>
      </c>
      <c r="CM170" s="308">
        <v>1056.43499021</v>
      </c>
      <c r="CN170" s="308">
        <v>1046.43499021</v>
      </c>
      <c r="CO170" s="308">
        <v>1046.43499021</v>
      </c>
      <c r="CP170" s="308">
        <v>1037.0013574099999</v>
      </c>
      <c r="CQ170" s="308">
        <v>804.07589282999993</v>
      </c>
      <c r="CR170" s="308">
        <v>683.33309936999979</v>
      </c>
      <c r="CS170" s="308">
        <v>635.8246543599995</v>
      </c>
      <c r="CT170" s="308">
        <v>584.8275720499995</v>
      </c>
      <c r="CU170" s="308">
        <v>584.8275720499995</v>
      </c>
      <c r="CV170" s="308">
        <v>584.8275720499995</v>
      </c>
      <c r="CW170" s="308">
        <v>422.08805931999956</v>
      </c>
      <c r="CX170" s="308">
        <v>398.77578802999943</v>
      </c>
      <c r="CY170" s="308">
        <v>370.3250120799994</v>
      </c>
      <c r="CZ170" s="308">
        <v>319.36472418999944</v>
      </c>
      <c r="DA170" s="308">
        <v>290.09428368999943</v>
      </c>
      <c r="DB170" s="308">
        <v>270.22774228999941</v>
      </c>
      <c r="DC170" s="308">
        <v>241.41162119999942</v>
      </c>
      <c r="DD170" s="308">
        <v>235.47116239999943</v>
      </c>
      <c r="DE170" s="308">
        <v>234.86883687999941</v>
      </c>
      <c r="DF170" s="308">
        <v>221.15869763999942</v>
      </c>
      <c r="DG170" s="308">
        <v>221.15869763999942</v>
      </c>
      <c r="DH170" s="308">
        <v>221.15869763999942</v>
      </c>
      <c r="DI170" s="308">
        <v>211.15869763999942</v>
      </c>
      <c r="DJ170" s="308">
        <v>349.07784436999947</v>
      </c>
      <c r="DK170" s="308">
        <v>415.2553752099995</v>
      </c>
      <c r="DL170" s="308">
        <v>527.10862700999928</v>
      </c>
      <c r="DM170" s="308">
        <v>727.10862700999917</v>
      </c>
      <c r="DN170" s="308">
        <v>723.0072695999994</v>
      </c>
      <c r="DO170" s="308">
        <v>713.0072695999994</v>
      </c>
      <c r="DP170" s="308">
        <v>431.26310292999955</v>
      </c>
      <c r="DQ170" s="308">
        <v>431.26310292999955</v>
      </c>
      <c r="DR170" s="308">
        <v>973.20450507999999</v>
      </c>
      <c r="DS170" s="308"/>
      <c r="DT170" s="308"/>
      <c r="DU170" s="308"/>
      <c r="DV170" s="308"/>
      <c r="DW170" s="308"/>
      <c r="DX170" s="308"/>
      <c r="DY170" s="308"/>
      <c r="DZ170" s="308"/>
      <c r="EA170" s="308"/>
      <c r="EB170" s="308"/>
      <c r="EC170" s="308"/>
      <c r="ED170" s="308"/>
      <c r="EF170" s="311"/>
      <c r="EG170" s="311"/>
      <c r="EH170" s="311"/>
      <c r="EI170" s="311"/>
      <c r="EJ170" s="311"/>
      <c r="EK170" s="272"/>
      <c r="EL170" s="311">
        <v>584.8275720499995</v>
      </c>
      <c r="EM170" s="311">
        <v>221.15869763999942</v>
      </c>
      <c r="EN170" s="311">
        <v>973.20450507999999</v>
      </c>
      <c r="EO170" s="311">
        <v>973.20450507999999</v>
      </c>
      <c r="EP170" s="311">
        <v>917.13177781000002</v>
      </c>
      <c r="EQ170" s="311">
        <v>299.58461668500001</v>
      </c>
      <c r="ER170" s="311">
        <v>18.897269000000108</v>
      </c>
      <c r="ES170" s="311">
        <v>-386.84007868499975</v>
      </c>
      <c r="ET170" s="311">
        <v>-917.63242636999985</v>
      </c>
    </row>
    <row r="171" spans="1:150" s="256" customFormat="1" x14ac:dyDescent="0.25">
      <c r="A171" s="570" t="s">
        <v>448</v>
      </c>
      <c r="B171" s="308">
        <v>370.08915854000003</v>
      </c>
      <c r="C171" s="308">
        <v>373.81566320000007</v>
      </c>
      <c r="D171" s="308">
        <v>374.66227856</v>
      </c>
      <c r="E171" s="308">
        <v>385.92357584000001</v>
      </c>
      <c r="F171" s="308">
        <v>393.31621317000003</v>
      </c>
      <c r="G171" s="308">
        <v>342.33401354</v>
      </c>
      <c r="H171" s="308">
        <v>356.73707936</v>
      </c>
      <c r="I171" s="308">
        <v>387.14674307000007</v>
      </c>
      <c r="J171" s="308">
        <v>523.74439686000005</v>
      </c>
      <c r="K171" s="308">
        <v>568.66935841999998</v>
      </c>
      <c r="L171" s="308">
        <v>603.72536658999991</v>
      </c>
      <c r="M171" s="308">
        <v>613.64457646999995</v>
      </c>
      <c r="N171" s="308">
        <v>634.76229728999999</v>
      </c>
      <c r="O171" s="308">
        <v>663.75577037999983</v>
      </c>
      <c r="P171" s="308">
        <v>691.98583772999984</v>
      </c>
      <c r="Q171" s="308">
        <v>703.48121169000001</v>
      </c>
      <c r="R171" s="308">
        <v>711.82525150000004</v>
      </c>
      <c r="S171" s="308">
        <v>722.85287087000006</v>
      </c>
      <c r="T171" s="308">
        <v>730.90223803999993</v>
      </c>
      <c r="U171" s="308">
        <v>774.10615298000005</v>
      </c>
      <c r="V171" s="308">
        <v>692.43489378999993</v>
      </c>
      <c r="W171" s="308">
        <v>724.94665666000003</v>
      </c>
      <c r="X171" s="308">
        <v>678.02071007999996</v>
      </c>
      <c r="Y171" s="308">
        <v>944.38857618000009</v>
      </c>
      <c r="Z171" s="308">
        <v>1037.1401106200001</v>
      </c>
      <c r="AA171" s="308">
        <v>1043.5229231400001</v>
      </c>
      <c r="AB171" s="308">
        <v>1058.2014339300001</v>
      </c>
      <c r="AC171" s="308">
        <v>1068.8419533599999</v>
      </c>
      <c r="AD171" s="308">
        <v>1042.52128186</v>
      </c>
      <c r="AE171" s="308">
        <v>1104.5566678800001</v>
      </c>
      <c r="AF171" s="308">
        <v>1011.31943727</v>
      </c>
      <c r="AG171" s="308">
        <v>1017.40090404</v>
      </c>
      <c r="AH171" s="308">
        <v>989.24914080999997</v>
      </c>
      <c r="AI171" s="308">
        <v>974.13535869000009</v>
      </c>
      <c r="AJ171" s="308">
        <v>973.19287132000011</v>
      </c>
      <c r="AK171" s="308">
        <v>1113.02137683</v>
      </c>
      <c r="AL171" s="308">
        <v>1097.25801776</v>
      </c>
      <c r="AM171" s="308">
        <v>1080.8384220299999</v>
      </c>
      <c r="AN171" s="308">
        <v>1085.87801468</v>
      </c>
      <c r="AO171" s="308">
        <v>1063.03707459</v>
      </c>
      <c r="AP171" s="308">
        <v>1067.65091226</v>
      </c>
      <c r="AQ171" s="308">
        <v>1074.34207917</v>
      </c>
      <c r="AR171" s="308">
        <v>1075.20180379</v>
      </c>
      <c r="AS171" s="308">
        <v>1057.4189228499999</v>
      </c>
      <c r="AT171" s="308">
        <v>1048.3731686000001</v>
      </c>
      <c r="AU171" s="308">
        <v>1042.5468679000001</v>
      </c>
      <c r="AV171" s="308">
        <v>1042.5497911800003</v>
      </c>
      <c r="AW171" s="308">
        <v>1048.4487840200002</v>
      </c>
      <c r="AX171" s="308">
        <v>1047.5987840200003</v>
      </c>
      <c r="AY171" s="308">
        <v>1044.7107828500002</v>
      </c>
      <c r="AZ171" s="308">
        <v>1042.5642510000002</v>
      </c>
      <c r="BA171" s="308">
        <v>1359.9654817000003</v>
      </c>
      <c r="BB171" s="308">
        <v>1359.8654817000004</v>
      </c>
      <c r="BC171" s="308">
        <v>1037.78534375</v>
      </c>
      <c r="BD171" s="308">
        <v>1044.1106245400001</v>
      </c>
      <c r="BE171" s="308">
        <v>1039.2306245400002</v>
      </c>
      <c r="BF171" s="308">
        <v>1081.2544359400001</v>
      </c>
      <c r="BG171" s="308">
        <v>1128.5179514599999</v>
      </c>
      <c r="BH171" s="308">
        <v>1106.5792162299999</v>
      </c>
      <c r="BI171" s="308">
        <v>1102.091141242</v>
      </c>
      <c r="BJ171" s="308">
        <v>1131.3608085780002</v>
      </c>
      <c r="BK171" s="308">
        <v>1120.9326903360002</v>
      </c>
      <c r="BL171" s="308">
        <v>1120.7647149140003</v>
      </c>
      <c r="BM171" s="308">
        <v>980.66632210400007</v>
      </c>
      <c r="BN171" s="308">
        <v>977.81228946400006</v>
      </c>
      <c r="BO171" s="308">
        <v>974.831872804</v>
      </c>
      <c r="BP171" s="308">
        <v>973.78187279733345</v>
      </c>
      <c r="BQ171" s="308">
        <v>962.2972261473335</v>
      </c>
      <c r="BR171" s="308">
        <v>909.70970187733349</v>
      </c>
      <c r="BS171" s="308">
        <v>894.97997323733352</v>
      </c>
      <c r="BT171" s="308">
        <v>891.24266320733352</v>
      </c>
      <c r="BU171" s="308">
        <v>890.35675121733357</v>
      </c>
      <c r="BV171" s="308">
        <v>889.69009532733355</v>
      </c>
      <c r="BW171" s="308">
        <v>889.41855678733361</v>
      </c>
      <c r="BX171" s="308">
        <v>880.30999793733361</v>
      </c>
      <c r="BY171" s="308">
        <v>873.23213820000001</v>
      </c>
      <c r="BZ171" s="308">
        <v>864.25022544733361</v>
      </c>
      <c r="CA171" s="308">
        <v>785.16604384700008</v>
      </c>
      <c r="CB171" s="308">
        <v>772.07011999700001</v>
      </c>
      <c r="CC171" s="308">
        <v>744.41108610700007</v>
      </c>
      <c r="CD171" s="308">
        <v>721.952001107</v>
      </c>
      <c r="CE171" s="308">
        <v>710.50660923700002</v>
      </c>
      <c r="CF171" s="308">
        <v>720.60677896699997</v>
      </c>
      <c r="CG171" s="308">
        <v>712.51514284700011</v>
      </c>
      <c r="CH171" s="308">
        <v>710.24757090700007</v>
      </c>
      <c r="CI171" s="308">
        <v>713.09508122700004</v>
      </c>
      <c r="CJ171" s="308">
        <v>714.711305057</v>
      </c>
      <c r="CK171" s="308">
        <v>712.38642881999988</v>
      </c>
      <c r="CL171" s="308">
        <v>708.9906520699999</v>
      </c>
      <c r="CM171" s="308">
        <v>670.17759176000004</v>
      </c>
      <c r="CN171" s="308">
        <v>647.48900112000001</v>
      </c>
      <c r="CO171" s="308">
        <v>658.26034729999992</v>
      </c>
      <c r="CP171" s="308">
        <v>739.91699711999991</v>
      </c>
      <c r="CQ171" s="308">
        <v>768.07255030000022</v>
      </c>
      <c r="CR171" s="308">
        <v>768.14516775999982</v>
      </c>
      <c r="CS171" s="308">
        <v>740.87503390999996</v>
      </c>
      <c r="CT171" s="308">
        <v>701.99359893000008</v>
      </c>
      <c r="CU171" s="308">
        <v>719.00539736999986</v>
      </c>
      <c r="CV171" s="308">
        <v>794.10263827999995</v>
      </c>
      <c r="CW171" s="308">
        <v>878.86418047000006</v>
      </c>
      <c r="CX171" s="308">
        <v>916.13319189000003</v>
      </c>
      <c r="CY171" s="308">
        <v>925.64198653000005</v>
      </c>
      <c r="CZ171" s="308">
        <v>937.26143138000009</v>
      </c>
      <c r="DA171" s="308">
        <v>981.15442813758739</v>
      </c>
      <c r="DB171" s="308">
        <v>1009.0341463775873</v>
      </c>
      <c r="DC171" s="308">
        <v>1021.2196036175875</v>
      </c>
      <c r="DD171" s="308">
        <v>1032.2500524700001</v>
      </c>
      <c r="DE171" s="308">
        <v>1015.7018333199999</v>
      </c>
      <c r="DF171" s="308">
        <v>1030.3666368500001</v>
      </c>
      <c r="DG171" s="308">
        <v>1011.7775040500002</v>
      </c>
      <c r="DH171" s="308">
        <v>1008.7502878000001</v>
      </c>
      <c r="DI171" s="308">
        <v>1007.7410928000002</v>
      </c>
      <c r="DJ171" s="308">
        <v>1085.0148739899998</v>
      </c>
      <c r="DK171" s="308">
        <v>1193.1360233699997</v>
      </c>
      <c r="DL171" s="308">
        <v>1228.5626212199993</v>
      </c>
      <c r="DM171" s="308">
        <v>1264.8501072899994</v>
      </c>
      <c r="DN171" s="308">
        <v>1297.3121437899995</v>
      </c>
      <c r="DO171" s="308">
        <v>1309.8097370799994</v>
      </c>
      <c r="DP171" s="308">
        <v>1307.8441369799998</v>
      </c>
      <c r="DQ171" s="308">
        <v>1301.2497499099995</v>
      </c>
      <c r="DR171" s="308">
        <v>1369.2534176800002</v>
      </c>
      <c r="DS171" s="308"/>
      <c r="DT171" s="308"/>
      <c r="DU171" s="308"/>
      <c r="DV171" s="308"/>
      <c r="DW171" s="308"/>
      <c r="DX171" s="308"/>
      <c r="DY171" s="308"/>
      <c r="DZ171" s="308"/>
      <c r="EA171" s="308"/>
      <c r="EB171" s="308"/>
      <c r="EC171" s="308"/>
      <c r="ED171" s="308"/>
      <c r="EF171" s="311"/>
      <c r="EG171" s="311"/>
      <c r="EH171" s="311"/>
      <c r="EI171" s="311"/>
      <c r="EJ171" s="311"/>
      <c r="EK171" s="272"/>
      <c r="EL171" s="311">
        <v>701.99359893000008</v>
      </c>
      <c r="EM171" s="311">
        <v>1042.9938979499998</v>
      </c>
      <c r="EN171" s="311">
        <v>974.8291231300002</v>
      </c>
      <c r="EO171" s="311">
        <v>1134.1291231300002</v>
      </c>
      <c r="EP171" s="311">
        <v>1447.2074894600003</v>
      </c>
      <c r="EQ171" s="311">
        <v>1786.1256704500001</v>
      </c>
      <c r="ER171" s="311">
        <v>2014.3157909900003</v>
      </c>
      <c r="ES171" s="311">
        <v>2242.5559115300002</v>
      </c>
      <c r="ET171" s="311">
        <v>2649.7265947600004</v>
      </c>
    </row>
    <row r="172" spans="1:150" s="256" customFormat="1" x14ac:dyDescent="0.25">
      <c r="A172" s="114" t="s">
        <v>450</v>
      </c>
      <c r="B172" s="308">
        <v>359.4195504700001</v>
      </c>
      <c r="C172" s="308">
        <v>405.82961400000011</v>
      </c>
      <c r="D172" s="308">
        <v>418.05229928000011</v>
      </c>
      <c r="E172" s="308">
        <v>373.91075236000012</v>
      </c>
      <c r="F172" s="308">
        <v>319.88523071000009</v>
      </c>
      <c r="G172" s="308">
        <v>411.28977972686044</v>
      </c>
      <c r="H172" s="308">
        <v>380.69289086922169</v>
      </c>
      <c r="I172" s="308">
        <v>344.76528991536549</v>
      </c>
      <c r="J172" s="308">
        <v>241.37677680848225</v>
      </c>
      <c r="K172" s="308">
        <v>259.13210850659181</v>
      </c>
      <c r="L172" s="308">
        <v>256.64708743659185</v>
      </c>
      <c r="M172" s="308">
        <v>297.93451922300738</v>
      </c>
      <c r="N172" s="308">
        <v>286.15686206064606</v>
      </c>
      <c r="O172" s="308">
        <v>323.59579257064604</v>
      </c>
      <c r="P172" s="308">
        <v>460.68871881157077</v>
      </c>
      <c r="Q172" s="308">
        <v>398.92757758157074</v>
      </c>
      <c r="R172" s="308">
        <v>325.79406494157075</v>
      </c>
      <c r="S172" s="308">
        <v>327.24286242999989</v>
      </c>
      <c r="T172" s="308">
        <v>337.14383113000008</v>
      </c>
      <c r="U172" s="308">
        <v>378.85619755999994</v>
      </c>
      <c r="V172" s="308">
        <v>429.77496049000013</v>
      </c>
      <c r="W172" s="308">
        <v>446.52695675000007</v>
      </c>
      <c r="X172" s="308">
        <v>473.71157143000011</v>
      </c>
      <c r="Y172" s="308">
        <v>474.74869247999993</v>
      </c>
      <c r="Z172" s="308">
        <v>751.72691137000015</v>
      </c>
      <c r="AA172" s="308">
        <v>793.59295299000007</v>
      </c>
      <c r="AB172" s="308">
        <v>852.32549194000012</v>
      </c>
      <c r="AC172" s="308">
        <v>831.47392902000024</v>
      </c>
      <c r="AD172" s="308">
        <v>820.74322974000017</v>
      </c>
      <c r="AE172" s="308">
        <v>865.94685771000013</v>
      </c>
      <c r="AF172" s="308">
        <v>843.75051480000025</v>
      </c>
      <c r="AG172" s="308">
        <v>853.69185197000024</v>
      </c>
      <c r="AH172" s="308">
        <v>830.1926333800003</v>
      </c>
      <c r="AI172" s="308">
        <v>909.11353589000032</v>
      </c>
      <c r="AJ172" s="308">
        <v>867.66841025000019</v>
      </c>
      <c r="AK172" s="308">
        <v>903.9452846400003</v>
      </c>
      <c r="AL172" s="308">
        <v>952.80688607000025</v>
      </c>
      <c r="AM172" s="308">
        <v>1060.4579863500001</v>
      </c>
      <c r="AN172" s="308">
        <v>1064.8211184100001</v>
      </c>
      <c r="AO172" s="308">
        <v>1328.4646477600004</v>
      </c>
      <c r="AP172" s="308">
        <v>1383.0641909300002</v>
      </c>
      <c r="AQ172" s="308">
        <v>1307.3893496800004</v>
      </c>
      <c r="AR172" s="308">
        <v>1205.3637348700004</v>
      </c>
      <c r="AS172" s="308">
        <v>1132.9282710000002</v>
      </c>
      <c r="AT172" s="308">
        <v>1150.4937486900003</v>
      </c>
      <c r="AU172" s="308">
        <v>1214.93043945</v>
      </c>
      <c r="AV172" s="308">
        <v>1631.3025536200003</v>
      </c>
      <c r="AW172" s="308">
        <v>1580.8819707600003</v>
      </c>
      <c r="AX172" s="308">
        <v>1656.6057281500002</v>
      </c>
      <c r="AY172" s="308">
        <v>1944.8566036900011</v>
      </c>
      <c r="AZ172" s="308">
        <v>1881.6056731200008</v>
      </c>
      <c r="BA172" s="308">
        <v>1949.8647144300007</v>
      </c>
      <c r="BB172" s="308">
        <v>2875.6517245400005</v>
      </c>
      <c r="BC172" s="308">
        <v>2918.60106111</v>
      </c>
      <c r="BD172" s="308">
        <v>2941.6732193900002</v>
      </c>
      <c r="BE172" s="308">
        <v>2890.3842497670003</v>
      </c>
      <c r="BF172" s="308">
        <v>3405.3257318569999</v>
      </c>
      <c r="BG172" s="308">
        <v>4746.091440147</v>
      </c>
      <c r="BH172" s="308">
        <v>4729.9478665269999</v>
      </c>
      <c r="BI172" s="308">
        <v>4775.2453125170014</v>
      </c>
      <c r="BJ172" s="308">
        <v>4823.6369815669996</v>
      </c>
      <c r="BK172" s="308">
        <v>4917.1257410269991</v>
      </c>
      <c r="BL172" s="308">
        <v>2928.1147806169993</v>
      </c>
      <c r="BM172" s="308">
        <v>2359.4307979669993</v>
      </c>
      <c r="BN172" s="308">
        <v>2238.2356512369993</v>
      </c>
      <c r="BO172" s="308">
        <v>1893.2101681869997</v>
      </c>
      <c r="BP172" s="308">
        <v>1864.3502923299995</v>
      </c>
      <c r="BQ172" s="308">
        <v>1775.5887648299997</v>
      </c>
      <c r="BR172" s="308">
        <v>1795.0902836199998</v>
      </c>
      <c r="BS172" s="308">
        <v>1847.1031741399997</v>
      </c>
      <c r="BT172" s="308">
        <v>2311.6938670599998</v>
      </c>
      <c r="BU172" s="308">
        <v>2312.3723309499987</v>
      </c>
      <c r="BV172" s="308">
        <v>2113.3297066299988</v>
      </c>
      <c r="BW172" s="308">
        <v>1958.5128202699996</v>
      </c>
      <c r="BX172" s="308">
        <v>1670.4957772399991</v>
      </c>
      <c r="BY172" s="308">
        <v>1828.3777353699991</v>
      </c>
      <c r="BZ172" s="308">
        <v>1796.6808729599993</v>
      </c>
      <c r="CA172" s="308">
        <v>1900.643456289999</v>
      </c>
      <c r="CB172" s="308">
        <v>2192.5097080799987</v>
      </c>
      <c r="CC172" s="308">
        <v>2046.7958541199989</v>
      </c>
      <c r="CD172" s="308">
        <v>1949.4098794799991</v>
      </c>
      <c r="CE172" s="308">
        <v>1838.7999021699995</v>
      </c>
      <c r="CF172" s="308">
        <v>1602.7873866599994</v>
      </c>
      <c r="CG172" s="308">
        <v>1599.8787548599994</v>
      </c>
      <c r="CH172" s="308">
        <v>1623.978952049999</v>
      </c>
      <c r="CI172" s="308">
        <v>1663.9402293399994</v>
      </c>
      <c r="CJ172" s="308">
        <v>1653.8032262899997</v>
      </c>
      <c r="CK172" s="308">
        <v>2636.9660359199993</v>
      </c>
      <c r="CL172" s="308">
        <v>1754.5775754699991</v>
      </c>
      <c r="CM172" s="308">
        <v>1678.9981514699994</v>
      </c>
      <c r="CN172" s="308">
        <v>1630.5559116799991</v>
      </c>
      <c r="CO172" s="308">
        <v>1609.4516086799993</v>
      </c>
      <c r="CP172" s="308">
        <v>1591.2968416799995</v>
      </c>
      <c r="CQ172" s="308">
        <v>2096.1122868599996</v>
      </c>
      <c r="CR172" s="308">
        <v>1726.6679080199992</v>
      </c>
      <c r="CS172" s="308">
        <v>1734.1317455699993</v>
      </c>
      <c r="CT172" s="308">
        <v>1973.8503316899994</v>
      </c>
      <c r="CU172" s="308">
        <v>1691.9488616899996</v>
      </c>
      <c r="CV172" s="308">
        <v>2039.3410139599996</v>
      </c>
      <c r="CW172" s="308">
        <v>2059.8625012099992</v>
      </c>
      <c r="CX172" s="308">
        <v>2079.8369605899989</v>
      </c>
      <c r="CY172" s="308">
        <v>2017.1678810399994</v>
      </c>
      <c r="CZ172" s="308">
        <v>2147.5135981699996</v>
      </c>
      <c r="DA172" s="308">
        <v>2083.1210946499996</v>
      </c>
      <c r="DB172" s="308">
        <v>2086.792021239999</v>
      </c>
      <c r="DC172" s="308">
        <v>2269.5728321299994</v>
      </c>
      <c r="DD172" s="308">
        <v>2079.8906056599994</v>
      </c>
      <c r="DE172" s="308">
        <v>2218.2295774499999</v>
      </c>
      <c r="DF172" s="308">
        <v>2320.1092539799993</v>
      </c>
      <c r="DG172" s="308">
        <v>2386.1046305899995</v>
      </c>
      <c r="DH172" s="308">
        <v>2380.33516753</v>
      </c>
      <c r="DI172" s="308">
        <v>2486.3648271699994</v>
      </c>
      <c r="DJ172" s="308">
        <v>2398.4170423799992</v>
      </c>
      <c r="DK172" s="308">
        <v>2237.0683369299991</v>
      </c>
      <c r="DL172" s="308">
        <v>2496.6833840199997</v>
      </c>
      <c r="DM172" s="308">
        <v>2474.1133613199995</v>
      </c>
      <c r="DN172" s="308">
        <v>2463.1088939899996</v>
      </c>
      <c r="DO172" s="308">
        <v>2463.7493480099997</v>
      </c>
      <c r="DP172" s="308">
        <v>2184.8597215799996</v>
      </c>
      <c r="DQ172" s="308">
        <v>2341.8921961400001</v>
      </c>
      <c r="DR172" s="308">
        <v>2417.7774377999995</v>
      </c>
      <c r="DS172" s="308">
        <v>2494.4787949199999</v>
      </c>
      <c r="DT172" s="308">
        <v>2417.0316992799994</v>
      </c>
      <c r="DU172" s="308"/>
      <c r="DV172" s="308"/>
      <c r="DW172" s="308"/>
      <c r="DX172" s="308"/>
      <c r="DY172" s="308"/>
      <c r="DZ172" s="308"/>
      <c r="EA172" s="308"/>
      <c r="EB172" s="308"/>
      <c r="EC172" s="308"/>
      <c r="ED172" s="308"/>
      <c r="EF172" s="311"/>
      <c r="EG172" s="311"/>
      <c r="EH172" s="311"/>
      <c r="EI172" s="311"/>
      <c r="EJ172" s="311"/>
      <c r="EK172" s="272"/>
      <c r="EL172" s="311">
        <v>1973.8503316899985</v>
      </c>
      <c r="EM172" s="311">
        <v>2320.1092539800002</v>
      </c>
      <c r="EN172" s="311">
        <v>2417.7774377999995</v>
      </c>
      <c r="EO172" s="311">
        <v>2317.7999999999984</v>
      </c>
      <c r="EP172" s="311">
        <v>2317.7999999999984</v>
      </c>
      <c r="EQ172" s="311">
        <v>2317.7999999999984</v>
      </c>
      <c r="ER172" s="311">
        <v>2317.7999999999984</v>
      </c>
      <c r="ES172" s="311">
        <v>2317.7999999999984</v>
      </c>
      <c r="ET172" s="311">
        <v>2317.7999999999984</v>
      </c>
    </row>
    <row r="173" spans="1:150" s="256" customFormat="1" x14ac:dyDescent="0.25">
      <c r="A173" s="570" t="s">
        <v>176</v>
      </c>
      <c r="B173" s="308">
        <v>0</v>
      </c>
      <c r="C173" s="308">
        <v>0</v>
      </c>
      <c r="D173" s="308">
        <v>0</v>
      </c>
      <c r="E173" s="308">
        <v>0</v>
      </c>
      <c r="F173" s="308">
        <v>0</v>
      </c>
      <c r="G173" s="308">
        <v>0</v>
      </c>
      <c r="H173" s="308">
        <v>0</v>
      </c>
      <c r="I173" s="308">
        <v>0</v>
      </c>
      <c r="J173" s="308">
        <v>0</v>
      </c>
      <c r="K173" s="308">
        <v>0</v>
      </c>
      <c r="L173" s="308">
        <v>0</v>
      </c>
      <c r="M173" s="308">
        <v>0</v>
      </c>
      <c r="N173" s="308">
        <v>0</v>
      </c>
      <c r="O173" s="308">
        <v>0</v>
      </c>
      <c r="P173" s="308">
        <v>0</v>
      </c>
      <c r="Q173" s="308">
        <v>0</v>
      </c>
      <c r="R173" s="308">
        <v>0</v>
      </c>
      <c r="S173" s="308">
        <v>0</v>
      </c>
      <c r="T173" s="308">
        <v>0</v>
      </c>
      <c r="U173" s="308">
        <v>0</v>
      </c>
      <c r="V173" s="308">
        <v>0</v>
      </c>
      <c r="W173" s="308">
        <v>0</v>
      </c>
      <c r="X173" s="308">
        <v>0</v>
      </c>
      <c r="Y173" s="308">
        <v>0</v>
      </c>
      <c r="Z173" s="308">
        <v>0</v>
      </c>
      <c r="AA173" s="308">
        <v>0</v>
      </c>
      <c r="AB173" s="308">
        <v>0</v>
      </c>
      <c r="AC173" s="308">
        <v>0</v>
      </c>
      <c r="AD173" s="308">
        <v>0</v>
      </c>
      <c r="AE173" s="308">
        <v>0</v>
      </c>
      <c r="AF173" s="308">
        <v>0</v>
      </c>
      <c r="AG173" s="308">
        <v>0</v>
      </c>
      <c r="AH173" s="308">
        <v>0</v>
      </c>
      <c r="AI173" s="308">
        <v>0</v>
      </c>
      <c r="AJ173" s="308">
        <v>0</v>
      </c>
      <c r="AK173" s="308">
        <v>0</v>
      </c>
      <c r="AL173" s="308">
        <v>0</v>
      </c>
      <c r="AM173" s="308"/>
      <c r="AN173" s="308"/>
      <c r="AO173" s="308">
        <v>325</v>
      </c>
      <c r="AP173" s="308">
        <v>300.49166667000003</v>
      </c>
      <c r="AQ173" s="308">
        <v>300.49166667000003</v>
      </c>
      <c r="AR173" s="308">
        <v>201.68141058000009</v>
      </c>
      <c r="AS173" s="308">
        <v>101.84805511000009</v>
      </c>
      <c r="AT173" s="308">
        <v>101.84805511000009</v>
      </c>
      <c r="AU173" s="308">
        <v>102.01780187000008</v>
      </c>
      <c r="AV173" s="308">
        <v>402.2094685400001</v>
      </c>
      <c r="AW173" s="308">
        <v>402.37705582000007</v>
      </c>
      <c r="AX173" s="308">
        <v>484.19300109000005</v>
      </c>
      <c r="AY173" s="308">
        <v>702.78293547000033</v>
      </c>
      <c r="AZ173" s="308">
        <v>637.67199721000043</v>
      </c>
      <c r="BA173" s="308">
        <v>689.91407586000048</v>
      </c>
      <c r="BB173" s="308">
        <v>1620.4351113400007</v>
      </c>
      <c r="BC173" s="308">
        <v>1649.2607130300009</v>
      </c>
      <c r="BD173" s="308">
        <v>1655.2271271900008</v>
      </c>
      <c r="BE173" s="308">
        <v>1662.1327317870011</v>
      </c>
      <c r="BF173" s="308">
        <v>2150.1954367470012</v>
      </c>
      <c r="BG173" s="308">
        <v>3380.3089374570009</v>
      </c>
      <c r="BH173" s="308">
        <v>3339.1284078570006</v>
      </c>
      <c r="BI173" s="308">
        <v>3392.1212980570008</v>
      </c>
      <c r="BJ173" s="308">
        <v>3431.473273347</v>
      </c>
      <c r="BK173" s="308">
        <v>3448.4677441370004</v>
      </c>
      <c r="BL173" s="308">
        <v>1394.941835937</v>
      </c>
      <c r="BM173" s="308">
        <v>822.51595986699999</v>
      </c>
      <c r="BN173" s="308">
        <v>663.98152186700008</v>
      </c>
      <c r="BO173" s="308">
        <v>147.36433971700009</v>
      </c>
      <c r="BP173" s="308">
        <v>103.14463885000009</v>
      </c>
      <c r="BQ173" s="308">
        <v>48.899887460000109</v>
      </c>
      <c r="BR173" s="308">
        <v>48.899887460000109</v>
      </c>
      <c r="BS173" s="308">
        <v>67.986485050000113</v>
      </c>
      <c r="BT173" s="308">
        <v>168.91561572000012</v>
      </c>
      <c r="BU173" s="308">
        <v>168.91561572000012</v>
      </c>
      <c r="BV173" s="308">
        <v>98.855651540000139</v>
      </c>
      <c r="BW173" s="308">
        <v>88.62857758000014</v>
      </c>
      <c r="BX173" s="308">
        <v>52.071268650000128</v>
      </c>
      <c r="BY173" s="308">
        <v>63.463889840000128</v>
      </c>
      <c r="BZ173" s="308">
        <v>60.376702430000101</v>
      </c>
      <c r="CA173" s="308">
        <v>60.376702430000101</v>
      </c>
      <c r="CB173" s="308">
        <v>60.376702430000101</v>
      </c>
      <c r="CC173" s="308">
        <v>60.376702430000101</v>
      </c>
      <c r="CD173" s="308">
        <v>60.362419420000094</v>
      </c>
      <c r="CE173" s="308">
        <v>60.019295900000095</v>
      </c>
      <c r="CF173" s="308">
        <v>11.973969010000104</v>
      </c>
      <c r="CG173" s="308">
        <v>0.99320265000010544</v>
      </c>
      <c r="CH173" s="308">
        <v>0.99320265000010544</v>
      </c>
      <c r="CI173" s="308">
        <v>0.99320265000010544</v>
      </c>
      <c r="CJ173" s="308">
        <v>0.99320265000010544</v>
      </c>
      <c r="CK173" s="308">
        <v>1.0502709812953981E-13</v>
      </c>
      <c r="CL173" s="308">
        <v>1.0502709812953981E-13</v>
      </c>
      <c r="CM173" s="308">
        <v>1.0502709812953981E-13</v>
      </c>
      <c r="CN173" s="308">
        <v>1.0502709812953981E-13</v>
      </c>
      <c r="CO173" s="308">
        <v>1.0502709812953981E-13</v>
      </c>
      <c r="CP173" s="308">
        <v>1.0502709812953981E-13</v>
      </c>
      <c r="CQ173" s="308">
        <v>1.0502709812953981E-13</v>
      </c>
      <c r="CR173" s="308">
        <v>1.0502709812953981E-13</v>
      </c>
      <c r="CS173" s="308">
        <v>1.0502709812953981E-13</v>
      </c>
      <c r="CT173" s="308">
        <v>1.0502709812953981E-13</v>
      </c>
      <c r="CU173" s="308">
        <v>-8.6612999439239507E-13</v>
      </c>
      <c r="CV173" s="308">
        <v>-8.6612999439239507E-13</v>
      </c>
      <c r="CW173" s="308">
        <v>-8.6612999439239507E-13</v>
      </c>
      <c r="CX173" s="308">
        <v>-8.6612999439239507E-13</v>
      </c>
      <c r="CY173" s="308">
        <v>-8.6612999439239507E-13</v>
      </c>
      <c r="CZ173" s="308">
        <v>-8.6612999439239507E-13</v>
      </c>
      <c r="DA173" s="308">
        <v>-8.6612999439239507E-13</v>
      </c>
      <c r="DB173" s="308">
        <v>-8.6612999439239507E-13</v>
      </c>
      <c r="DC173" s="308">
        <v>-8.6612999439239507E-13</v>
      </c>
      <c r="DD173" s="308">
        <v>-8.6612999439239507E-13</v>
      </c>
      <c r="DE173" s="308">
        <v>-8.6612999439239507E-13</v>
      </c>
      <c r="DF173" s="308">
        <v>-8.6612999439239507E-13</v>
      </c>
      <c r="DG173" s="308">
        <v>-8.6612999439239507E-13</v>
      </c>
      <c r="DH173" s="308">
        <v>-8.6612999439239507E-13</v>
      </c>
      <c r="DI173" s="308">
        <v>-8.6612999439239507E-13</v>
      </c>
      <c r="DJ173" s="308">
        <v>-8.6612999439239507E-13</v>
      </c>
      <c r="DK173" s="308">
        <v>-8.6612999439239507E-13</v>
      </c>
      <c r="DL173" s="308">
        <v>-8.6612999439239507E-13</v>
      </c>
      <c r="DM173" s="308">
        <v>-8.6612999439239507E-13</v>
      </c>
      <c r="DN173" s="308">
        <v>-8.6612999439239507E-13</v>
      </c>
      <c r="DO173" s="308">
        <v>-8.6612999439239507E-13</v>
      </c>
      <c r="DP173" s="308">
        <v>-8.6612999439239507E-13</v>
      </c>
      <c r="DQ173" s="308">
        <v>-8.6612999439239507E-13</v>
      </c>
      <c r="DR173" s="308">
        <v>-8.6612999439239507E-13</v>
      </c>
      <c r="DS173" s="308"/>
      <c r="DT173" s="308"/>
      <c r="DU173" s="308"/>
      <c r="DV173" s="308"/>
      <c r="DW173" s="308"/>
      <c r="DX173" s="308"/>
      <c r="DY173" s="308"/>
      <c r="DZ173" s="308"/>
      <c r="EA173" s="308"/>
      <c r="EB173" s="308"/>
      <c r="EC173" s="308"/>
      <c r="ED173" s="308"/>
      <c r="EF173" s="311"/>
      <c r="EG173" s="311"/>
      <c r="EH173" s="311"/>
      <c r="EI173" s="311"/>
      <c r="EJ173" s="311"/>
      <c r="EK173" s="272"/>
      <c r="EL173" s="311">
        <v>-8.6612999439239507E-13</v>
      </c>
      <c r="EM173" s="311">
        <v>-8.6612999439239507E-13</v>
      </c>
      <c r="EN173" s="311">
        <v>-8.6612999439239507E-13</v>
      </c>
      <c r="EO173" s="311">
        <v>-1.7322599887847901E-12</v>
      </c>
      <c r="EP173" s="311">
        <v>-1.7322599887847899E-12</v>
      </c>
      <c r="EQ173" s="311">
        <v>-1.7322599887847899E-12</v>
      </c>
      <c r="ER173" s="311">
        <v>-1.7322599887847899E-12</v>
      </c>
      <c r="ES173" s="311">
        <v>-1.7322599887847899E-12</v>
      </c>
      <c r="ET173" s="311">
        <v>-1.7322599887847899E-12</v>
      </c>
    </row>
    <row r="174" spans="1:150" s="256" customFormat="1" x14ac:dyDescent="0.25">
      <c r="A174" s="570" t="s">
        <v>449</v>
      </c>
      <c r="B174" s="308">
        <v>188.55855047000006</v>
      </c>
      <c r="C174" s="308">
        <v>203.70861400000007</v>
      </c>
      <c r="D174" s="308">
        <v>224.14129928000006</v>
      </c>
      <c r="E174" s="308">
        <v>209.59975236000008</v>
      </c>
      <c r="F174" s="308">
        <v>159.17423071000007</v>
      </c>
      <c r="G174" s="308">
        <v>281.66877967528978</v>
      </c>
      <c r="H174" s="308">
        <v>268.36289081765102</v>
      </c>
      <c r="I174" s="308">
        <v>263.01928986379482</v>
      </c>
      <c r="J174" s="308">
        <v>163.35077675691161</v>
      </c>
      <c r="K174" s="308">
        <v>180.00610845502112</v>
      </c>
      <c r="L174" s="308">
        <v>179.9310873850211</v>
      </c>
      <c r="M174" s="308">
        <v>189.91851917143669</v>
      </c>
      <c r="N174" s="308">
        <v>192.87086200907547</v>
      </c>
      <c r="O174" s="308">
        <v>226.29479251907546</v>
      </c>
      <c r="P174" s="308">
        <v>327.36271876000006</v>
      </c>
      <c r="Q174" s="308">
        <v>262.55957753000007</v>
      </c>
      <c r="R174" s="308">
        <v>188.42606489000008</v>
      </c>
      <c r="S174" s="308">
        <v>177.62986243000006</v>
      </c>
      <c r="T174" s="308">
        <v>180.45083113000004</v>
      </c>
      <c r="U174" s="308">
        <v>193.61919756000003</v>
      </c>
      <c r="V174" s="308">
        <v>227.11296049000003</v>
      </c>
      <c r="W174" s="308">
        <v>244.87195675000004</v>
      </c>
      <c r="X174" s="308">
        <v>247.26657143000003</v>
      </c>
      <c r="Y174" s="308">
        <v>246.70546848000004</v>
      </c>
      <c r="Z174" s="308">
        <v>479.57368737000002</v>
      </c>
      <c r="AA174" s="308">
        <v>508.89972898999997</v>
      </c>
      <c r="AB174" s="308">
        <v>417.93226793999997</v>
      </c>
      <c r="AC174" s="308">
        <v>401.18070502</v>
      </c>
      <c r="AD174" s="308">
        <v>401.56644657000004</v>
      </c>
      <c r="AE174" s="308">
        <v>431.59329853999998</v>
      </c>
      <c r="AF174" s="308">
        <v>406.84595562999999</v>
      </c>
      <c r="AG174" s="308">
        <v>399.55129279999994</v>
      </c>
      <c r="AH174" s="308">
        <v>317.96707420999996</v>
      </c>
      <c r="AI174" s="308">
        <v>258.22797671999996</v>
      </c>
      <c r="AJ174" s="308">
        <v>263.97941024999994</v>
      </c>
      <c r="AK174" s="308">
        <v>301.33628463999992</v>
      </c>
      <c r="AL174" s="308">
        <v>301.5088860699999</v>
      </c>
      <c r="AM174" s="308">
        <v>376.09998634999988</v>
      </c>
      <c r="AN174" s="308">
        <v>387.86311840999986</v>
      </c>
      <c r="AO174" s="308">
        <v>408.72764776000042</v>
      </c>
      <c r="AP174" s="308">
        <v>457.41352426000014</v>
      </c>
      <c r="AQ174" s="308">
        <v>453.42868301000033</v>
      </c>
      <c r="AR174" s="308">
        <v>482.22932429000025</v>
      </c>
      <c r="AS174" s="308">
        <v>538.59321589000012</v>
      </c>
      <c r="AT174" s="308">
        <v>557.55369358000019</v>
      </c>
      <c r="AU174" s="308">
        <v>636.12663757999985</v>
      </c>
      <c r="AV174" s="308">
        <v>694.67858507999995</v>
      </c>
      <c r="AW174" s="308">
        <v>693.79041494000001</v>
      </c>
      <c r="AX174" s="308">
        <v>673.29822706000004</v>
      </c>
      <c r="AY174" s="308">
        <v>746.21916822000071</v>
      </c>
      <c r="AZ174" s="308">
        <v>746.56917591000024</v>
      </c>
      <c r="BA174" s="308">
        <v>756.13613856999996</v>
      </c>
      <c r="BB174" s="308">
        <v>733.80611319999957</v>
      </c>
      <c r="BC174" s="308">
        <v>743.21584807999898</v>
      </c>
      <c r="BD174" s="308">
        <v>714.32359219999921</v>
      </c>
      <c r="BE174" s="308">
        <v>635.33049300999892</v>
      </c>
      <c r="BF174" s="308">
        <v>611.19504430999859</v>
      </c>
      <c r="BG174" s="308">
        <v>679.85025188999896</v>
      </c>
      <c r="BH174" s="308">
        <v>665.11720786999911</v>
      </c>
      <c r="BI174" s="308">
        <v>669.86568866000039</v>
      </c>
      <c r="BJ174" s="308">
        <v>657.25538241999925</v>
      </c>
      <c r="BK174" s="308">
        <v>655.18264624999847</v>
      </c>
      <c r="BL174" s="308">
        <v>705.30029559999912</v>
      </c>
      <c r="BM174" s="308">
        <v>705.17801399999917</v>
      </c>
      <c r="BN174" s="308">
        <v>746.67230526999901</v>
      </c>
      <c r="BO174" s="308">
        <v>935.30373276999933</v>
      </c>
      <c r="BP174" s="308">
        <v>935.4865577799992</v>
      </c>
      <c r="BQ174" s="308">
        <v>902.94778166999924</v>
      </c>
      <c r="BR174" s="308">
        <v>902.79829628999937</v>
      </c>
      <c r="BS174" s="308">
        <v>910.28459821999945</v>
      </c>
      <c r="BT174" s="308">
        <v>1271.1918694699993</v>
      </c>
      <c r="BU174" s="308">
        <v>1235.8653333599984</v>
      </c>
      <c r="BV174" s="308">
        <v>965.08695521999834</v>
      </c>
      <c r="BW174" s="308">
        <v>982.24633022999899</v>
      </c>
      <c r="BX174" s="308">
        <v>770.57209687999864</v>
      </c>
      <c r="BY174" s="308">
        <v>890.58088561999853</v>
      </c>
      <c r="BZ174" s="308">
        <v>871.17621061999876</v>
      </c>
      <c r="CA174" s="308">
        <v>971.68429394999839</v>
      </c>
      <c r="CB174" s="308">
        <v>1313.7300457399981</v>
      </c>
      <c r="CC174" s="308">
        <v>1165.3961917799984</v>
      </c>
      <c r="CD174" s="308">
        <v>1109.3515751499983</v>
      </c>
      <c r="CE174" s="308">
        <v>1027.7547213599989</v>
      </c>
      <c r="CF174" s="308">
        <v>911.8990327399988</v>
      </c>
      <c r="CG174" s="308">
        <v>909.88116729999888</v>
      </c>
      <c r="CH174" s="308">
        <v>824.83972648999838</v>
      </c>
      <c r="CI174" s="308">
        <v>824.83972648999884</v>
      </c>
      <c r="CJ174" s="308">
        <v>827.71309343999906</v>
      </c>
      <c r="CK174" s="308">
        <v>903.46720491999872</v>
      </c>
      <c r="CL174" s="308">
        <v>828.73954346999858</v>
      </c>
      <c r="CM174" s="308">
        <v>828.73954346999881</v>
      </c>
      <c r="CN174" s="308">
        <v>829.29810417999852</v>
      </c>
      <c r="CO174" s="308">
        <v>829.29810417999863</v>
      </c>
      <c r="CP174" s="308">
        <v>829.29810417999886</v>
      </c>
      <c r="CQ174" s="308">
        <v>1062.430285859999</v>
      </c>
      <c r="CR174" s="308">
        <v>807.65789501999859</v>
      </c>
      <c r="CS174" s="308">
        <v>797.47207556999865</v>
      </c>
      <c r="CT174" s="308">
        <v>717.2055616899986</v>
      </c>
      <c r="CU174" s="308">
        <v>667.2055616900002</v>
      </c>
      <c r="CV174" s="308">
        <v>1002.4255950200002</v>
      </c>
      <c r="CW174" s="308">
        <v>1024.45434391</v>
      </c>
      <c r="CX174" s="308">
        <v>1037.23892559</v>
      </c>
      <c r="CY174" s="308">
        <v>1032.7510769799999</v>
      </c>
      <c r="CZ174" s="308">
        <v>1139.6532941099999</v>
      </c>
      <c r="DA174" s="308">
        <v>1139.0154198</v>
      </c>
      <c r="DB174" s="308">
        <v>1133.5104412800001</v>
      </c>
      <c r="DC174" s="308">
        <v>1209.1312753300003</v>
      </c>
      <c r="DD174" s="308">
        <v>1147.5057010100004</v>
      </c>
      <c r="DE174" s="308">
        <v>1195.8955641200005</v>
      </c>
      <c r="DF174" s="308">
        <v>1200.1951189800004</v>
      </c>
      <c r="DG174" s="308">
        <v>1197.3519756700002</v>
      </c>
      <c r="DH174" s="308">
        <v>1194.1733743000002</v>
      </c>
      <c r="DI174" s="308">
        <v>1243.9188716000003</v>
      </c>
      <c r="DJ174" s="308">
        <v>1115.2475557900004</v>
      </c>
      <c r="DK174" s="308">
        <v>1022.8482998000004</v>
      </c>
      <c r="DL174" s="308">
        <v>912.06068313000048</v>
      </c>
      <c r="DM174" s="308">
        <v>916.00036815000055</v>
      </c>
      <c r="DN174" s="308">
        <v>966.3179514800006</v>
      </c>
      <c r="DO174" s="308">
        <v>703.48828481000055</v>
      </c>
      <c r="DP174" s="308">
        <v>675.42415037000058</v>
      </c>
      <c r="DQ174" s="308">
        <v>828.96730736000063</v>
      </c>
      <c r="DR174" s="308">
        <v>1078.3532143200005</v>
      </c>
      <c r="DS174" s="308"/>
      <c r="DT174" s="308"/>
      <c r="DU174" s="308"/>
      <c r="DV174" s="308"/>
      <c r="DW174" s="308"/>
      <c r="DX174" s="308"/>
      <c r="DY174" s="308"/>
      <c r="DZ174" s="308"/>
      <c r="EA174" s="308"/>
      <c r="EB174" s="308"/>
      <c r="EC174" s="308"/>
      <c r="ED174" s="308"/>
      <c r="EF174" s="311"/>
      <c r="EG174" s="311"/>
      <c r="EH174" s="311"/>
      <c r="EI174" s="311"/>
      <c r="EJ174" s="311"/>
      <c r="EK174" s="272"/>
      <c r="EL174" s="311">
        <v>717.2055616899986</v>
      </c>
      <c r="EM174" s="311">
        <v>1200.1951189800004</v>
      </c>
      <c r="EN174" s="311">
        <v>1078.3532143200005</v>
      </c>
      <c r="EO174" s="311">
        <v>1000</v>
      </c>
      <c r="EP174" s="311">
        <v>1000</v>
      </c>
      <c r="EQ174" s="311">
        <v>1000</v>
      </c>
      <c r="ER174" s="311">
        <v>1000</v>
      </c>
      <c r="ES174" s="311">
        <v>1000</v>
      </c>
      <c r="ET174" s="311">
        <v>1000</v>
      </c>
    </row>
    <row r="175" spans="1:150" s="256" customFormat="1" x14ac:dyDescent="0.25">
      <c r="A175" s="570" t="s">
        <v>448</v>
      </c>
      <c r="B175" s="308">
        <v>170.86099999999999</v>
      </c>
      <c r="C175" s="308">
        <v>202.12099999999998</v>
      </c>
      <c r="D175" s="308">
        <v>193.91099999999997</v>
      </c>
      <c r="E175" s="308">
        <v>164.31099999999998</v>
      </c>
      <c r="F175" s="308">
        <v>160.71099999999998</v>
      </c>
      <c r="G175" s="308">
        <v>129.62100005157063</v>
      </c>
      <c r="H175" s="308">
        <v>112.33000005157064</v>
      </c>
      <c r="I175" s="308">
        <v>81.746000051570633</v>
      </c>
      <c r="J175" s="308">
        <v>78.026000051570634</v>
      </c>
      <c r="K175" s="308">
        <v>79.126000051570628</v>
      </c>
      <c r="L175" s="308">
        <v>76.716000051570632</v>
      </c>
      <c r="M175" s="308">
        <v>108.01600005157063</v>
      </c>
      <c r="N175" s="308">
        <v>93.286000051570625</v>
      </c>
      <c r="O175" s="308">
        <v>97.301000051570625</v>
      </c>
      <c r="P175" s="308">
        <v>133.32600005157062</v>
      </c>
      <c r="Q175" s="308">
        <v>136.36800005157062</v>
      </c>
      <c r="R175" s="308">
        <v>137.36800005157062</v>
      </c>
      <c r="S175" s="308">
        <v>149.61299999999997</v>
      </c>
      <c r="T175" s="308">
        <v>156.69299999999998</v>
      </c>
      <c r="U175" s="308">
        <v>185.23699999999997</v>
      </c>
      <c r="V175" s="308">
        <v>202.66199999999995</v>
      </c>
      <c r="W175" s="308">
        <v>201.65499999999997</v>
      </c>
      <c r="X175" s="308">
        <v>226.44499999999999</v>
      </c>
      <c r="Y175" s="308">
        <v>228.04322399999998</v>
      </c>
      <c r="Z175" s="308">
        <v>272.15322400000002</v>
      </c>
      <c r="AA175" s="308">
        <v>284.69322399999999</v>
      </c>
      <c r="AB175" s="308">
        <v>434.39322399999998</v>
      </c>
      <c r="AC175" s="308">
        <v>430.29322399999995</v>
      </c>
      <c r="AD175" s="308">
        <v>419.17678316999996</v>
      </c>
      <c r="AE175" s="308">
        <v>434.35355916999993</v>
      </c>
      <c r="AF175" s="308">
        <v>436.90455916999991</v>
      </c>
      <c r="AG175" s="308">
        <v>454.14055916999996</v>
      </c>
      <c r="AH175" s="308">
        <v>512.22555917</v>
      </c>
      <c r="AI175" s="308">
        <v>650.88555916999996</v>
      </c>
      <c r="AJ175" s="308">
        <v>603.68899999999996</v>
      </c>
      <c r="AK175" s="308">
        <v>602.60899999999992</v>
      </c>
      <c r="AL175" s="308">
        <v>651.29799999999989</v>
      </c>
      <c r="AM175" s="308">
        <v>684.35799999999995</v>
      </c>
      <c r="AN175" s="308">
        <v>676.95799999999997</v>
      </c>
      <c r="AO175" s="308">
        <v>594.73699999999997</v>
      </c>
      <c r="AP175" s="308">
        <v>625.15899999999999</v>
      </c>
      <c r="AQ175" s="308">
        <v>553.46899999999994</v>
      </c>
      <c r="AR175" s="308">
        <v>521.45299999999997</v>
      </c>
      <c r="AS175" s="308">
        <v>492.48699999999997</v>
      </c>
      <c r="AT175" s="308">
        <v>491.09199999999998</v>
      </c>
      <c r="AU175" s="308">
        <v>476.78600000000006</v>
      </c>
      <c r="AV175" s="308">
        <v>534.41450000000009</v>
      </c>
      <c r="AW175" s="308">
        <v>484.71450000000016</v>
      </c>
      <c r="AX175" s="308">
        <v>499.11450000000019</v>
      </c>
      <c r="AY175" s="308">
        <v>495.85450000000014</v>
      </c>
      <c r="AZ175" s="308">
        <v>497.36450000000013</v>
      </c>
      <c r="BA175" s="308">
        <v>503.81450000000012</v>
      </c>
      <c r="BB175" s="308">
        <v>521.41050000000018</v>
      </c>
      <c r="BC175" s="308">
        <v>526.12450000000013</v>
      </c>
      <c r="BD175" s="308">
        <v>572.12250000000017</v>
      </c>
      <c r="BE175" s="308">
        <v>592.92102497000019</v>
      </c>
      <c r="BF175" s="308">
        <v>643.93525080000018</v>
      </c>
      <c r="BG175" s="308">
        <v>685.93225080000013</v>
      </c>
      <c r="BH175" s="308">
        <v>725.70225080000012</v>
      </c>
      <c r="BI175" s="308">
        <v>713.25832580000019</v>
      </c>
      <c r="BJ175" s="308">
        <v>734.90832580000028</v>
      </c>
      <c r="BK175" s="308">
        <v>813.47535064000022</v>
      </c>
      <c r="BL175" s="308">
        <v>827.8726490800002</v>
      </c>
      <c r="BM175" s="308">
        <v>831.73682410000015</v>
      </c>
      <c r="BN175" s="308">
        <v>827.58182410000018</v>
      </c>
      <c r="BO175" s="308">
        <v>810.54209570000023</v>
      </c>
      <c r="BP175" s="308">
        <v>825.71909570000025</v>
      </c>
      <c r="BQ175" s="308">
        <v>823.7410957000003</v>
      </c>
      <c r="BR175" s="308">
        <v>843.39209987000027</v>
      </c>
      <c r="BS175" s="308">
        <v>868.83209087000023</v>
      </c>
      <c r="BT175" s="308">
        <v>871.58638187000031</v>
      </c>
      <c r="BU175" s="308">
        <v>907.5913818700003</v>
      </c>
      <c r="BV175" s="308">
        <v>1049.3870998700004</v>
      </c>
      <c r="BW175" s="308">
        <v>887.63791246000039</v>
      </c>
      <c r="BX175" s="308">
        <v>847.85241171000041</v>
      </c>
      <c r="BY175" s="308">
        <v>874.33295991000045</v>
      </c>
      <c r="BZ175" s="308">
        <v>865.12795991000053</v>
      </c>
      <c r="CA175" s="308">
        <v>868.58245991000058</v>
      </c>
      <c r="CB175" s="308">
        <v>818.40295991000062</v>
      </c>
      <c r="CC175" s="308">
        <v>821.02295991000062</v>
      </c>
      <c r="CD175" s="308">
        <v>779.69588491000059</v>
      </c>
      <c r="CE175" s="308">
        <v>751.02588491000051</v>
      </c>
      <c r="CF175" s="308">
        <v>678.91438491000054</v>
      </c>
      <c r="CG175" s="308">
        <v>689.00438491000045</v>
      </c>
      <c r="CH175" s="308">
        <v>798.14602291000051</v>
      </c>
      <c r="CI175" s="308">
        <v>838.10730020000051</v>
      </c>
      <c r="CJ175" s="308">
        <v>825.09693020000054</v>
      </c>
      <c r="CK175" s="308">
        <v>1733.4988310000006</v>
      </c>
      <c r="CL175" s="308">
        <v>925.83803200000057</v>
      </c>
      <c r="CM175" s="308">
        <v>850.25860800000055</v>
      </c>
      <c r="CN175" s="308">
        <v>801.25780750000058</v>
      </c>
      <c r="CO175" s="308">
        <v>780.15350450000062</v>
      </c>
      <c r="CP175" s="308">
        <v>761.99873750000063</v>
      </c>
      <c r="CQ175" s="308">
        <v>1033.6820010000006</v>
      </c>
      <c r="CR175" s="308">
        <v>919.01001300000064</v>
      </c>
      <c r="CS175" s="308">
        <v>936.65967000000069</v>
      </c>
      <c r="CT175" s="308">
        <v>1256.6447700000008</v>
      </c>
      <c r="CU175" s="308">
        <v>1024.7433000000008</v>
      </c>
      <c r="CV175" s="308">
        <v>1036.9154189400008</v>
      </c>
      <c r="CW175" s="308">
        <v>1035.4081573000008</v>
      </c>
      <c r="CX175" s="308">
        <v>1042.5980350000009</v>
      </c>
      <c r="CY175" s="308">
        <v>984.41680406000091</v>
      </c>
      <c r="CZ175" s="308">
        <v>1007.8603040600008</v>
      </c>
      <c r="DA175" s="308">
        <v>944.1056748500007</v>
      </c>
      <c r="DB175" s="308">
        <v>953.28157996000073</v>
      </c>
      <c r="DC175" s="308">
        <v>1065.4493484700006</v>
      </c>
      <c r="DD175" s="308">
        <v>932.38490465000064</v>
      </c>
      <c r="DE175" s="308">
        <v>1022.3340133300006</v>
      </c>
      <c r="DF175" s="308">
        <v>1119.9141350000004</v>
      </c>
      <c r="DG175" s="308">
        <v>1188.7526549200006</v>
      </c>
      <c r="DH175" s="308">
        <v>1186.1617932300005</v>
      </c>
      <c r="DI175" s="308">
        <v>1242.4459555700005</v>
      </c>
      <c r="DJ175" s="308">
        <v>1283.1694865900004</v>
      </c>
      <c r="DK175" s="308">
        <v>1214.2200371300003</v>
      </c>
      <c r="DL175" s="308">
        <v>1584.6227008900003</v>
      </c>
      <c r="DM175" s="308">
        <v>1558.1129931700002</v>
      </c>
      <c r="DN175" s="308">
        <v>1496.7909425100001</v>
      </c>
      <c r="DO175" s="308">
        <v>1760.2610632000001</v>
      </c>
      <c r="DP175" s="308">
        <v>1509.43557121</v>
      </c>
      <c r="DQ175" s="308">
        <v>1512.9248887799999</v>
      </c>
      <c r="DR175" s="308">
        <v>1339.4242234799999</v>
      </c>
      <c r="DS175" s="308"/>
      <c r="DT175" s="308"/>
      <c r="DU175" s="308"/>
      <c r="DV175" s="308"/>
      <c r="DW175" s="308"/>
      <c r="DX175" s="308"/>
      <c r="DY175" s="308"/>
      <c r="DZ175" s="308"/>
      <c r="EA175" s="308"/>
      <c r="EB175" s="308"/>
      <c r="EC175" s="308"/>
      <c r="ED175" s="308"/>
      <c r="EF175" s="311"/>
      <c r="EG175" s="311"/>
      <c r="EH175" s="311"/>
      <c r="EI175" s="311"/>
      <c r="EJ175" s="311"/>
      <c r="EK175" s="272"/>
      <c r="EL175" s="311">
        <v>1256.6447700000008</v>
      </c>
      <c r="EM175" s="311">
        <v>1119.9141350000004</v>
      </c>
      <c r="EN175" s="311">
        <v>1339.4242234799999</v>
      </c>
      <c r="EO175" s="311">
        <v>1317.7999999999997</v>
      </c>
      <c r="EP175" s="311">
        <v>1317.7999999999995</v>
      </c>
      <c r="EQ175" s="311">
        <v>1317.7999999999995</v>
      </c>
      <c r="ER175" s="311">
        <v>1317.7999999999995</v>
      </c>
      <c r="ES175" s="311">
        <v>1317.7999999999995</v>
      </c>
      <c r="ET175" s="311">
        <v>1317.7999999999995</v>
      </c>
    </row>
    <row r="176" spans="1:150" s="256" customFormat="1" x14ac:dyDescent="0.25">
      <c r="A176" s="114" t="s">
        <v>447</v>
      </c>
      <c r="B176" s="308">
        <v>2546.3939528700002</v>
      </c>
      <c r="C176" s="308">
        <v>2496.5577440035004</v>
      </c>
      <c r="D176" s="308">
        <v>2503.5428047661253</v>
      </c>
      <c r="E176" s="308">
        <v>2349.6436617992808</v>
      </c>
      <c r="F176" s="308">
        <v>2422.6829048125078</v>
      </c>
      <c r="G176" s="308">
        <v>2409.6833515830062</v>
      </c>
      <c r="H176" s="308">
        <v>2779.8145098068608</v>
      </c>
      <c r="I176" s="308">
        <v>2633.8437246894505</v>
      </c>
      <c r="J176" s="308">
        <v>2642.0685650113192</v>
      </c>
      <c r="K176" s="308">
        <v>2610.4176045057957</v>
      </c>
      <c r="L176" s="308">
        <v>2591.3797741679005</v>
      </c>
      <c r="M176" s="308">
        <v>2637.6481720640136</v>
      </c>
      <c r="N176" s="308">
        <v>2861.9948348900016</v>
      </c>
      <c r="O176" s="308">
        <v>2904.0132055670001</v>
      </c>
      <c r="P176" s="308">
        <v>3009.1566182064498</v>
      </c>
      <c r="Q176" s="308">
        <v>3209.4079257678991</v>
      </c>
      <c r="R176" s="308">
        <v>3389.340430663784</v>
      </c>
      <c r="S176" s="308">
        <v>3279.5368722112989</v>
      </c>
      <c r="T176" s="308">
        <v>3420.3550486833601</v>
      </c>
      <c r="U176" s="308">
        <v>3372.4567126436482</v>
      </c>
      <c r="V176" s="308">
        <v>3480.7725029359904</v>
      </c>
      <c r="W176" s="308">
        <v>3538.5739791678461</v>
      </c>
      <c r="X176" s="308">
        <v>3408.6619940976007</v>
      </c>
      <c r="Y176" s="308">
        <v>3638.6289075800005</v>
      </c>
      <c r="Z176" s="308">
        <v>3763.827319619998</v>
      </c>
      <c r="AA176" s="308">
        <v>3626.043943191999</v>
      </c>
      <c r="AB176" s="308">
        <v>3867.4291129616995</v>
      </c>
      <c r="AC176" s="308">
        <v>4091.1161931208999</v>
      </c>
      <c r="AD176" s="308">
        <v>4006.2939983459223</v>
      </c>
      <c r="AE176" s="308">
        <v>3982.6103892460487</v>
      </c>
      <c r="AF176" s="308">
        <v>3698.5589002575593</v>
      </c>
      <c r="AG176" s="308">
        <v>3739.8319283766496</v>
      </c>
      <c r="AH176" s="308">
        <v>4083.249665706172</v>
      </c>
      <c r="AI176" s="308">
        <v>3802.4362181312431</v>
      </c>
      <c r="AJ176" s="308">
        <v>3655.3219422145985</v>
      </c>
      <c r="AK176" s="308">
        <v>3764.8018062312494</v>
      </c>
      <c r="AL176" s="308">
        <v>4270.9698241499991</v>
      </c>
      <c r="AM176" s="308">
        <v>4071.6314749669978</v>
      </c>
      <c r="AN176" s="308">
        <v>4486.1578862409469</v>
      </c>
      <c r="AO176" s="308">
        <v>4302.2006181994011</v>
      </c>
      <c r="AP176" s="308">
        <v>4397.1910150311323</v>
      </c>
      <c r="AQ176" s="308">
        <v>4497.4076315540469</v>
      </c>
      <c r="AR176" s="308">
        <v>4537.0014073137263</v>
      </c>
      <c r="AS176" s="308">
        <v>4545.0296399687322</v>
      </c>
      <c r="AT176" s="308">
        <v>5024.4493586811323</v>
      </c>
      <c r="AU176" s="308">
        <v>5445.7509334227743</v>
      </c>
      <c r="AV176" s="308">
        <v>5757.6359210060227</v>
      </c>
      <c r="AW176" s="308">
        <v>6378.1354514607483</v>
      </c>
      <c r="AX176" s="308">
        <v>7509.4174567299979</v>
      </c>
      <c r="AY176" s="308">
        <v>6457.0963994899994</v>
      </c>
      <c r="AZ176" s="308">
        <v>7540.4645886199987</v>
      </c>
      <c r="BA176" s="308">
        <v>7585.4013151399977</v>
      </c>
      <c r="BB176" s="308">
        <v>7930.340046719999</v>
      </c>
      <c r="BC176" s="308">
        <v>8064.5542453099997</v>
      </c>
      <c r="BD176" s="308">
        <v>7502.5392153199973</v>
      </c>
      <c r="BE176" s="308">
        <v>7429.9135642999981</v>
      </c>
      <c r="BF176" s="308">
        <v>7267.5439015399988</v>
      </c>
      <c r="BG176" s="308">
        <v>7275.034380799998</v>
      </c>
      <c r="BH176" s="308">
        <v>7369.0759145000111</v>
      </c>
      <c r="BI176" s="308">
        <v>7772.3950608599989</v>
      </c>
      <c r="BJ176" s="308">
        <v>7849.9776451800008</v>
      </c>
      <c r="BK176" s="308">
        <v>7869.8390994699976</v>
      </c>
      <c r="BL176" s="308">
        <v>7303.8938609200013</v>
      </c>
      <c r="BM176" s="308">
        <v>7024.2119459800015</v>
      </c>
      <c r="BN176" s="308">
        <v>6705.4966315499987</v>
      </c>
      <c r="BO176" s="308">
        <v>7040.3001176400003</v>
      </c>
      <c r="BP176" s="308">
        <v>6779.7961980999989</v>
      </c>
      <c r="BQ176" s="308">
        <v>6791.2130119000021</v>
      </c>
      <c r="BR176" s="308">
        <v>6929.4406298900003</v>
      </c>
      <c r="BS176" s="308">
        <v>6957.429383210002</v>
      </c>
      <c r="BT176" s="308">
        <v>6881.8130718499988</v>
      </c>
      <c r="BU176" s="308">
        <v>6656.2758274800017</v>
      </c>
      <c r="BV176" s="308">
        <v>7257.8735477600021</v>
      </c>
      <c r="BW176" s="308">
        <v>7128.9263945000012</v>
      </c>
      <c r="BX176" s="308">
        <v>6937.6853314199998</v>
      </c>
      <c r="BY176" s="308">
        <v>7124.033507420002</v>
      </c>
      <c r="BZ176" s="308">
        <v>7232.0335766599992</v>
      </c>
      <c r="CA176" s="308">
        <v>7437.5298681700006</v>
      </c>
      <c r="CB176" s="308">
        <v>7308.8240418500009</v>
      </c>
      <c r="CC176" s="308">
        <v>7786.93200136</v>
      </c>
      <c r="CD176" s="308">
        <v>7690.5782786600003</v>
      </c>
      <c r="CE176" s="308">
        <v>7616.0171955999995</v>
      </c>
      <c r="CF176" s="308">
        <v>8005.5432942499983</v>
      </c>
      <c r="CG176" s="308">
        <v>7706.8966956500008</v>
      </c>
      <c r="CH176" s="308">
        <v>8261.4484967600019</v>
      </c>
      <c r="CI176" s="308">
        <v>7874.7303762400015</v>
      </c>
      <c r="CJ176" s="308">
        <v>7397.5660853600011</v>
      </c>
      <c r="CK176" s="308">
        <v>7687.8774875932995</v>
      </c>
      <c r="CL176" s="308">
        <v>7887.0376580499997</v>
      </c>
      <c r="CM176" s="308">
        <v>7615.6097709999995</v>
      </c>
      <c r="CN176" s="308">
        <v>8000.3049535800001</v>
      </c>
      <c r="CO176" s="308">
        <v>7820.0254209000004</v>
      </c>
      <c r="CP176" s="308">
        <v>7800.7391279500007</v>
      </c>
      <c r="CQ176" s="308">
        <v>8026.1576920499983</v>
      </c>
      <c r="CR176" s="308">
        <v>7799.4842163299991</v>
      </c>
      <c r="CS176" s="308">
        <v>7667.0885506624709</v>
      </c>
      <c r="CT176" s="308">
        <v>7510.0861002894035</v>
      </c>
      <c r="CU176" s="308">
        <v>7632.6163611300017</v>
      </c>
      <c r="CV176" s="308">
        <v>7703.839825250001</v>
      </c>
      <c r="CW176" s="308">
        <v>8370.0338023100012</v>
      </c>
      <c r="CX176" s="308">
        <v>8366.2807385699998</v>
      </c>
      <c r="CY176" s="308">
        <v>7980.5092071000017</v>
      </c>
      <c r="CZ176" s="308">
        <v>7957.3502838800014</v>
      </c>
      <c r="DA176" s="308">
        <v>8353.3095126200024</v>
      </c>
      <c r="DB176" s="308">
        <v>8708.0556960700014</v>
      </c>
      <c r="DC176" s="308">
        <v>8594.8139678400021</v>
      </c>
      <c r="DD176" s="308">
        <v>7621.8152607300008</v>
      </c>
      <c r="DE176" s="308">
        <v>8331.912761380001</v>
      </c>
      <c r="DF176" s="308">
        <v>7725.5086394300024</v>
      </c>
      <c r="DG176" s="308">
        <v>7852.1407115300353</v>
      </c>
      <c r="DH176" s="308">
        <v>7813.9302491700055</v>
      </c>
      <c r="DI176" s="308">
        <v>8289.1223620299952</v>
      </c>
      <c r="DJ176" s="308">
        <v>8145.3786672600036</v>
      </c>
      <c r="DK176" s="308">
        <v>8461.5531096400064</v>
      </c>
      <c r="DL176" s="308">
        <v>8159.4114640900261</v>
      </c>
      <c r="DM176" s="308">
        <v>7915.498543260027</v>
      </c>
      <c r="DN176" s="308">
        <v>8257.4467393999967</v>
      </c>
      <c r="DO176" s="308">
        <v>7860.7747990100006</v>
      </c>
      <c r="DP176" s="308">
        <v>7757.8118891200029</v>
      </c>
      <c r="DQ176" s="308">
        <v>7747.3352710200015</v>
      </c>
      <c r="DR176" s="308">
        <v>7805.2164927536414</v>
      </c>
      <c r="DS176" s="308">
        <v>8208.5939101936401</v>
      </c>
      <c r="DT176" s="308">
        <v>7911.3762802836409</v>
      </c>
      <c r="DU176" s="308"/>
      <c r="DV176" s="308"/>
      <c r="DW176" s="308"/>
      <c r="DX176" s="308"/>
      <c r="DY176" s="308"/>
      <c r="DZ176" s="308"/>
      <c r="EA176" s="308"/>
      <c r="EB176" s="308"/>
      <c r="EC176" s="308"/>
      <c r="ED176" s="308"/>
      <c r="EF176" s="311"/>
      <c r="EG176" s="311"/>
      <c r="EH176" s="311"/>
      <c r="EI176" s="311"/>
      <c r="EJ176" s="311"/>
      <c r="EK176" s="272"/>
      <c r="EL176" s="311">
        <v>7510.0861002894035</v>
      </c>
      <c r="EM176" s="311">
        <v>7725.5086394300024</v>
      </c>
      <c r="EN176" s="311">
        <v>7805.2164927536414</v>
      </c>
      <c r="EO176" s="311">
        <v>6930.2164927536414</v>
      </c>
      <c r="EP176" s="311">
        <v>6730.2164927536414</v>
      </c>
      <c r="EQ176" s="311">
        <v>6530.2164927536414</v>
      </c>
      <c r="ER176" s="311">
        <v>6530.2164927536414</v>
      </c>
      <c r="ES176" s="311">
        <v>6530.2164927536414</v>
      </c>
      <c r="ET176" s="311">
        <v>6530.2164927536414</v>
      </c>
    </row>
    <row r="177" spans="1:150" s="256" customFormat="1" x14ac:dyDescent="0.25">
      <c r="A177" s="571" t="s">
        <v>446</v>
      </c>
      <c r="B177" s="308">
        <v>654.52061279000043</v>
      </c>
      <c r="C177" s="308">
        <v>632.99097466000001</v>
      </c>
      <c r="D177" s="308">
        <v>613.1682314000002</v>
      </c>
      <c r="E177" s="308">
        <v>622.41384339999991</v>
      </c>
      <c r="F177" s="308">
        <v>634.07512364999991</v>
      </c>
      <c r="G177" s="308">
        <v>612.02893084000004</v>
      </c>
      <c r="H177" s="308">
        <v>741.81983284</v>
      </c>
      <c r="I177" s="308">
        <v>676.98148671000001</v>
      </c>
      <c r="J177" s="308">
        <v>677.45060008999997</v>
      </c>
      <c r="K177" s="308">
        <v>642.22078309999995</v>
      </c>
      <c r="L177" s="308">
        <v>627.39677335999988</v>
      </c>
      <c r="M177" s="308">
        <v>654.06001965999985</v>
      </c>
      <c r="N177" s="308">
        <v>615.62352510999995</v>
      </c>
      <c r="O177" s="308">
        <v>626.36751903999982</v>
      </c>
      <c r="P177" s="308">
        <v>627.97071361999986</v>
      </c>
      <c r="Q177" s="308">
        <v>636.8715957999998</v>
      </c>
      <c r="R177" s="308">
        <v>623.55230362999998</v>
      </c>
      <c r="S177" s="308">
        <v>586.43971965999981</v>
      </c>
      <c r="T177" s="308">
        <v>652.22852594999983</v>
      </c>
      <c r="U177" s="308">
        <v>581.84534628999972</v>
      </c>
      <c r="V177" s="308">
        <v>625.21515243999977</v>
      </c>
      <c r="W177" s="308">
        <v>688.12980881999977</v>
      </c>
      <c r="X177" s="308">
        <v>556.82905434999975</v>
      </c>
      <c r="Y177" s="308">
        <v>699.28484050999964</v>
      </c>
      <c r="Z177" s="308">
        <v>731.77113216999942</v>
      </c>
      <c r="AA177" s="308">
        <v>605.9152467599996</v>
      </c>
      <c r="AB177" s="308">
        <v>766.1950077399996</v>
      </c>
      <c r="AC177" s="308">
        <v>922.66558294999982</v>
      </c>
      <c r="AD177" s="308">
        <v>846.24293705999969</v>
      </c>
      <c r="AE177" s="308">
        <v>903.5929441899998</v>
      </c>
      <c r="AF177" s="308">
        <v>622.25729321999972</v>
      </c>
      <c r="AG177" s="308">
        <v>607.72816953999995</v>
      </c>
      <c r="AH177" s="308">
        <v>659.78741764999961</v>
      </c>
      <c r="AI177" s="308">
        <v>642.1300740099997</v>
      </c>
      <c r="AJ177" s="308">
        <v>580.71690795999939</v>
      </c>
      <c r="AK177" s="308">
        <v>719.69559761999949</v>
      </c>
      <c r="AL177" s="308">
        <v>1087.1300293199995</v>
      </c>
      <c r="AM177" s="308">
        <v>732.01903996999931</v>
      </c>
      <c r="AN177" s="308">
        <v>914.34118239999964</v>
      </c>
      <c r="AO177" s="308">
        <v>783.50123318999965</v>
      </c>
      <c r="AP177" s="308">
        <v>664.26390238999966</v>
      </c>
      <c r="AQ177" s="308">
        <v>724.43174425999962</v>
      </c>
      <c r="AR177" s="308">
        <v>743.30627594999942</v>
      </c>
      <c r="AS177" s="308">
        <v>887.06396152999957</v>
      </c>
      <c r="AT177" s="308">
        <v>1049.8300743599996</v>
      </c>
      <c r="AU177" s="308">
        <v>1287.2507317299996</v>
      </c>
      <c r="AV177" s="308">
        <v>1494.4145817499998</v>
      </c>
      <c r="AW177" s="308">
        <v>1838.2356076799997</v>
      </c>
      <c r="AX177" s="308">
        <v>2621.4450953400001</v>
      </c>
      <c r="AY177" s="308">
        <v>1479.4515920699996</v>
      </c>
      <c r="AZ177" s="308">
        <v>2433.7525430099986</v>
      </c>
      <c r="BA177" s="308">
        <v>2261.4125768999993</v>
      </c>
      <c r="BB177" s="308">
        <v>2384.2715972799997</v>
      </c>
      <c r="BC177" s="308">
        <v>2336.9433512099995</v>
      </c>
      <c r="BD177" s="308">
        <v>1648.9652674199997</v>
      </c>
      <c r="BE177" s="308">
        <v>1395.4321902199997</v>
      </c>
      <c r="BF177" s="308">
        <v>1131.2027354599993</v>
      </c>
      <c r="BG177" s="308">
        <v>1048.5896514599997</v>
      </c>
      <c r="BH177" s="308">
        <v>989.21062483999935</v>
      </c>
      <c r="BI177" s="308">
        <v>1151.1146912899994</v>
      </c>
      <c r="BJ177" s="308">
        <v>1183.0597880999994</v>
      </c>
      <c r="BK177" s="308">
        <v>811.60103131000005</v>
      </c>
      <c r="BL177" s="308">
        <v>843.99259552000035</v>
      </c>
      <c r="BM177" s="308">
        <v>966.68631512000047</v>
      </c>
      <c r="BN177" s="308">
        <v>700.43928192000044</v>
      </c>
      <c r="BO177" s="308">
        <v>846.81130867000047</v>
      </c>
      <c r="BP177" s="308">
        <v>585.46466671000042</v>
      </c>
      <c r="BQ177" s="308">
        <v>543.67599943000039</v>
      </c>
      <c r="BR177" s="308">
        <v>608.79818763000048</v>
      </c>
      <c r="BS177" s="308">
        <v>710.82889046000059</v>
      </c>
      <c r="BT177" s="308">
        <v>578.67677857000047</v>
      </c>
      <c r="BU177" s="308">
        <v>655.65764356000045</v>
      </c>
      <c r="BV177" s="308">
        <v>1077.8828543900006</v>
      </c>
      <c r="BW177" s="308">
        <v>659.97583425000039</v>
      </c>
      <c r="BX177" s="308">
        <v>520.76850324000043</v>
      </c>
      <c r="BY177" s="308">
        <v>666.6334845800003</v>
      </c>
      <c r="BZ177" s="308">
        <v>777.73557883000024</v>
      </c>
      <c r="CA177" s="308">
        <v>755.57733880000046</v>
      </c>
      <c r="CB177" s="308">
        <v>881.18991225000036</v>
      </c>
      <c r="CC177" s="308">
        <v>905.56998896000005</v>
      </c>
      <c r="CD177" s="308">
        <v>1171.7366923400002</v>
      </c>
      <c r="CE177" s="308">
        <v>1185.1130126900002</v>
      </c>
      <c r="CF177" s="308">
        <v>1230.2199992300002</v>
      </c>
      <c r="CG177" s="308">
        <v>1289.9057130299998</v>
      </c>
      <c r="CH177" s="308">
        <v>1812.2457415600002</v>
      </c>
      <c r="CI177" s="308">
        <v>1549.6518949300003</v>
      </c>
      <c r="CJ177" s="308">
        <v>1335.7236795900001</v>
      </c>
      <c r="CK177" s="308">
        <v>1568.3573324499998</v>
      </c>
      <c r="CL177" s="308">
        <v>1663.75847841</v>
      </c>
      <c r="CM177" s="308">
        <v>1491.7303070799999</v>
      </c>
      <c r="CN177" s="308">
        <v>1549.0137115799998</v>
      </c>
      <c r="CO177" s="308">
        <v>1370.7567719400001</v>
      </c>
      <c r="CP177" s="308">
        <v>1339.7203422399998</v>
      </c>
      <c r="CQ177" s="308">
        <v>1635.2205938899997</v>
      </c>
      <c r="CR177" s="308">
        <v>1391.3310064999998</v>
      </c>
      <c r="CS177" s="308">
        <v>1669.1180355399997</v>
      </c>
      <c r="CT177" s="308">
        <v>1599.8108719099998</v>
      </c>
      <c r="CU177" s="308">
        <v>1528.6860201200004</v>
      </c>
      <c r="CV177" s="308">
        <v>1704.2867223800004</v>
      </c>
      <c r="CW177" s="308">
        <v>2269.7452362900003</v>
      </c>
      <c r="CX177" s="308">
        <v>2143.5536142999999</v>
      </c>
      <c r="CY177" s="308">
        <v>2043.4690049099997</v>
      </c>
      <c r="CZ177" s="308">
        <v>2028.4822731199999</v>
      </c>
      <c r="DA177" s="308">
        <v>2230.0277236000006</v>
      </c>
      <c r="DB177" s="308">
        <v>2306.9645074200002</v>
      </c>
      <c r="DC177" s="308">
        <v>2160.2507470600008</v>
      </c>
      <c r="DD177" s="308">
        <v>1540.3909933700002</v>
      </c>
      <c r="DE177" s="308">
        <v>1924.1990609199997</v>
      </c>
      <c r="DF177" s="308">
        <v>1313.2090601200002</v>
      </c>
      <c r="DG177" s="308">
        <v>1372.735488</v>
      </c>
      <c r="DH177" s="308">
        <v>1492.3547105900002</v>
      </c>
      <c r="DI177" s="308">
        <v>1378.9182972400004</v>
      </c>
      <c r="DJ177" s="308">
        <v>1118.4091570800001</v>
      </c>
      <c r="DK177" s="308">
        <v>1211.1281664800003</v>
      </c>
      <c r="DL177" s="308">
        <v>1155.2596839500002</v>
      </c>
      <c r="DM177" s="308">
        <v>1122.5251873200002</v>
      </c>
      <c r="DN177" s="308">
        <v>1166.1309600400002</v>
      </c>
      <c r="DO177" s="308">
        <v>946.56029739000019</v>
      </c>
      <c r="DP177" s="308">
        <v>990.58660182000017</v>
      </c>
      <c r="DQ177" s="308">
        <v>1032.6282368300001</v>
      </c>
      <c r="DR177" s="308">
        <v>1368.60847517</v>
      </c>
      <c r="DS177" s="308">
        <v>1304.7041560599996</v>
      </c>
      <c r="DT177" s="308">
        <v>1318.3010199999997</v>
      </c>
      <c r="DU177" s="308"/>
      <c r="DV177" s="308">
        <v>335.98023833999991</v>
      </c>
      <c r="DW177" s="308"/>
      <c r="DX177" s="308"/>
      <c r="DY177" s="308"/>
      <c r="DZ177" s="308"/>
      <c r="EA177" s="308"/>
      <c r="EB177" s="308"/>
      <c r="EC177" s="308"/>
      <c r="ED177" s="308"/>
      <c r="EF177" s="311"/>
      <c r="EG177" s="311"/>
      <c r="EH177" s="311"/>
      <c r="EI177" s="311"/>
      <c r="EJ177" s="311"/>
      <c r="EK177" s="272"/>
      <c r="EL177" s="311">
        <v>1599.8108719099998</v>
      </c>
      <c r="EM177" s="311">
        <v>1313.2090601200002</v>
      </c>
      <c r="EN177" s="311">
        <v>1368.60847517</v>
      </c>
      <c r="EO177" s="311">
        <v>993.60847517000002</v>
      </c>
      <c r="EP177" s="311">
        <v>793.60847517000002</v>
      </c>
      <c r="EQ177" s="311">
        <v>593.60847517000002</v>
      </c>
      <c r="ER177" s="311">
        <v>593.60847517000002</v>
      </c>
      <c r="ES177" s="311">
        <v>593.60847517000002</v>
      </c>
      <c r="ET177" s="311">
        <v>593.60847517000002</v>
      </c>
    </row>
    <row r="178" spans="1:150" s="256" customFormat="1" x14ac:dyDescent="0.25">
      <c r="A178" s="571" t="s">
        <v>445</v>
      </c>
      <c r="B178" s="308">
        <v>605.26871615000005</v>
      </c>
      <c r="C178" s="308">
        <v>602.43171636000011</v>
      </c>
      <c r="D178" s="308">
        <v>587.68211167999993</v>
      </c>
      <c r="E178" s="308">
        <v>570.29782660000001</v>
      </c>
      <c r="F178" s="308">
        <v>586.68565373000001</v>
      </c>
      <c r="G178" s="308">
        <v>579.72287944000004</v>
      </c>
      <c r="H178" s="308">
        <v>613.53789761000007</v>
      </c>
      <c r="I178" s="308">
        <v>594.70110715999999</v>
      </c>
      <c r="J178" s="308">
        <v>579.91880168000012</v>
      </c>
      <c r="K178" s="308">
        <v>628.93625253000005</v>
      </c>
      <c r="L178" s="308">
        <v>647.08773517000009</v>
      </c>
      <c r="M178" s="308">
        <v>618.74422479000009</v>
      </c>
      <c r="N178" s="308">
        <v>668.68217375000006</v>
      </c>
      <c r="O178" s="308">
        <v>657.15687764000006</v>
      </c>
      <c r="P178" s="308">
        <v>648.31534240999997</v>
      </c>
      <c r="Q178" s="308">
        <v>639.07711098000004</v>
      </c>
      <c r="R178" s="308">
        <v>710.08224706999999</v>
      </c>
      <c r="S178" s="308">
        <v>673.64753420000011</v>
      </c>
      <c r="T178" s="308">
        <v>676.42300608999983</v>
      </c>
      <c r="U178" s="308">
        <v>663.58967308999991</v>
      </c>
      <c r="V178" s="308">
        <v>712.00022806999993</v>
      </c>
      <c r="W178" s="308">
        <v>706.38286765999999</v>
      </c>
      <c r="X178" s="308">
        <v>688.26157369999999</v>
      </c>
      <c r="Y178" s="308">
        <v>762.69395077999991</v>
      </c>
      <c r="Z178" s="308">
        <v>781.24297735000005</v>
      </c>
      <c r="AA178" s="308">
        <v>784.57075535000001</v>
      </c>
      <c r="AB178" s="308">
        <v>743.79978082000002</v>
      </c>
      <c r="AC178" s="308">
        <v>775.49890906999997</v>
      </c>
      <c r="AD178" s="308">
        <v>774.5139296499998</v>
      </c>
      <c r="AE178" s="308">
        <v>748.63428732</v>
      </c>
      <c r="AF178" s="308">
        <v>741.4322426199999</v>
      </c>
      <c r="AG178" s="308">
        <v>739.84621169000002</v>
      </c>
      <c r="AH178" s="308">
        <v>728.69016951999993</v>
      </c>
      <c r="AI178" s="308">
        <v>729.44537988000002</v>
      </c>
      <c r="AJ178" s="308">
        <v>730.46779227999991</v>
      </c>
      <c r="AK178" s="308">
        <v>756.67519847999984</v>
      </c>
      <c r="AL178" s="308">
        <v>764.24426416000006</v>
      </c>
      <c r="AM178" s="308">
        <v>769.52201048999996</v>
      </c>
      <c r="AN178" s="308">
        <v>774.16579828999988</v>
      </c>
      <c r="AO178" s="308">
        <v>750.1099635999999</v>
      </c>
      <c r="AP178" s="308">
        <v>823.84846182000001</v>
      </c>
      <c r="AQ178" s="308">
        <v>804.03818231000014</v>
      </c>
      <c r="AR178" s="308">
        <v>780.09507993</v>
      </c>
      <c r="AS178" s="308">
        <v>780.14288768999995</v>
      </c>
      <c r="AT178" s="308">
        <v>785.06991356000003</v>
      </c>
      <c r="AU178" s="308">
        <v>811.79156305999993</v>
      </c>
      <c r="AV178" s="308">
        <v>807.14527220999992</v>
      </c>
      <c r="AW178" s="308">
        <v>809.99077264000005</v>
      </c>
      <c r="AX178" s="308">
        <v>796.84852605999981</v>
      </c>
      <c r="AY178" s="308">
        <v>788.72521068999993</v>
      </c>
      <c r="AZ178" s="308">
        <v>791.37752346000002</v>
      </c>
      <c r="BA178" s="308">
        <v>763.8583519299998</v>
      </c>
      <c r="BB178" s="308">
        <v>776.39142803000004</v>
      </c>
      <c r="BC178" s="308">
        <v>785.42527740999981</v>
      </c>
      <c r="BD178" s="308">
        <v>803.59705944000007</v>
      </c>
      <c r="BE178" s="308">
        <v>784.11059866000005</v>
      </c>
      <c r="BF178" s="308">
        <v>835.77703543000007</v>
      </c>
      <c r="BG178" s="308">
        <v>827.86377421999998</v>
      </c>
      <c r="BH178" s="308">
        <v>820.31821916000001</v>
      </c>
      <c r="BI178" s="308">
        <v>824.33107989999985</v>
      </c>
      <c r="BJ178" s="308">
        <v>865.64823805000003</v>
      </c>
      <c r="BK178" s="308">
        <v>965.77421049999975</v>
      </c>
      <c r="BL178" s="308">
        <v>1005.71834323</v>
      </c>
      <c r="BM178" s="308">
        <v>985.70308027999999</v>
      </c>
      <c r="BN178" s="308">
        <v>976.71458220999978</v>
      </c>
      <c r="BO178" s="308">
        <v>957.44507978999991</v>
      </c>
      <c r="BP178" s="308">
        <v>951.93213720999995</v>
      </c>
      <c r="BQ178" s="308">
        <v>982.06188741999995</v>
      </c>
      <c r="BR178" s="308">
        <v>928.81010969999988</v>
      </c>
      <c r="BS178" s="308">
        <v>939.93836557999998</v>
      </c>
      <c r="BT178" s="308">
        <v>976.47404085999995</v>
      </c>
      <c r="BU178" s="308">
        <v>1010.1296768299999</v>
      </c>
      <c r="BV178" s="308">
        <v>1012.9795121799998</v>
      </c>
      <c r="BW178" s="308">
        <v>1048.8651307099999</v>
      </c>
      <c r="BX178" s="308">
        <v>1016.72279277</v>
      </c>
      <c r="BY178" s="308">
        <v>1000.4340644600001</v>
      </c>
      <c r="BZ178" s="308">
        <v>1007.2986418300001</v>
      </c>
      <c r="CA178" s="308">
        <v>1004.8443549000001</v>
      </c>
      <c r="CB178" s="308">
        <v>964.32779377999998</v>
      </c>
      <c r="CC178" s="308">
        <v>958.68386114000009</v>
      </c>
      <c r="CD178" s="308">
        <v>974.51579840000011</v>
      </c>
      <c r="CE178" s="308">
        <v>973.89201974000002</v>
      </c>
      <c r="CF178" s="308">
        <v>967.15235014999996</v>
      </c>
      <c r="CG178" s="308">
        <v>984.17577885000003</v>
      </c>
      <c r="CH178" s="308">
        <v>1009.99051016</v>
      </c>
      <c r="CI178" s="308">
        <v>990.5162876400002</v>
      </c>
      <c r="CJ178" s="308">
        <v>977.60789706999992</v>
      </c>
      <c r="CK178" s="308">
        <v>956.32875609000007</v>
      </c>
      <c r="CL178" s="308">
        <v>980.32792932999996</v>
      </c>
      <c r="CM178" s="308">
        <v>952.91485190000014</v>
      </c>
      <c r="CN178" s="308">
        <v>960.09876813999995</v>
      </c>
      <c r="CO178" s="308">
        <v>965.6002997999999</v>
      </c>
      <c r="CP178" s="308">
        <v>966.47633842000005</v>
      </c>
      <c r="CQ178" s="308">
        <v>961.16287546000001</v>
      </c>
      <c r="CR178" s="308">
        <v>956.99524104000011</v>
      </c>
      <c r="CS178" s="308">
        <v>949.29447917000005</v>
      </c>
      <c r="CT178" s="308">
        <v>1000.43491012</v>
      </c>
      <c r="CU178" s="308">
        <v>995.02877471000011</v>
      </c>
      <c r="CV178" s="308">
        <v>993.68220499000006</v>
      </c>
      <c r="CW178" s="308">
        <v>994.67178673000001</v>
      </c>
      <c r="CX178" s="308">
        <v>1031.05386</v>
      </c>
      <c r="CY178" s="308">
        <v>1045.9111653</v>
      </c>
      <c r="CZ178" s="308">
        <v>1029.911693</v>
      </c>
      <c r="DA178" s="308">
        <v>1014.92277942</v>
      </c>
      <c r="DB178" s="308">
        <v>1021.92469196</v>
      </c>
      <c r="DC178" s="308">
        <v>1041.4233719200001</v>
      </c>
      <c r="DD178" s="308">
        <v>1033.38563787</v>
      </c>
      <c r="DE178" s="308">
        <v>1034.3009687200001</v>
      </c>
      <c r="DF178" s="308">
        <v>1046.5550036600002</v>
      </c>
      <c r="DG178" s="308">
        <v>1054.8088768699999</v>
      </c>
      <c r="DH178" s="308">
        <v>1057.78632797</v>
      </c>
      <c r="DI178" s="308">
        <v>1057.4936521700001</v>
      </c>
      <c r="DJ178" s="308">
        <v>1059.32001388</v>
      </c>
      <c r="DK178" s="308">
        <v>1058.7888208300001</v>
      </c>
      <c r="DL178" s="308">
        <v>1082.8266424100002</v>
      </c>
      <c r="DM178" s="308">
        <v>1081.9442266600001</v>
      </c>
      <c r="DN178" s="308">
        <v>1111.8003151200001</v>
      </c>
      <c r="DO178" s="308">
        <v>1073.6349795199999</v>
      </c>
      <c r="DP178" s="308">
        <v>1075.06779678</v>
      </c>
      <c r="DQ178" s="308">
        <v>1074.6735778699999</v>
      </c>
      <c r="DR178" s="308">
        <v>1138.4422681700003</v>
      </c>
      <c r="DS178" s="308">
        <v>1103.76281165</v>
      </c>
      <c r="DT178" s="308">
        <v>1099.94958898</v>
      </c>
      <c r="DU178" s="308"/>
      <c r="DV178" s="308">
        <v>63.768690300000344</v>
      </c>
      <c r="DW178" s="308"/>
      <c r="DX178" s="308"/>
      <c r="DY178" s="308"/>
      <c r="DZ178" s="308"/>
      <c r="EA178" s="308"/>
      <c r="EB178" s="308"/>
      <c r="EC178" s="308"/>
      <c r="ED178" s="308"/>
      <c r="EF178" s="311"/>
      <c r="EG178" s="311"/>
      <c r="EH178" s="311"/>
      <c r="EI178" s="311"/>
      <c r="EJ178" s="311"/>
      <c r="EK178" s="272"/>
      <c r="EL178" s="311">
        <v>1000.43491012</v>
      </c>
      <c r="EM178" s="311">
        <v>1046.5550036600002</v>
      </c>
      <c r="EN178" s="311">
        <v>1138.4422681700003</v>
      </c>
      <c r="EO178" s="311">
        <v>1138.4422681700003</v>
      </c>
      <c r="EP178" s="311">
        <v>1138.4422681700003</v>
      </c>
      <c r="EQ178" s="311">
        <v>1138.4422681700003</v>
      </c>
      <c r="ER178" s="311">
        <v>1138.4422681700003</v>
      </c>
      <c r="ES178" s="311">
        <v>1138.4422681700003</v>
      </c>
      <c r="ET178" s="311">
        <v>1138.4422681700003</v>
      </c>
    </row>
    <row r="179" spans="1:150" s="256" customFormat="1" x14ac:dyDescent="0.25">
      <c r="A179" s="571" t="s">
        <v>444</v>
      </c>
      <c r="B179" s="308">
        <v>0</v>
      </c>
      <c r="C179" s="308">
        <v>0</v>
      </c>
      <c r="D179" s="308">
        <v>0</v>
      </c>
      <c r="E179" s="308">
        <v>0</v>
      </c>
      <c r="F179" s="308">
        <v>0</v>
      </c>
      <c r="G179" s="308">
        <v>0</v>
      </c>
      <c r="H179" s="308">
        <v>0</v>
      </c>
      <c r="I179" s="308">
        <v>0</v>
      </c>
      <c r="J179" s="308">
        <v>0</v>
      </c>
      <c r="K179" s="308">
        <v>0</v>
      </c>
      <c r="L179" s="308">
        <v>0</v>
      </c>
      <c r="M179" s="308">
        <v>0</v>
      </c>
      <c r="N179" s="308">
        <v>0</v>
      </c>
      <c r="O179" s="308">
        <v>0</v>
      </c>
      <c r="P179" s="308">
        <v>0</v>
      </c>
      <c r="Q179" s="308">
        <v>0</v>
      </c>
      <c r="R179" s="308">
        <v>0</v>
      </c>
      <c r="S179" s="308">
        <v>0</v>
      </c>
      <c r="T179" s="308">
        <v>0</v>
      </c>
      <c r="U179" s="308">
        <v>0</v>
      </c>
      <c r="V179" s="308">
        <v>0</v>
      </c>
      <c r="W179" s="308">
        <v>0</v>
      </c>
      <c r="X179" s="308">
        <v>0</v>
      </c>
      <c r="Y179" s="308">
        <v>0</v>
      </c>
      <c r="Z179" s="308">
        <v>0</v>
      </c>
      <c r="AA179" s="308">
        <v>0</v>
      </c>
      <c r="AB179" s="308">
        <v>0</v>
      </c>
      <c r="AC179" s="308">
        <v>0</v>
      </c>
      <c r="AD179" s="308">
        <v>0</v>
      </c>
      <c r="AE179" s="308">
        <v>0</v>
      </c>
      <c r="AF179" s="308">
        <v>0</v>
      </c>
      <c r="AG179" s="308">
        <v>0</v>
      </c>
      <c r="AH179" s="308">
        <v>0</v>
      </c>
      <c r="AI179" s="308">
        <v>0</v>
      </c>
      <c r="AJ179" s="308">
        <v>0.14490000000000691</v>
      </c>
      <c r="AK179" s="308">
        <v>6.8459000000000287</v>
      </c>
      <c r="AL179" s="308">
        <v>43.893900000000016</v>
      </c>
      <c r="AM179" s="308">
        <v>90.589900000000014</v>
      </c>
      <c r="AN179" s="308">
        <v>134.72490000000002</v>
      </c>
      <c r="AO179" s="308">
        <v>178.31790000000001</v>
      </c>
      <c r="AP179" s="308">
        <v>193.60090000000002</v>
      </c>
      <c r="AQ179" s="308">
        <v>203.06890000000004</v>
      </c>
      <c r="AR179" s="308">
        <v>221.34190000000004</v>
      </c>
      <c r="AS179" s="308">
        <v>251.05090000000004</v>
      </c>
      <c r="AT179" s="308">
        <v>293.24490000000003</v>
      </c>
      <c r="AU179" s="308">
        <v>326.20490000000007</v>
      </c>
      <c r="AV179" s="308">
        <v>366.13090000000005</v>
      </c>
      <c r="AW179" s="308">
        <v>417.54690000000005</v>
      </c>
      <c r="AX179" s="308">
        <v>480.32690000000002</v>
      </c>
      <c r="AY179" s="308">
        <v>554.76690000000008</v>
      </c>
      <c r="AZ179" s="308">
        <v>625.20190000000002</v>
      </c>
      <c r="BA179" s="308">
        <v>680.76490000000001</v>
      </c>
      <c r="BB179" s="308">
        <v>724.40790000000004</v>
      </c>
      <c r="BC179" s="308">
        <v>761.3039</v>
      </c>
      <c r="BD179" s="308">
        <v>790.95889999999997</v>
      </c>
      <c r="BE179" s="308">
        <v>832.10389999999995</v>
      </c>
      <c r="BF179" s="308">
        <v>868.83889999999997</v>
      </c>
      <c r="BG179" s="308">
        <v>903.32889999999998</v>
      </c>
      <c r="BH179" s="308">
        <v>928.96090000000004</v>
      </c>
      <c r="BI179" s="308">
        <v>960.53590000000008</v>
      </c>
      <c r="BJ179" s="308">
        <v>983.94790000000012</v>
      </c>
      <c r="BK179" s="308">
        <v>1001.6568730000001</v>
      </c>
      <c r="BL179" s="308">
        <v>1018.1844440000001</v>
      </c>
      <c r="BM179" s="308">
        <v>1040.1354383500002</v>
      </c>
      <c r="BN179" s="308">
        <v>1056.3808528100003</v>
      </c>
      <c r="BO179" s="308">
        <v>1079.6125252100003</v>
      </c>
      <c r="BP179" s="308">
        <v>1105.9516799500002</v>
      </c>
      <c r="BQ179" s="308">
        <v>1132.6610240100001</v>
      </c>
      <c r="BR179" s="308">
        <v>1152.2778909100002</v>
      </c>
      <c r="BS179" s="308">
        <v>1164.5721363100001</v>
      </c>
      <c r="BT179" s="308">
        <v>1169.7757317900002</v>
      </c>
      <c r="BU179" s="308">
        <v>1169.7757317900002</v>
      </c>
      <c r="BV179" s="308">
        <v>1169.7757317900002</v>
      </c>
      <c r="BW179" s="308">
        <v>1180.2818597100002</v>
      </c>
      <c r="BX179" s="308">
        <v>1173.3119597100001</v>
      </c>
      <c r="BY179" s="308">
        <v>1188.1608971500002</v>
      </c>
      <c r="BZ179" s="308">
        <v>1161.28961843</v>
      </c>
      <c r="CA179" s="308">
        <v>1172.04121986</v>
      </c>
      <c r="CB179" s="308">
        <v>1163.1032060799998</v>
      </c>
      <c r="CC179" s="308">
        <v>1163.5965670599999</v>
      </c>
      <c r="CD179" s="308">
        <v>1127.11674885</v>
      </c>
      <c r="CE179" s="308">
        <v>1122.05805244</v>
      </c>
      <c r="CF179" s="308">
        <v>1107.2459073</v>
      </c>
      <c r="CG179" s="308">
        <v>1077.6280743500001</v>
      </c>
      <c r="CH179" s="308">
        <v>1079.5411977700001</v>
      </c>
      <c r="CI179" s="308">
        <v>1078.9429819900001</v>
      </c>
      <c r="CJ179" s="308">
        <v>1084.0415821400002</v>
      </c>
      <c r="CK179" s="308">
        <v>1085.2951073600002</v>
      </c>
      <c r="CL179" s="308">
        <v>1089.0123864600002</v>
      </c>
      <c r="CM179" s="308">
        <v>1061.4022773300003</v>
      </c>
      <c r="CN179" s="308">
        <v>1064.3898510400004</v>
      </c>
      <c r="CO179" s="308">
        <v>1057.4165895600004</v>
      </c>
      <c r="CP179" s="308">
        <v>1067.5730952300005</v>
      </c>
      <c r="CQ179" s="308">
        <v>1053.1192593800006</v>
      </c>
      <c r="CR179" s="308">
        <v>1053.3640879900006</v>
      </c>
      <c r="CS179" s="308">
        <v>1050.0649415900007</v>
      </c>
      <c r="CT179" s="308">
        <v>1077.5745645500008</v>
      </c>
      <c r="CU179" s="308">
        <v>1091.5067558000007</v>
      </c>
      <c r="CV179" s="308">
        <v>1110.5390444700008</v>
      </c>
      <c r="CW179" s="308">
        <v>1144.0688031600009</v>
      </c>
      <c r="CX179" s="308">
        <v>1174.8239002900009</v>
      </c>
      <c r="CY179" s="308">
        <v>1225.700962240001</v>
      </c>
      <c r="CZ179" s="308">
        <v>1253.016517190001</v>
      </c>
      <c r="DA179" s="308">
        <v>1276.841228100001</v>
      </c>
      <c r="DB179" s="308">
        <v>1321.4338827600011</v>
      </c>
      <c r="DC179" s="308">
        <v>1333.4490077000012</v>
      </c>
      <c r="DD179" s="308">
        <v>1386.5564326900012</v>
      </c>
      <c r="DE179" s="308">
        <v>1422.7627212500013</v>
      </c>
      <c r="DF179" s="308">
        <v>1454.0622521000014</v>
      </c>
      <c r="DG179" s="308">
        <v>1451.6665630200014</v>
      </c>
      <c r="DH179" s="308">
        <v>1462.7836826700013</v>
      </c>
      <c r="DI179" s="308">
        <v>1465.4473368300014</v>
      </c>
      <c r="DJ179" s="308">
        <v>1464.7133408900015</v>
      </c>
      <c r="DK179" s="308">
        <v>1462.4072595000016</v>
      </c>
      <c r="DL179" s="308">
        <v>1444.0935201000016</v>
      </c>
      <c r="DM179" s="308">
        <v>1402.6456614500016</v>
      </c>
      <c r="DN179" s="308">
        <v>1412.0487835100016</v>
      </c>
      <c r="DO179" s="308">
        <v>1398.0982712500015</v>
      </c>
      <c r="DP179" s="308">
        <v>1382.5469533500016</v>
      </c>
      <c r="DQ179" s="308">
        <v>1312.0862970000014</v>
      </c>
      <c r="DR179" s="308">
        <v>1318.9873270500016</v>
      </c>
      <c r="DS179" s="308">
        <v>1353.5407288200015</v>
      </c>
      <c r="DT179" s="308">
        <v>1315.8630400800016</v>
      </c>
      <c r="DU179" s="308"/>
      <c r="DV179" s="308">
        <v>6.9010300500001449</v>
      </c>
      <c r="DW179" s="308"/>
      <c r="DX179" s="308"/>
      <c r="DY179" s="308"/>
      <c r="DZ179" s="308"/>
      <c r="EA179" s="308"/>
      <c r="EB179" s="308"/>
      <c r="EC179" s="308"/>
      <c r="ED179" s="308"/>
      <c r="EF179" s="311"/>
      <c r="EG179" s="311"/>
      <c r="EH179" s="311"/>
      <c r="EI179" s="311"/>
      <c r="EJ179" s="311"/>
      <c r="EK179" s="272"/>
      <c r="EL179" s="311">
        <v>1077.5745645500008</v>
      </c>
      <c r="EM179" s="311">
        <v>1454.0622521000014</v>
      </c>
      <c r="EN179" s="311">
        <v>1318.9873270500016</v>
      </c>
      <c r="EO179" s="311">
        <v>1018.9873270500016</v>
      </c>
      <c r="EP179" s="311">
        <v>1018.9873270500016</v>
      </c>
      <c r="EQ179" s="311">
        <v>1018.9873270500016</v>
      </c>
      <c r="ER179" s="311">
        <v>1018.9873270500016</v>
      </c>
      <c r="ES179" s="311">
        <v>1018.9873270500016</v>
      </c>
      <c r="ET179" s="311">
        <v>1018.9873270500016</v>
      </c>
    </row>
    <row r="180" spans="1:150" s="256" customFormat="1" x14ac:dyDescent="0.25">
      <c r="A180" s="571" t="s">
        <v>443</v>
      </c>
      <c r="B180" s="308">
        <v>0</v>
      </c>
      <c r="C180" s="308">
        <v>0</v>
      </c>
      <c r="D180" s="308">
        <v>0</v>
      </c>
      <c r="E180" s="308">
        <v>0</v>
      </c>
      <c r="F180" s="308">
        <v>0</v>
      </c>
      <c r="G180" s="308">
        <v>0</v>
      </c>
      <c r="H180" s="308">
        <v>0</v>
      </c>
      <c r="I180" s="308">
        <v>0</v>
      </c>
      <c r="J180" s="308">
        <v>0</v>
      </c>
      <c r="K180" s="308">
        <v>0</v>
      </c>
      <c r="L180" s="308">
        <v>0</v>
      </c>
      <c r="M180" s="308">
        <v>0</v>
      </c>
      <c r="N180" s="308">
        <v>0</v>
      </c>
      <c r="O180" s="308">
        <v>0</v>
      </c>
      <c r="P180" s="308">
        <v>0</v>
      </c>
      <c r="Q180" s="308">
        <v>0</v>
      </c>
      <c r="R180" s="308">
        <v>0</v>
      </c>
      <c r="S180" s="308">
        <v>0</v>
      </c>
      <c r="T180" s="308">
        <v>0</v>
      </c>
      <c r="U180" s="308">
        <v>0</v>
      </c>
      <c r="V180" s="308">
        <v>0</v>
      </c>
      <c r="W180" s="308">
        <v>0</v>
      </c>
      <c r="X180" s="308">
        <v>0</v>
      </c>
      <c r="Y180" s="308">
        <v>0</v>
      </c>
      <c r="Z180" s="308">
        <v>0</v>
      </c>
      <c r="AA180" s="308">
        <v>0</v>
      </c>
      <c r="AB180" s="308">
        <v>0</v>
      </c>
      <c r="AC180" s="308">
        <v>0</v>
      </c>
      <c r="AD180" s="308">
        <v>0</v>
      </c>
      <c r="AE180" s="308">
        <v>0</v>
      </c>
      <c r="AF180" s="308">
        <v>0</v>
      </c>
      <c r="AG180" s="308">
        <v>0</v>
      </c>
      <c r="AH180" s="308">
        <v>0</v>
      </c>
      <c r="AI180" s="308">
        <v>0</v>
      </c>
      <c r="AJ180" s="308">
        <v>0</v>
      </c>
      <c r="AK180" s="308">
        <v>0</v>
      </c>
      <c r="AL180" s="308">
        <v>0</v>
      </c>
      <c r="AM180" s="308">
        <v>0</v>
      </c>
      <c r="AN180" s="308">
        <v>0</v>
      </c>
      <c r="AO180" s="308">
        <v>0</v>
      </c>
      <c r="AP180" s="308">
        <v>0</v>
      </c>
      <c r="AQ180" s="308">
        <v>0</v>
      </c>
      <c r="AR180" s="308">
        <v>0</v>
      </c>
      <c r="AS180" s="308">
        <v>0</v>
      </c>
      <c r="AT180" s="308">
        <v>0</v>
      </c>
      <c r="AU180" s="308">
        <v>0</v>
      </c>
      <c r="AV180" s="308">
        <v>0</v>
      </c>
      <c r="AW180" s="308">
        <v>0</v>
      </c>
      <c r="AX180" s="308">
        <v>0</v>
      </c>
      <c r="AY180" s="308">
        <v>0</v>
      </c>
      <c r="AZ180" s="308">
        <v>0</v>
      </c>
      <c r="BA180" s="308">
        <v>0</v>
      </c>
      <c r="BB180" s="308">
        <v>0</v>
      </c>
      <c r="BC180" s="308">
        <v>0</v>
      </c>
      <c r="BD180" s="308">
        <v>0</v>
      </c>
      <c r="BE180" s="308">
        <v>0</v>
      </c>
      <c r="BF180" s="308">
        <v>0</v>
      </c>
      <c r="BG180" s="308">
        <v>0</v>
      </c>
      <c r="BH180" s="308">
        <v>0</v>
      </c>
      <c r="BI180" s="308">
        <v>0</v>
      </c>
      <c r="BJ180" s="308">
        <v>0</v>
      </c>
      <c r="BK180" s="308">
        <v>0</v>
      </c>
      <c r="BL180" s="308">
        <v>0</v>
      </c>
      <c r="BM180" s="308">
        <v>0</v>
      </c>
      <c r="BN180" s="308">
        <v>0</v>
      </c>
      <c r="BO180" s="308">
        <v>0</v>
      </c>
      <c r="BP180" s="308">
        <v>0</v>
      </c>
      <c r="BQ180" s="308">
        <v>0</v>
      </c>
      <c r="BR180" s="308">
        <v>0</v>
      </c>
      <c r="BS180" s="308">
        <v>0</v>
      </c>
      <c r="BT180" s="308">
        <v>0</v>
      </c>
      <c r="BU180" s="308">
        <v>0</v>
      </c>
      <c r="BV180" s="308">
        <v>691.34791565</v>
      </c>
      <c r="BW180" s="308">
        <v>664.32622114000003</v>
      </c>
      <c r="BX180" s="308">
        <v>621.48834899999997</v>
      </c>
      <c r="BY180" s="308">
        <v>749.88023905999989</v>
      </c>
      <c r="BZ180" s="308">
        <v>751.01552347000006</v>
      </c>
      <c r="CA180" s="308">
        <v>925.99012100999994</v>
      </c>
      <c r="CB180" s="308">
        <v>882.55470527</v>
      </c>
      <c r="CC180" s="308">
        <v>976.94751792</v>
      </c>
      <c r="CD180" s="308">
        <v>848.93396486000006</v>
      </c>
      <c r="CE180" s="308">
        <v>952.60421040999995</v>
      </c>
      <c r="CF180" s="308">
        <v>1171.89536763</v>
      </c>
      <c r="CG180" s="308">
        <v>1138.93525142</v>
      </c>
      <c r="CH180" s="308">
        <v>1145.1298163200004</v>
      </c>
      <c r="CI180" s="308">
        <v>958.90027300999986</v>
      </c>
      <c r="CJ180" s="308">
        <v>669.81932202999997</v>
      </c>
      <c r="CK180" s="308">
        <v>697.80200688000002</v>
      </c>
      <c r="CL180" s="308">
        <v>834.54501529000004</v>
      </c>
      <c r="CM180" s="308">
        <v>735.64175802</v>
      </c>
      <c r="CN180" s="308">
        <v>1102.31188621</v>
      </c>
      <c r="CO180" s="308">
        <v>1072.8865519399999</v>
      </c>
      <c r="CP180" s="308">
        <v>1142.76699289</v>
      </c>
      <c r="CQ180" s="308">
        <v>1137.7797832900001</v>
      </c>
      <c r="CR180" s="308">
        <v>1463.0766376700001</v>
      </c>
      <c r="CS180" s="308">
        <v>1250.80926774</v>
      </c>
      <c r="CT180" s="308">
        <v>747.47492627999998</v>
      </c>
      <c r="CU180" s="308">
        <v>1007.29629059</v>
      </c>
      <c r="CV180" s="308">
        <v>925.4</v>
      </c>
      <c r="CW180" s="308">
        <v>1032.6757634799999</v>
      </c>
      <c r="CX180" s="308">
        <v>1010.90789975</v>
      </c>
      <c r="CY180" s="308">
        <v>644.26627280000002</v>
      </c>
      <c r="CZ180" s="308">
        <v>533.80665836000003</v>
      </c>
      <c r="DA180" s="308">
        <v>527.48073574</v>
      </c>
      <c r="DB180" s="308">
        <v>563.21363618000021</v>
      </c>
      <c r="DC180" s="308">
        <v>760.47590540000022</v>
      </c>
      <c r="DD180" s="308">
        <v>430.02487535</v>
      </c>
      <c r="DE180" s="308">
        <v>646.70012404000011</v>
      </c>
      <c r="DF180" s="308">
        <v>500.13079674999994</v>
      </c>
      <c r="DG180" s="308">
        <v>642.59666917000004</v>
      </c>
      <c r="DH180" s="308">
        <v>563.91955362000022</v>
      </c>
      <c r="DI180" s="308">
        <v>902.29731439000011</v>
      </c>
      <c r="DJ180" s="308">
        <v>1262.4280546100006</v>
      </c>
      <c r="DK180" s="308">
        <v>1444.3531911700009</v>
      </c>
      <c r="DL180" s="308">
        <v>1188.0604057700002</v>
      </c>
      <c r="DM180" s="308">
        <v>933.80896322999956</v>
      </c>
      <c r="DN180" s="308">
        <v>1126.9958403799997</v>
      </c>
      <c r="DO180" s="308">
        <v>1334.0295460699999</v>
      </c>
      <c r="DP180" s="308">
        <v>1197.8662548</v>
      </c>
      <c r="DQ180" s="308">
        <v>1180.8399116100002</v>
      </c>
      <c r="DR180" s="308">
        <v>938.92040456999996</v>
      </c>
      <c r="DS180" s="308">
        <v>1387.9436758700001</v>
      </c>
      <c r="DT180" s="308">
        <v>1005.64833643</v>
      </c>
      <c r="DU180" s="308"/>
      <c r="DV180" s="308">
        <v>-241.91950704000021</v>
      </c>
      <c r="DW180" s="308"/>
      <c r="DX180" s="308"/>
      <c r="DY180" s="308"/>
      <c r="DZ180" s="308"/>
      <c r="EA180" s="308"/>
      <c r="EB180" s="308"/>
      <c r="EC180" s="308"/>
      <c r="ED180" s="308"/>
      <c r="EF180" s="311"/>
      <c r="EG180" s="311"/>
      <c r="EH180" s="311"/>
      <c r="EI180" s="311"/>
      <c r="EJ180" s="311"/>
      <c r="EK180" s="272"/>
      <c r="EL180" s="311">
        <v>747.47492627999998</v>
      </c>
      <c r="EM180" s="311">
        <v>500.13079674999994</v>
      </c>
      <c r="EN180" s="311">
        <v>938.92040456999996</v>
      </c>
      <c r="EO180" s="311">
        <v>938.92040456999996</v>
      </c>
      <c r="EP180" s="311">
        <v>938.92040456999996</v>
      </c>
      <c r="EQ180" s="311">
        <v>938.92040456999996</v>
      </c>
      <c r="ER180" s="311">
        <v>938.92040456999996</v>
      </c>
      <c r="ES180" s="311">
        <v>938.92040456999996</v>
      </c>
      <c r="ET180" s="311">
        <v>938.92040456999996</v>
      </c>
    </row>
    <row r="181" spans="1:150" x14ac:dyDescent="0.25">
      <c r="A181" s="571" t="s">
        <v>442</v>
      </c>
      <c r="B181" s="308">
        <v>792.11101538999981</v>
      </c>
      <c r="C181" s="308">
        <v>804.29508259350041</v>
      </c>
      <c r="D181" s="308">
        <v>854.10767763612523</v>
      </c>
      <c r="E181" s="308">
        <v>733.92250379928089</v>
      </c>
      <c r="F181" s="308">
        <v>760.99131075250773</v>
      </c>
      <c r="G181" s="308">
        <v>787.44014928300624</v>
      </c>
      <c r="H181" s="308">
        <v>996.92375924686064</v>
      </c>
      <c r="I181" s="308">
        <v>927.18772420945072</v>
      </c>
      <c r="J181" s="308">
        <v>957.28159387131939</v>
      </c>
      <c r="K181" s="308">
        <v>900.02055309579544</v>
      </c>
      <c r="L181" s="308">
        <v>850.64936809790049</v>
      </c>
      <c r="M181" s="308">
        <v>918.6875459040134</v>
      </c>
      <c r="N181" s="308">
        <v>1042.2883305600014</v>
      </c>
      <c r="O181" s="308">
        <v>1121.6261481570004</v>
      </c>
      <c r="P181" s="308">
        <v>1249.0380218764501</v>
      </c>
      <c r="Q181" s="308">
        <v>1428.8891355478993</v>
      </c>
      <c r="R181" s="308">
        <v>1519.3619158737838</v>
      </c>
      <c r="S181" s="308">
        <v>1490.3578179012989</v>
      </c>
      <c r="T181" s="308">
        <v>1586.2053384933606</v>
      </c>
      <c r="U181" s="308">
        <v>1607.6942340336489</v>
      </c>
      <c r="V181" s="308">
        <v>1610.1588846659906</v>
      </c>
      <c r="W181" s="308">
        <v>1671.8852069078466</v>
      </c>
      <c r="X181" s="308">
        <v>1670.7980906876005</v>
      </c>
      <c r="Y181" s="308">
        <v>1660.3557366100008</v>
      </c>
      <c r="Z181" s="308">
        <v>1660.4664389199986</v>
      </c>
      <c r="AA181" s="308">
        <v>1687.1928673519997</v>
      </c>
      <c r="AB181" s="308">
        <v>1799.1878439517</v>
      </c>
      <c r="AC181" s="308">
        <v>1837.7648068109004</v>
      </c>
      <c r="AD181" s="308">
        <v>1840.4766652759224</v>
      </c>
      <c r="AE181" s="308">
        <v>1792.2618746260487</v>
      </c>
      <c r="AF181" s="308">
        <v>1708.7602351675596</v>
      </c>
      <c r="AG181" s="308">
        <v>1795.3375352066494</v>
      </c>
      <c r="AH181" s="308">
        <v>2088.0742564261727</v>
      </c>
      <c r="AI181" s="308">
        <v>1815.3505126912437</v>
      </c>
      <c r="AJ181" s="308">
        <v>1717.6792816745995</v>
      </c>
      <c r="AK181" s="308">
        <v>1671.2172399012502</v>
      </c>
      <c r="AL181" s="308">
        <v>1733.3208407099996</v>
      </c>
      <c r="AM181" s="308">
        <v>1851.0267369569983</v>
      </c>
      <c r="AN181" s="308">
        <v>2040.4233229409474</v>
      </c>
      <c r="AO181" s="308">
        <v>1966.0839313094009</v>
      </c>
      <c r="AP181" s="308">
        <v>2092.1862520511327</v>
      </c>
      <c r="AQ181" s="308">
        <v>2153.4233012740474</v>
      </c>
      <c r="AR181" s="308">
        <v>2184.9561679337271</v>
      </c>
      <c r="AS181" s="308">
        <v>2010.3897936987325</v>
      </c>
      <c r="AT181" s="308">
        <v>2249.483032421133</v>
      </c>
      <c r="AU181" s="308">
        <v>2395.0591532027743</v>
      </c>
      <c r="AV181" s="308">
        <v>2454.0340872060233</v>
      </c>
      <c r="AW181" s="308">
        <v>2627.2437482207488</v>
      </c>
      <c r="AX181" s="308">
        <v>2759.9635863799981</v>
      </c>
      <c r="AY181" s="308">
        <v>2821.43154</v>
      </c>
      <c r="AZ181" s="308">
        <v>2895.1735402000004</v>
      </c>
      <c r="BA181" s="308">
        <v>3111.8342828899986</v>
      </c>
      <c r="BB181" s="308">
        <v>3280.8435797099992</v>
      </c>
      <c r="BC181" s="308">
        <v>3382.0825971700006</v>
      </c>
      <c r="BD181" s="308">
        <v>3517.503738399997</v>
      </c>
      <c r="BE181" s="308">
        <v>3669.6290608199988</v>
      </c>
      <c r="BF181" s="308">
        <v>3682.3588260799997</v>
      </c>
      <c r="BG181" s="308">
        <v>3758.2138602199975</v>
      </c>
      <c r="BH181" s="308">
        <v>3855.9555835500114</v>
      </c>
      <c r="BI181" s="308">
        <v>4063.2867820999991</v>
      </c>
      <c r="BJ181" s="308">
        <v>4017.5443620700007</v>
      </c>
      <c r="BK181" s="308">
        <v>4277.9258975299972</v>
      </c>
      <c r="BL181" s="308">
        <v>3662.7061434000016</v>
      </c>
      <c r="BM181" s="308">
        <v>3259.4655915600006</v>
      </c>
      <c r="BN181" s="308">
        <v>3190.9171036299986</v>
      </c>
      <c r="BO181" s="308">
        <v>3349.7028605999994</v>
      </c>
      <c r="BP181" s="308">
        <v>3358.3463829999987</v>
      </c>
      <c r="BQ181" s="308">
        <v>3353.2692641100016</v>
      </c>
      <c r="BR181" s="308">
        <v>3448.6447795700001</v>
      </c>
      <c r="BS181" s="308">
        <v>3343.5749220600005</v>
      </c>
      <c r="BT181" s="308">
        <v>3384.2427659699983</v>
      </c>
      <c r="BU181" s="308">
        <v>3006.501262060001</v>
      </c>
      <c r="BV181" s="308">
        <v>2391.2576658600005</v>
      </c>
      <c r="BW181" s="308">
        <v>2660.6703683500009</v>
      </c>
      <c r="BX181" s="308">
        <v>2618.9671273699996</v>
      </c>
      <c r="BY181" s="308">
        <v>2644.9542674700015</v>
      </c>
      <c r="BZ181" s="308">
        <v>2671.8783461299986</v>
      </c>
      <c r="CA181" s="308">
        <v>2790.8979201399998</v>
      </c>
      <c r="CB181" s="308">
        <v>2629.4369594700001</v>
      </c>
      <c r="CC181" s="308">
        <v>2974.5305565600002</v>
      </c>
      <c r="CD181" s="308">
        <v>2726.6395218500002</v>
      </c>
      <c r="CE181" s="308">
        <v>2532.3151638399991</v>
      </c>
      <c r="CF181" s="308">
        <v>2690.4443068399978</v>
      </c>
      <c r="CG181" s="308">
        <v>2360.4680979100012</v>
      </c>
      <c r="CH181" s="308">
        <v>2323.4089789800005</v>
      </c>
      <c r="CI181" s="308">
        <v>2407.1515194100011</v>
      </c>
      <c r="CJ181" s="308">
        <v>2325.1061568800014</v>
      </c>
      <c r="CK181" s="308">
        <v>2376.4899420532993</v>
      </c>
      <c r="CL181" s="308">
        <v>2314.3056730399994</v>
      </c>
      <c r="CM181" s="308">
        <v>2394.0293762899992</v>
      </c>
      <c r="CN181" s="308">
        <v>2367.7643204500005</v>
      </c>
      <c r="CO181" s="308">
        <v>2416.1985826600003</v>
      </c>
      <c r="CP181" s="308">
        <v>2350.6685248699991</v>
      </c>
      <c r="CQ181" s="308">
        <v>2305.0691032399986</v>
      </c>
      <c r="CR181" s="308">
        <v>2094.5294403899989</v>
      </c>
      <c r="CS181" s="308">
        <v>2019.0447355931865</v>
      </c>
      <c r="CT181" s="308">
        <v>2066.9936122812442</v>
      </c>
      <c r="CU181" s="308">
        <v>2000.4503645999991</v>
      </c>
      <c r="CV181" s="308">
        <v>1979.7772944699998</v>
      </c>
      <c r="CW181" s="308">
        <v>1956.6698830400007</v>
      </c>
      <c r="CX181" s="308">
        <v>2065.9894757399998</v>
      </c>
      <c r="CY181" s="308">
        <v>2075.5650369200007</v>
      </c>
      <c r="CZ181" s="308">
        <v>2140.4010542199999</v>
      </c>
      <c r="DA181" s="308">
        <v>2307.3182702899994</v>
      </c>
      <c r="DB181" s="308">
        <v>2465.7739348499999</v>
      </c>
      <c r="DC181" s="308">
        <v>2288.5647742099991</v>
      </c>
      <c r="DD181" s="308">
        <v>2245.8998416999993</v>
      </c>
      <c r="DE181" s="308">
        <v>2270.6366582799997</v>
      </c>
      <c r="DF181" s="308">
        <v>2306.7620295800007</v>
      </c>
      <c r="DG181" s="308">
        <v>2233.691652360033</v>
      </c>
      <c r="DH181" s="308">
        <v>2150.0780551100033</v>
      </c>
      <c r="DI181" s="308">
        <v>2454.740830289993</v>
      </c>
      <c r="DJ181" s="308">
        <v>2195.661757450001</v>
      </c>
      <c r="DK181" s="308">
        <v>2235.0501015100031</v>
      </c>
      <c r="DL181" s="308">
        <v>2266.7433152700241</v>
      </c>
      <c r="DM181" s="308">
        <v>2340.9224042900255</v>
      </c>
      <c r="DN181" s="308">
        <v>2416.7446183099951</v>
      </c>
      <c r="DO181" s="308">
        <v>2072.5956751199997</v>
      </c>
      <c r="DP181" s="308">
        <v>2093.3785175400008</v>
      </c>
      <c r="DQ181" s="308">
        <v>2042.5676932199992</v>
      </c>
      <c r="DR181" s="308">
        <v>1935.7184633036395</v>
      </c>
      <c r="DS181" s="308">
        <v>1954.1029833036393</v>
      </c>
      <c r="DT181" s="308">
        <v>2067.0747403036394</v>
      </c>
      <c r="DU181" s="308"/>
      <c r="DV181" s="308">
        <v>-106.84922991635972</v>
      </c>
      <c r="DW181" s="308"/>
      <c r="DX181" s="308"/>
      <c r="DY181" s="308"/>
      <c r="DZ181" s="308"/>
      <c r="EA181" s="308"/>
      <c r="EB181" s="308"/>
      <c r="EC181" s="308"/>
      <c r="ED181" s="308"/>
      <c r="EE181" s="256"/>
      <c r="EF181" s="311"/>
      <c r="EG181" s="311"/>
      <c r="EH181" s="311"/>
      <c r="EI181" s="311"/>
      <c r="EJ181" s="311"/>
      <c r="EK181" s="272"/>
      <c r="EL181" s="311">
        <v>2066.9936122812442</v>
      </c>
      <c r="EM181" s="311">
        <v>2306.7620295800007</v>
      </c>
      <c r="EN181" s="311">
        <v>1935.7184633036395</v>
      </c>
      <c r="EO181" s="311">
        <v>1735.7184633036395</v>
      </c>
      <c r="EP181" s="311">
        <v>1735.7184633036395</v>
      </c>
      <c r="EQ181" s="311">
        <v>1735.7184633036395</v>
      </c>
      <c r="ER181" s="311">
        <v>1735.7184633036395</v>
      </c>
      <c r="ES181" s="311">
        <v>1735.7184633036395</v>
      </c>
      <c r="ET181" s="311">
        <v>1735.7184633036395</v>
      </c>
    </row>
    <row r="182" spans="1:150" x14ac:dyDescent="0.25">
      <c r="A182" s="571" t="s">
        <v>441</v>
      </c>
      <c r="B182" s="308">
        <v>494.49360853999997</v>
      </c>
      <c r="C182" s="308">
        <v>456.83997039000002</v>
      </c>
      <c r="D182" s="308">
        <v>448.58478404999988</v>
      </c>
      <c r="E182" s="308">
        <v>423.00948800000003</v>
      </c>
      <c r="F182" s="308">
        <v>440.93081667999996</v>
      </c>
      <c r="G182" s="308">
        <v>430.49139201999998</v>
      </c>
      <c r="H182" s="308">
        <v>427.53302010999988</v>
      </c>
      <c r="I182" s="308">
        <v>434.97340660999993</v>
      </c>
      <c r="J182" s="308">
        <v>427.41756936999997</v>
      </c>
      <c r="K182" s="308">
        <v>439.24001578000008</v>
      </c>
      <c r="L182" s="308">
        <v>466.24589753999999</v>
      </c>
      <c r="M182" s="308">
        <v>446.15638170999995</v>
      </c>
      <c r="N182" s="308">
        <v>535.40080546999991</v>
      </c>
      <c r="O182" s="308">
        <v>498.86266072999985</v>
      </c>
      <c r="P182" s="308">
        <v>483.83254030000006</v>
      </c>
      <c r="Q182" s="308">
        <v>504.57008343999991</v>
      </c>
      <c r="R182" s="308">
        <v>536.3439640900001</v>
      </c>
      <c r="S182" s="308">
        <v>529.09180045000005</v>
      </c>
      <c r="T182" s="308">
        <v>505.49817815000011</v>
      </c>
      <c r="U182" s="308">
        <v>519.32745923000004</v>
      </c>
      <c r="V182" s="308">
        <v>533.39823776000003</v>
      </c>
      <c r="W182" s="308">
        <v>472.17609577999997</v>
      </c>
      <c r="X182" s="308">
        <v>492.77327536000007</v>
      </c>
      <c r="Y182" s="308">
        <v>516.29437968000002</v>
      </c>
      <c r="Z182" s="308">
        <v>590.34677118000002</v>
      </c>
      <c r="AA182" s="308">
        <v>548.36507373000006</v>
      </c>
      <c r="AB182" s="308">
        <v>558.24648045000026</v>
      </c>
      <c r="AC182" s="308">
        <v>555.18689429000017</v>
      </c>
      <c r="AD182" s="308">
        <v>545.06046636000019</v>
      </c>
      <c r="AE182" s="308">
        <v>538.12128311000004</v>
      </c>
      <c r="AF182" s="308">
        <v>626.10912925000002</v>
      </c>
      <c r="AG182" s="308">
        <v>596.92001193999999</v>
      </c>
      <c r="AH182" s="308">
        <v>606.69782211000006</v>
      </c>
      <c r="AI182" s="308">
        <v>615.51025154999979</v>
      </c>
      <c r="AJ182" s="308">
        <v>626.31306029999996</v>
      </c>
      <c r="AK182" s="308">
        <v>610.36787022999999</v>
      </c>
      <c r="AL182" s="308">
        <v>642.38078996000013</v>
      </c>
      <c r="AM182" s="308">
        <v>628.47378755000011</v>
      </c>
      <c r="AN182" s="308">
        <v>622.50268261000008</v>
      </c>
      <c r="AO182" s="308">
        <v>624.18759010000008</v>
      </c>
      <c r="AP182" s="308">
        <v>623.29149876999986</v>
      </c>
      <c r="AQ182" s="308">
        <v>612.44550371000003</v>
      </c>
      <c r="AR182" s="308">
        <v>607.30198349999989</v>
      </c>
      <c r="AS182" s="308">
        <v>616.38209704999986</v>
      </c>
      <c r="AT182" s="308">
        <v>646.82143833999999</v>
      </c>
      <c r="AU182" s="308">
        <v>625.44458543000007</v>
      </c>
      <c r="AV182" s="308">
        <v>635.91107983999996</v>
      </c>
      <c r="AW182" s="308">
        <v>685.11842292000006</v>
      </c>
      <c r="AX182" s="308">
        <v>850.83334895000007</v>
      </c>
      <c r="AY182" s="308">
        <v>812.72115672999985</v>
      </c>
      <c r="AZ182" s="308">
        <v>794.95908194999993</v>
      </c>
      <c r="BA182" s="308">
        <v>767.53120341999988</v>
      </c>
      <c r="BB182" s="308">
        <v>764.42554170000017</v>
      </c>
      <c r="BC182" s="308">
        <v>798.79911951999986</v>
      </c>
      <c r="BD182" s="308">
        <v>741.51425005999999</v>
      </c>
      <c r="BE182" s="308">
        <v>748.63781459999984</v>
      </c>
      <c r="BF182" s="308">
        <v>749.36640456999987</v>
      </c>
      <c r="BG182" s="308">
        <v>737.03819490000001</v>
      </c>
      <c r="BH182" s="308">
        <v>774.63058695000007</v>
      </c>
      <c r="BI182" s="308">
        <v>773.12660757000003</v>
      </c>
      <c r="BJ182" s="308">
        <v>799.77735696000002</v>
      </c>
      <c r="BK182" s="308">
        <v>812.88108712999997</v>
      </c>
      <c r="BL182" s="308">
        <v>773.29233477000014</v>
      </c>
      <c r="BM182" s="308">
        <v>772.2215206699999</v>
      </c>
      <c r="BN182" s="308">
        <v>781.04481098000008</v>
      </c>
      <c r="BO182" s="308">
        <v>806.72834337000018</v>
      </c>
      <c r="BP182" s="308">
        <v>778.10133123000026</v>
      </c>
      <c r="BQ182" s="308">
        <v>779.54483692999997</v>
      </c>
      <c r="BR182" s="308">
        <v>790.90966207999975</v>
      </c>
      <c r="BS182" s="308">
        <v>798.51506879999999</v>
      </c>
      <c r="BT182" s="308">
        <v>772.64375466000001</v>
      </c>
      <c r="BU182" s="308">
        <v>814.21151324000004</v>
      </c>
      <c r="BV182" s="308">
        <v>914.62986789000024</v>
      </c>
      <c r="BW182" s="308">
        <v>914.80698034000011</v>
      </c>
      <c r="BX182" s="308">
        <v>986.42659932999982</v>
      </c>
      <c r="BY182" s="308">
        <v>873.97055470000009</v>
      </c>
      <c r="BZ182" s="308">
        <v>862.81586797</v>
      </c>
      <c r="CA182" s="308">
        <v>788.17891345999999</v>
      </c>
      <c r="CB182" s="308">
        <v>788.21146499999986</v>
      </c>
      <c r="CC182" s="308">
        <v>807.60350972000003</v>
      </c>
      <c r="CD182" s="308">
        <v>841.63555235999991</v>
      </c>
      <c r="CE182" s="308">
        <v>850.03473647999999</v>
      </c>
      <c r="CF182" s="308">
        <v>838.58536309999988</v>
      </c>
      <c r="CG182" s="308">
        <v>855.78378009000005</v>
      </c>
      <c r="CH182" s="308">
        <v>891.13225196999997</v>
      </c>
      <c r="CI182" s="308">
        <v>889.56741925999995</v>
      </c>
      <c r="CJ182" s="308">
        <v>1005.26744765</v>
      </c>
      <c r="CK182" s="308">
        <v>1003.6043427599998</v>
      </c>
      <c r="CL182" s="308">
        <v>1005.0881755199999</v>
      </c>
      <c r="CM182" s="308">
        <v>979.8912003800001</v>
      </c>
      <c r="CN182" s="308">
        <v>956.7264161600001</v>
      </c>
      <c r="CO182" s="308">
        <v>937.16662499999995</v>
      </c>
      <c r="CP182" s="308">
        <v>933.53383430000008</v>
      </c>
      <c r="CQ182" s="308">
        <v>933.80607678999991</v>
      </c>
      <c r="CR182" s="308">
        <v>840.18780273999994</v>
      </c>
      <c r="CS182" s="308">
        <v>728.75709102928317</v>
      </c>
      <c r="CT182" s="308">
        <v>1017.7972151481595</v>
      </c>
      <c r="CU182" s="308">
        <v>1009.64815531</v>
      </c>
      <c r="CV182" s="308">
        <v>990.1545589399999</v>
      </c>
      <c r="CW182" s="308">
        <v>972.20232960999999</v>
      </c>
      <c r="CX182" s="308">
        <v>939.95198848999996</v>
      </c>
      <c r="CY182" s="308">
        <v>945.59676492999972</v>
      </c>
      <c r="CZ182" s="308">
        <v>971.73208799000008</v>
      </c>
      <c r="DA182" s="308">
        <v>996.71877547000008</v>
      </c>
      <c r="DB182" s="308">
        <v>1028.7450429</v>
      </c>
      <c r="DC182" s="308">
        <v>1010.6501615499999</v>
      </c>
      <c r="DD182" s="308">
        <v>985.5574797500002</v>
      </c>
      <c r="DE182" s="308">
        <v>1033.31322817</v>
      </c>
      <c r="DF182" s="308">
        <v>1104.7894972200002</v>
      </c>
      <c r="DG182" s="308">
        <v>1096.64146211</v>
      </c>
      <c r="DH182" s="308">
        <v>1087.00791921</v>
      </c>
      <c r="DI182" s="308">
        <v>1030.2249311100002</v>
      </c>
      <c r="DJ182" s="308">
        <v>1044.8463433500001</v>
      </c>
      <c r="DK182" s="308">
        <v>1049.82557015</v>
      </c>
      <c r="DL182" s="308">
        <v>1022.4278965899999</v>
      </c>
      <c r="DM182" s="308">
        <v>1033.6521003099999</v>
      </c>
      <c r="DN182" s="308">
        <v>1023.72622204</v>
      </c>
      <c r="DO182" s="308">
        <v>1035.8560296600001</v>
      </c>
      <c r="DP182" s="308">
        <v>1018.3657648300002</v>
      </c>
      <c r="DQ182" s="308">
        <v>1104.53955449</v>
      </c>
      <c r="DR182" s="308">
        <v>1104.53955449</v>
      </c>
      <c r="DS182" s="308">
        <v>1104.53955449</v>
      </c>
      <c r="DT182" s="308">
        <v>1104.53955449</v>
      </c>
      <c r="DU182" s="308"/>
      <c r="DV182" s="308">
        <v>0</v>
      </c>
      <c r="DW182" s="308"/>
      <c r="DX182" s="308"/>
      <c r="DY182" s="308"/>
      <c r="DZ182" s="308"/>
      <c r="EA182" s="308"/>
      <c r="EB182" s="308"/>
      <c r="EC182" s="308"/>
      <c r="ED182" s="308"/>
      <c r="EE182" s="256"/>
      <c r="EF182" s="311"/>
      <c r="EG182" s="311"/>
      <c r="EH182" s="309"/>
      <c r="EI182" s="309"/>
      <c r="EJ182" s="309"/>
      <c r="EK182" s="272"/>
      <c r="EL182" s="311">
        <v>1017.7972151481595</v>
      </c>
      <c r="EM182" s="311">
        <v>1104.7894972200002</v>
      </c>
      <c r="EN182" s="311">
        <v>1104.53955449</v>
      </c>
      <c r="EO182" s="311">
        <v>1104.53955449</v>
      </c>
      <c r="EP182" s="311">
        <v>1104.53955449</v>
      </c>
      <c r="EQ182" s="311">
        <v>1104.53955449</v>
      </c>
      <c r="ER182" s="311">
        <v>1104.53955449</v>
      </c>
      <c r="ES182" s="311">
        <v>1104.53955449</v>
      </c>
      <c r="ET182" s="311">
        <v>1104.53955449</v>
      </c>
    </row>
    <row r="183" spans="1:150" x14ac:dyDescent="0.25">
      <c r="A183" s="310"/>
      <c r="B183" s="308"/>
      <c r="C183" s="308"/>
      <c r="D183" s="308"/>
      <c r="E183" s="308"/>
      <c r="F183" s="308"/>
      <c r="G183" s="308"/>
      <c r="H183" s="308"/>
      <c r="I183" s="308"/>
      <c r="J183" s="308"/>
      <c r="K183" s="308"/>
      <c r="L183" s="308"/>
      <c r="M183" s="308"/>
      <c r="N183" s="308"/>
      <c r="O183" s="308"/>
      <c r="P183" s="308"/>
      <c r="Q183" s="308"/>
      <c r="R183" s="308"/>
      <c r="S183" s="308"/>
      <c r="T183" s="308"/>
      <c r="U183" s="308"/>
      <c r="V183" s="308"/>
      <c r="W183" s="308"/>
      <c r="X183" s="308"/>
      <c r="Y183" s="308"/>
      <c r="Z183" s="308"/>
      <c r="AA183" s="308"/>
      <c r="AB183" s="308"/>
      <c r="AC183" s="308"/>
      <c r="AD183" s="308"/>
      <c r="AE183" s="308"/>
      <c r="AF183" s="308"/>
      <c r="AG183" s="308"/>
      <c r="AH183" s="308"/>
      <c r="AI183" s="308"/>
      <c r="AJ183" s="308"/>
      <c r="AK183" s="308"/>
      <c r="AL183" s="308"/>
      <c r="AM183" s="308"/>
      <c r="AN183" s="308"/>
      <c r="AO183" s="308"/>
      <c r="AP183" s="308"/>
      <c r="AQ183" s="308"/>
      <c r="AR183" s="308"/>
      <c r="AS183" s="308"/>
      <c r="AT183" s="308"/>
      <c r="AU183" s="308"/>
      <c r="AV183" s="308"/>
      <c r="AW183" s="308"/>
      <c r="AX183" s="308"/>
      <c r="AY183" s="308"/>
      <c r="AZ183" s="308"/>
      <c r="BA183" s="308"/>
      <c r="BB183" s="308"/>
      <c r="BC183" s="308"/>
      <c r="BD183" s="308"/>
      <c r="BE183" s="308"/>
      <c r="BF183" s="308"/>
      <c r="BG183" s="308"/>
      <c r="BH183" s="308"/>
      <c r="BI183" s="308"/>
      <c r="BJ183" s="308"/>
      <c r="BK183" s="308"/>
      <c r="BL183" s="308"/>
      <c r="BM183" s="308"/>
      <c r="BN183" s="308"/>
      <c r="BO183" s="308"/>
      <c r="BP183" s="308"/>
      <c r="BQ183" s="308"/>
      <c r="BR183" s="308"/>
      <c r="BS183" s="308"/>
      <c r="BT183" s="308"/>
      <c r="BU183" s="308"/>
      <c r="BV183" s="308"/>
      <c r="BW183" s="308"/>
      <c r="BX183" s="308"/>
      <c r="BY183" s="308"/>
      <c r="BZ183" s="308"/>
      <c r="CA183" s="308"/>
      <c r="CB183" s="308"/>
      <c r="CC183" s="308"/>
      <c r="CD183" s="308"/>
      <c r="CE183" s="308"/>
      <c r="CF183" s="308"/>
      <c r="CG183" s="308"/>
      <c r="CH183" s="308"/>
      <c r="CI183" s="308"/>
      <c r="CJ183" s="308"/>
      <c r="CK183" s="308"/>
      <c r="CL183" s="308"/>
      <c r="CM183" s="308"/>
      <c r="CN183" s="308"/>
      <c r="CO183" s="308"/>
      <c r="CP183" s="308"/>
      <c r="CQ183" s="308"/>
      <c r="CR183" s="308"/>
      <c r="CS183" s="308"/>
      <c r="CT183" s="308"/>
      <c r="CU183" s="308"/>
      <c r="CV183" s="308"/>
      <c r="CW183" s="308"/>
      <c r="CX183" s="308"/>
      <c r="CY183" s="308"/>
      <c r="CZ183" s="308"/>
      <c r="DA183" s="308"/>
      <c r="DB183" s="308"/>
      <c r="DC183" s="308"/>
      <c r="DD183" s="308"/>
      <c r="DE183" s="308"/>
      <c r="DF183" s="308"/>
      <c r="DG183" s="308"/>
      <c r="DH183" s="308"/>
      <c r="DI183" s="308"/>
      <c r="DJ183" s="308"/>
      <c r="DK183" s="308"/>
      <c r="DL183" s="308"/>
      <c r="DM183" s="308"/>
      <c r="DN183" s="308"/>
      <c r="DO183" s="308"/>
      <c r="DP183" s="308"/>
      <c r="DQ183" s="308"/>
      <c r="DR183" s="308"/>
      <c r="DS183" s="308"/>
      <c r="DT183" s="308"/>
      <c r="DU183" s="308"/>
      <c r="DV183" s="308"/>
      <c r="DW183" s="308"/>
      <c r="DX183" s="308"/>
      <c r="DY183" s="308"/>
      <c r="DZ183" s="308"/>
      <c r="EA183" s="308"/>
      <c r="EB183" s="308"/>
      <c r="EC183" s="308"/>
      <c r="ED183" s="308"/>
      <c r="EE183" s="256"/>
      <c r="EF183" s="309"/>
      <c r="EG183" s="309"/>
      <c r="EL183" s="309"/>
      <c r="EM183" s="309"/>
      <c r="EN183" s="309"/>
      <c r="EO183" s="309"/>
      <c r="EP183" s="309"/>
      <c r="EQ183" s="309"/>
      <c r="ER183" s="309"/>
      <c r="ES183" s="309"/>
      <c r="ET183" s="309"/>
    </row>
    <row r="184" spans="1:150" x14ac:dyDescent="0.25">
      <c r="A184" s="272" t="s">
        <v>440</v>
      </c>
      <c r="B184" s="308">
        <v>8500.7775583000002</v>
      </c>
      <c r="C184" s="308">
        <v>8533.571513339999</v>
      </c>
      <c r="D184" s="308">
        <v>8561.1519552200007</v>
      </c>
      <c r="E184" s="308">
        <v>8626.0804348499987</v>
      </c>
      <c r="F184" s="308">
        <v>9143.4430049399998</v>
      </c>
      <c r="G184" s="308">
        <v>9769.1386734399985</v>
      </c>
      <c r="H184" s="308">
        <v>9768.08820294</v>
      </c>
      <c r="I184" s="308">
        <v>9362.8187058699987</v>
      </c>
      <c r="J184" s="308">
        <v>9355.4728888199988</v>
      </c>
      <c r="K184" s="308">
        <v>8935.9666976499993</v>
      </c>
      <c r="L184" s="308">
        <v>8962.0416995399974</v>
      </c>
      <c r="M184" s="308">
        <v>8815.6407082900005</v>
      </c>
      <c r="N184" s="308">
        <v>9169.3658574199999</v>
      </c>
      <c r="O184" s="308">
        <v>9294.3292505900008</v>
      </c>
      <c r="P184" s="308">
        <v>9436.227384859998</v>
      </c>
      <c r="Q184" s="308">
        <v>9659.9185619899981</v>
      </c>
      <c r="R184" s="308">
        <v>10352.220962209987</v>
      </c>
      <c r="S184" s="308">
        <v>10243.749527299993</v>
      </c>
      <c r="T184" s="308">
        <v>10299.440724770011</v>
      </c>
      <c r="U184" s="308">
        <v>9493.7049904900196</v>
      </c>
      <c r="V184" s="308">
        <v>9237.4947412600377</v>
      </c>
      <c r="W184" s="308">
        <v>9259.7212284799934</v>
      </c>
      <c r="X184" s="308">
        <v>9428.1107213400101</v>
      </c>
      <c r="Y184" s="308">
        <v>9777.1515269399861</v>
      </c>
      <c r="Z184" s="308">
        <v>10376.34510015</v>
      </c>
      <c r="AA184" s="308">
        <v>10830.209011289997</v>
      </c>
      <c r="AB184" s="308">
        <v>10966.296617070002</v>
      </c>
      <c r="AC184" s="308">
        <v>10591.469017560001</v>
      </c>
      <c r="AD184" s="308">
        <v>10832.94470188</v>
      </c>
      <c r="AE184" s="308">
        <v>11305.23656845</v>
      </c>
      <c r="AF184" s="308">
        <v>11671.927332920002</v>
      </c>
      <c r="AG184" s="308">
        <v>11390.70152914</v>
      </c>
      <c r="AH184" s="308">
        <v>11116.668473369999</v>
      </c>
      <c r="AI184" s="308">
        <v>11304.977043849998</v>
      </c>
      <c r="AJ184" s="308">
        <v>11401.878928339996</v>
      </c>
      <c r="AK184" s="308">
        <v>11517.743871319999</v>
      </c>
      <c r="AL184" s="308">
        <v>12005.819143799999</v>
      </c>
      <c r="AM184" s="308">
        <v>12328.604757830002</v>
      </c>
      <c r="AN184" s="308">
        <v>12524.465708839998</v>
      </c>
      <c r="AO184" s="308">
        <v>12500.40580574</v>
      </c>
      <c r="AP184" s="308">
        <v>12731.91470125</v>
      </c>
      <c r="AQ184" s="308">
        <v>14632.080298750003</v>
      </c>
      <c r="AR184" s="308">
        <v>12631.51024516</v>
      </c>
      <c r="AS184" s="308">
        <v>12691.83787585</v>
      </c>
      <c r="AT184" s="308">
        <v>12833.430995980001</v>
      </c>
      <c r="AU184" s="308">
        <v>13097.616077859999</v>
      </c>
      <c r="AV184" s="308">
        <v>13012.84671638</v>
      </c>
      <c r="AW184" s="308">
        <v>12124.184071570002</v>
      </c>
      <c r="AX184" s="308">
        <v>12289.03953916</v>
      </c>
      <c r="AY184" s="308">
        <v>12922.495713479999</v>
      </c>
      <c r="AZ184" s="308">
        <v>12893.537788680002</v>
      </c>
      <c r="BA184" s="308">
        <v>12683.73110422</v>
      </c>
      <c r="BB184" s="308">
        <v>12586.227945989998</v>
      </c>
      <c r="BC184" s="308">
        <v>13041.79716887</v>
      </c>
      <c r="BD184" s="308">
        <v>13128.618554099998</v>
      </c>
      <c r="BE184" s="308">
        <v>13372.60155107</v>
      </c>
      <c r="BF184" s="308">
        <v>13355.46264242</v>
      </c>
      <c r="BG184" s="308">
        <v>12584.664984709998</v>
      </c>
      <c r="BH184" s="308">
        <v>12562.391459729999</v>
      </c>
      <c r="BI184" s="308">
        <v>12290.113115049999</v>
      </c>
      <c r="BJ184" s="308">
        <v>14130.071952729999</v>
      </c>
      <c r="BK184" s="308">
        <v>13886.83175741</v>
      </c>
      <c r="BL184" s="308">
        <v>14103.742484560002</v>
      </c>
      <c r="BM184" s="308">
        <v>13739.908103599999</v>
      </c>
      <c r="BN184" s="308">
        <v>13951.69453149</v>
      </c>
      <c r="BO184" s="308">
        <v>14061.122062529997</v>
      </c>
      <c r="BP184" s="308">
        <v>14640.603124699999</v>
      </c>
      <c r="BQ184" s="308">
        <v>14798.09720882</v>
      </c>
      <c r="BR184" s="308">
        <v>15411.615681020001</v>
      </c>
      <c r="BS184" s="308">
        <v>14987.53967328</v>
      </c>
      <c r="BT184" s="308">
        <v>14981.915160359997</v>
      </c>
      <c r="BU184" s="308">
        <v>15072.233990010001</v>
      </c>
      <c r="BV184" s="308">
        <v>16460.069903049996</v>
      </c>
      <c r="BW184" s="308">
        <v>16129.391285640002</v>
      </c>
      <c r="BX184" s="308">
        <v>15962.061081790001</v>
      </c>
      <c r="BY184" s="308">
        <v>15554.15199749</v>
      </c>
      <c r="BZ184" s="308">
        <v>15723.099378499999</v>
      </c>
      <c r="CA184" s="308">
        <v>15731.685172089999</v>
      </c>
      <c r="CB184" s="308">
        <v>15937.075360110004</v>
      </c>
      <c r="CC184" s="308">
        <v>16006.554023660001</v>
      </c>
      <c r="CD184" s="308">
        <v>16239.892352840001</v>
      </c>
      <c r="CE184" s="308">
        <v>16184.147234120001</v>
      </c>
      <c r="CF184" s="308">
        <v>15809.888654720004</v>
      </c>
      <c r="CG184" s="308">
        <v>16237.91685003</v>
      </c>
      <c r="CH184" s="308">
        <v>16175.985153440002</v>
      </c>
      <c r="CI184" s="308">
        <v>16173.990120890003</v>
      </c>
      <c r="CJ184" s="308">
        <v>16506.162463800003</v>
      </c>
      <c r="CK184" s="308">
        <v>17111.559879619999</v>
      </c>
      <c r="CL184" s="308">
        <v>17242.722318920001</v>
      </c>
      <c r="CM184" s="308">
        <v>17595.88999856</v>
      </c>
      <c r="CN184" s="308">
        <v>17826.98545964</v>
      </c>
      <c r="CO184" s="308">
        <v>17714.527760690002</v>
      </c>
      <c r="CP184" s="308">
        <v>17982.679512999999</v>
      </c>
      <c r="CQ184" s="308">
        <v>18610.289925200006</v>
      </c>
      <c r="CR184" s="308">
        <v>18601.57437599</v>
      </c>
      <c r="CS184" s="308">
        <v>19104.21949330168</v>
      </c>
      <c r="CT184" s="308">
        <v>19450.341609624382</v>
      </c>
      <c r="CU184" s="308">
        <v>19964.29204375</v>
      </c>
      <c r="CV184" s="308">
        <v>20151.230063529998</v>
      </c>
      <c r="CW184" s="308">
        <v>20096.788050800002</v>
      </c>
      <c r="CX184" s="308">
        <v>20315.107344130003</v>
      </c>
      <c r="CY184" s="308">
        <v>20376.134763679998</v>
      </c>
      <c r="CZ184" s="308">
        <v>20397.74533578</v>
      </c>
      <c r="DA184" s="308">
        <v>20448.407610479997</v>
      </c>
      <c r="DB184" s="308">
        <v>21829.106122990001</v>
      </c>
      <c r="DC184" s="308">
        <v>21914.111640750001</v>
      </c>
      <c r="DD184" s="308">
        <v>21530.308610250002</v>
      </c>
      <c r="DE184" s="308">
        <v>22042.187942560005</v>
      </c>
      <c r="DF184" s="308">
        <v>22575.870082164995</v>
      </c>
      <c r="DG184" s="308">
        <v>22866.224467450003</v>
      </c>
      <c r="DH184" s="308">
        <v>22557.181120420002</v>
      </c>
      <c r="DI184" s="308">
        <v>22677.199653249998</v>
      </c>
      <c r="DJ184" s="308">
        <v>22616.322294799997</v>
      </c>
      <c r="DK184" s="308">
        <v>22850.627264490002</v>
      </c>
      <c r="DL184" s="308">
        <v>22366.92199024</v>
      </c>
      <c r="DM184" s="308">
        <v>22693.958081950004</v>
      </c>
      <c r="DN184" s="308">
        <v>22721.141177620004</v>
      </c>
      <c r="DO184" s="308">
        <v>22906.822306300004</v>
      </c>
      <c r="DP184" s="308">
        <v>23064.562535199999</v>
      </c>
      <c r="DQ184" s="308">
        <v>24051.532042140003</v>
      </c>
      <c r="DR184" s="308">
        <v>23794.7456704</v>
      </c>
      <c r="DS184" s="308">
        <v>2831.7540115900019</v>
      </c>
      <c r="DT184" s="308">
        <v>2843.5070554400008</v>
      </c>
      <c r="DU184" s="308"/>
      <c r="DV184" s="308"/>
      <c r="DW184" s="308"/>
      <c r="DX184" s="308"/>
      <c r="DY184" s="308"/>
      <c r="DZ184" s="308"/>
      <c r="EA184" s="308"/>
      <c r="EB184" s="308"/>
      <c r="EC184" s="308"/>
      <c r="ED184" s="308"/>
      <c r="EE184" s="256"/>
    </row>
    <row r="185" spans="1:150" x14ac:dyDescent="0.25">
      <c r="A185" s="306" t="s">
        <v>440</v>
      </c>
      <c r="B185" s="305">
        <v>8500.7775583000002</v>
      </c>
      <c r="C185" s="305">
        <v>8531.3991083000001</v>
      </c>
      <c r="D185" s="305">
        <v>8569.2628312800007</v>
      </c>
      <c r="E185" s="305">
        <v>8630.8251331899992</v>
      </c>
      <c r="F185" s="305">
        <v>9168.9068287299997</v>
      </c>
      <c r="G185" s="305">
        <v>9820.8477625699979</v>
      </c>
      <c r="H185" s="305">
        <v>9825.9623953099999</v>
      </c>
      <c r="I185" s="305">
        <v>9418.5293806699992</v>
      </c>
      <c r="J185" s="305">
        <v>9454.542957919999</v>
      </c>
      <c r="K185" s="305">
        <v>9041.6356411300003</v>
      </c>
      <c r="L185" s="305">
        <v>9082.9253464699977</v>
      </c>
      <c r="M185" s="305">
        <v>8977.1483440199991</v>
      </c>
      <c r="N185" s="305">
        <v>9328.5786499200003</v>
      </c>
      <c r="O185" s="305">
        <v>9242.3186519900009</v>
      </c>
      <c r="P185" s="305">
        <v>9394.4054575899991</v>
      </c>
      <c r="Q185" s="305">
        <v>9642.8768515299962</v>
      </c>
      <c r="R185" s="305">
        <v>10335.039680839986</v>
      </c>
      <c r="S185" s="305">
        <v>10259.916613469992</v>
      </c>
      <c r="T185" s="305">
        <v>10312.208461340011</v>
      </c>
      <c r="U185" s="305">
        <v>9566.421900020021</v>
      </c>
      <c r="V185" s="305">
        <v>9316.6029342000402</v>
      </c>
      <c r="W185" s="305">
        <v>9357.1854771499948</v>
      </c>
      <c r="X185" s="305">
        <v>9526.0404203300095</v>
      </c>
      <c r="Y185" s="305">
        <v>9892.8340745099849</v>
      </c>
      <c r="Z185" s="305">
        <v>10524.404675059999</v>
      </c>
      <c r="AA185" s="305">
        <v>10803.373248269998</v>
      </c>
      <c r="AB185" s="305">
        <v>10953.785072970002</v>
      </c>
      <c r="AC185" s="305">
        <v>10595.149196259999</v>
      </c>
      <c r="AD185" s="305">
        <v>10886.37745385</v>
      </c>
      <c r="AE185" s="305">
        <v>11385.92522825</v>
      </c>
      <c r="AF185" s="305">
        <v>11811.940021550003</v>
      </c>
      <c r="AG185" s="305">
        <v>11546.727456050001</v>
      </c>
      <c r="AH185" s="305">
        <v>11284.382997179999</v>
      </c>
      <c r="AI185" s="305">
        <v>11493.519250219999</v>
      </c>
      <c r="AJ185" s="305">
        <v>11558.578719639998</v>
      </c>
      <c r="AK185" s="305">
        <v>11660.37612012</v>
      </c>
      <c r="AL185" s="305">
        <v>11682.934803210001</v>
      </c>
      <c r="AM185" s="305">
        <v>10423.886763650004</v>
      </c>
      <c r="AN185" s="305">
        <v>10489.935758449999</v>
      </c>
      <c r="AO185" s="305">
        <v>10740.394088570001</v>
      </c>
      <c r="AP185" s="305">
        <v>10692.91579893</v>
      </c>
      <c r="AQ185" s="305">
        <v>10746.415160750003</v>
      </c>
      <c r="AR185" s="305">
        <v>10489.975487510001</v>
      </c>
      <c r="AS185" s="305">
        <v>10572.883402689999</v>
      </c>
      <c r="AT185" s="305">
        <v>10667.985814040001</v>
      </c>
      <c r="AU185" s="305">
        <v>10744.85074385</v>
      </c>
      <c r="AV185" s="305">
        <v>10835.1640505</v>
      </c>
      <c r="AW185" s="305">
        <v>10040.270859900002</v>
      </c>
      <c r="AX185" s="305">
        <v>10205.176808200002</v>
      </c>
      <c r="AY185" s="305">
        <v>10319.809793569999</v>
      </c>
      <c r="AZ185" s="305">
        <v>10204.30540768</v>
      </c>
      <c r="BA185" s="305">
        <v>9904.8725512799974</v>
      </c>
      <c r="BB185" s="305">
        <v>9901.67115104</v>
      </c>
      <c r="BC185" s="305">
        <v>10115.489133089999</v>
      </c>
      <c r="BD185" s="305">
        <v>10092.669083329998</v>
      </c>
      <c r="BE185" s="305">
        <v>10339.611069549999</v>
      </c>
      <c r="BF185" s="305">
        <v>10258.760486610001</v>
      </c>
      <c r="BG185" s="305">
        <v>11683.289005139997</v>
      </c>
      <c r="BH185" s="305">
        <v>11586.817774560001</v>
      </c>
      <c r="BI185" s="305">
        <v>11321.641996859998</v>
      </c>
      <c r="BJ185" s="305">
        <v>12413.011390479998</v>
      </c>
      <c r="BK185" s="305">
        <v>12254.2385851</v>
      </c>
      <c r="BL185" s="305">
        <v>12438.755303150001</v>
      </c>
      <c r="BM185" s="305">
        <v>12114.055553139999</v>
      </c>
      <c r="BN185" s="305">
        <v>12202.55963872</v>
      </c>
      <c r="BO185" s="305">
        <v>12362.20746575</v>
      </c>
      <c r="BP185" s="305">
        <v>11405.419609139999</v>
      </c>
      <c r="BQ185" s="305">
        <v>11591.470622230001</v>
      </c>
      <c r="BR185" s="305">
        <v>12068.77704863</v>
      </c>
      <c r="BS185" s="305">
        <v>11737.499620409999</v>
      </c>
      <c r="BT185" s="305">
        <v>11807.898435089999</v>
      </c>
      <c r="BU185" s="305">
        <v>11904.451352290002</v>
      </c>
      <c r="BV185" s="305">
        <v>12942.565310980001</v>
      </c>
      <c r="BW185" s="305">
        <v>12773.124607100002</v>
      </c>
      <c r="BX185" s="305">
        <v>12863.84306214</v>
      </c>
      <c r="BY185" s="305">
        <v>12520.894072639998</v>
      </c>
      <c r="BZ185" s="305">
        <v>12731.86916133</v>
      </c>
      <c r="CA185" s="305">
        <v>12425.258854079999</v>
      </c>
      <c r="CB185" s="305">
        <v>12522.265172980002</v>
      </c>
      <c r="CC185" s="305">
        <v>12598.84054893</v>
      </c>
      <c r="CD185" s="305">
        <v>12527.336185260001</v>
      </c>
      <c r="CE185" s="305">
        <v>12576.572892049999</v>
      </c>
      <c r="CF185" s="305">
        <v>12625.511588760002</v>
      </c>
      <c r="CG185" s="305">
        <v>13167.019646610001</v>
      </c>
      <c r="CH185" s="305">
        <v>12944.219300150002</v>
      </c>
      <c r="CI185" s="305">
        <v>13048.190402</v>
      </c>
      <c r="CJ185" s="305">
        <v>13346.931925269999</v>
      </c>
      <c r="CK185" s="305">
        <v>13814.99726656</v>
      </c>
      <c r="CL185" s="305">
        <v>13963.790634250003</v>
      </c>
      <c r="CM185" s="305">
        <v>14223.497581660002</v>
      </c>
      <c r="CN185" s="305">
        <v>14388.2508504</v>
      </c>
      <c r="CO185" s="305">
        <v>14098.720216700003</v>
      </c>
      <c r="CP185" s="305">
        <v>14224.170811849999</v>
      </c>
      <c r="CQ185" s="305">
        <v>14720.827734650004</v>
      </c>
      <c r="CR185" s="305">
        <v>14516.420227680002</v>
      </c>
      <c r="CS185" s="305">
        <v>14061.785783201682</v>
      </c>
      <c r="CT185" s="305">
        <v>14796.817000054385</v>
      </c>
      <c r="CU185" s="305">
        <v>14980.574451280005</v>
      </c>
      <c r="CV185" s="305">
        <v>15111.574319350002</v>
      </c>
      <c r="CW185" s="305">
        <v>15072.507038229998</v>
      </c>
      <c r="CX185" s="305">
        <v>15246.72471814</v>
      </c>
      <c r="CY185" s="305">
        <v>15280.953996199998</v>
      </c>
      <c r="CZ185" s="305">
        <v>15283.849722759996</v>
      </c>
      <c r="DA185" s="305">
        <v>15298.876895199995</v>
      </c>
      <c r="DB185" s="305">
        <v>16650.777632519996</v>
      </c>
      <c r="DC185" s="305">
        <v>16687.779106579997</v>
      </c>
      <c r="DD185" s="305">
        <v>16530.678341300001</v>
      </c>
      <c r="DE185" s="305">
        <v>16519.238828330002</v>
      </c>
      <c r="DF185" s="305">
        <v>17741.584897894994</v>
      </c>
      <c r="DG185" s="305">
        <v>18021.770034240002</v>
      </c>
      <c r="DH185" s="305">
        <v>17880.975272150004</v>
      </c>
      <c r="DI185" s="305">
        <v>18003.016490689999</v>
      </c>
      <c r="DJ185" s="305">
        <v>17783.896721069999</v>
      </c>
      <c r="DK185" s="305">
        <v>17821.502100379999</v>
      </c>
      <c r="DL185" s="305">
        <v>17331.883810949999</v>
      </c>
      <c r="DM185" s="305">
        <v>17511.901565250006</v>
      </c>
      <c r="DN185" s="305">
        <v>17588.339209940004</v>
      </c>
      <c r="DO185" s="305">
        <v>17596.243243010005</v>
      </c>
      <c r="DP185" s="305">
        <v>17860.605841299999</v>
      </c>
      <c r="DQ185" s="305">
        <v>18661.560792060001</v>
      </c>
      <c r="DR185" s="305"/>
      <c r="DS185" s="305"/>
      <c r="DT185" s="305"/>
      <c r="DU185" s="305"/>
      <c r="DV185" s="305"/>
      <c r="DW185" s="305"/>
      <c r="DX185" s="305"/>
      <c r="DY185" s="305"/>
      <c r="DZ185" s="305"/>
      <c r="EA185" s="305"/>
      <c r="EB185" s="305"/>
      <c r="EC185" s="305"/>
      <c r="ED185" s="305"/>
      <c r="EE185" s="256"/>
    </row>
    <row r="189" spans="1:150" x14ac:dyDescent="0.25">
      <c r="DR189" s="302" t="s">
        <v>655</v>
      </c>
      <c r="DS189" s="578">
        <f>-SUM(DS103:DV103)</f>
        <v>517.65042500000004</v>
      </c>
    </row>
    <row r="190" spans="1:150" x14ac:dyDescent="0.25">
      <c r="DR190" s="302" t="s">
        <v>656</v>
      </c>
      <c r="DS190" s="302">
        <v>-139</v>
      </c>
    </row>
    <row r="191" spans="1:150" x14ac:dyDescent="0.25">
      <c r="DR191" s="302" t="s">
        <v>658</v>
      </c>
      <c r="DS191" s="578">
        <f>+SUM(DS144:DT144)</f>
        <v>-236</v>
      </c>
    </row>
    <row r="195" spans="1:131" x14ac:dyDescent="0.25">
      <c r="A195" s="302" t="s">
        <v>661</v>
      </c>
      <c r="DU195" s="578">
        <v>700</v>
      </c>
    </row>
    <row r="196" spans="1:131" x14ac:dyDescent="0.25">
      <c r="A196" s="302" t="s">
        <v>33</v>
      </c>
      <c r="DW196" s="302">
        <v>300</v>
      </c>
    </row>
    <row r="197" spans="1:131" x14ac:dyDescent="0.25">
      <c r="A197" s="302" t="s">
        <v>662</v>
      </c>
      <c r="DU197" s="302">
        <v>135</v>
      </c>
      <c r="DY197" s="302">
        <v>50</v>
      </c>
      <c r="EA197" s="302">
        <f>1235-1165</f>
        <v>70</v>
      </c>
    </row>
    <row r="199" spans="1:131" x14ac:dyDescent="0.25">
      <c r="DX199" s="302">
        <v>1000</v>
      </c>
    </row>
  </sheetData>
  <mergeCells count="4">
    <mergeCell ref="EF1:EH1"/>
    <mergeCell ref="EL1:ER1"/>
    <mergeCell ref="EV1:FB1"/>
    <mergeCell ref="FF1:FL1"/>
  </mergeCells>
  <pageMargins left="0.7" right="0.7" top="0.75" bottom="0.75" header="0.3" footer="0.3"/>
  <pageSetup scale="14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12523-64CE-4107-ACC0-5929E88B8276}">
  <sheetPr>
    <tabColor theme="9" tint="0.39997558519241921"/>
  </sheetPr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/>
  </sheetPr>
  <dimension ref="A2:AT73"/>
  <sheetViews>
    <sheetView zoomScaleNormal="100" workbookViewId="0">
      <pane xSplit="3" ySplit="6" topLeftCell="O46" activePane="bottomRight" state="frozen"/>
      <selection pane="topRight" activeCell="F1" sqref="F1"/>
      <selection pane="bottomLeft" activeCell="A7" sqref="A7"/>
      <selection pane="bottomRight" activeCell="Q53" sqref="Q53"/>
    </sheetView>
  </sheetViews>
  <sheetFormatPr baseColWidth="10" defaultRowHeight="15" x14ac:dyDescent="0.25"/>
  <cols>
    <col min="1" max="1" width="55" customWidth="1"/>
    <col min="2" max="2" width="10.85546875" hidden="1" customWidth="1"/>
    <col min="3" max="3" width="3.140625" hidden="1" customWidth="1"/>
    <col min="4" max="6" width="10.85546875" hidden="1" customWidth="1"/>
    <col min="7" max="7" width="1.85546875" hidden="1" customWidth="1"/>
    <col min="8" max="8" width="10.85546875" hidden="1" customWidth="1"/>
    <col min="9" max="9" width="4.5703125" hidden="1" customWidth="1"/>
    <col min="10" max="10" width="10.85546875" hidden="1" customWidth="1"/>
    <col min="11" max="14" width="9.28515625" bestFit="1" customWidth="1"/>
    <col min="15" max="15" width="9.28515625" style="8" customWidth="1"/>
    <col min="16" max="16" width="3" customWidth="1"/>
    <col min="17" max="20" width="9.28515625" bestFit="1" customWidth="1"/>
    <col min="21" max="21" width="9.28515625" style="8" customWidth="1"/>
    <col min="22" max="22" width="2.42578125" customWidth="1"/>
    <col min="23" max="23" width="6.5703125" bestFit="1" customWidth="1"/>
    <col min="24" max="24" width="7" bestFit="1" customWidth="1"/>
    <col min="25" max="25" width="7.5703125" bestFit="1" customWidth="1"/>
    <col min="26" max="26" width="8" bestFit="1" customWidth="1"/>
    <col min="27" max="28" width="10.85546875" customWidth="1"/>
    <col min="33" max="33" width="3.85546875" customWidth="1"/>
    <col min="34" max="34" width="0" hidden="1" customWidth="1"/>
    <col min="39" max="39" width="4.85546875" customWidth="1"/>
    <col min="40" max="40" width="0" hidden="1" customWidth="1"/>
  </cols>
  <sheetData>
    <row r="2" spans="1:46" x14ac:dyDescent="0.25">
      <c r="AM2" s="9"/>
    </row>
    <row r="3" spans="1:46" x14ac:dyDescent="0.25">
      <c r="A3" s="9" t="s">
        <v>406</v>
      </c>
      <c r="B3" s="9"/>
      <c r="C3" s="9"/>
      <c r="D3" s="9"/>
      <c r="E3" s="9"/>
      <c r="F3" s="9"/>
      <c r="G3" s="9"/>
      <c r="H3" s="9"/>
      <c r="W3" s="3"/>
      <c r="AA3" t="s">
        <v>609</v>
      </c>
      <c r="AB3" s="439">
        <v>106709.412331008</v>
      </c>
      <c r="AC3" s="440">
        <v>115612.070098467</v>
      </c>
      <c r="AD3" s="440">
        <v>120459.346916073</v>
      </c>
      <c r="AE3" s="440">
        <v>124870.853540071</v>
      </c>
      <c r="AF3" s="441">
        <v>129201.761476787</v>
      </c>
      <c r="AH3" s="439">
        <v>106709.412331008</v>
      </c>
      <c r="AI3" s="440">
        <v>115612.070098467</v>
      </c>
      <c r="AJ3" s="440">
        <v>120459.346916073</v>
      </c>
      <c r="AK3" s="440">
        <v>124870.853540071</v>
      </c>
      <c r="AL3" s="441">
        <v>129201.761476787</v>
      </c>
      <c r="AM3" s="9"/>
    </row>
    <row r="4" spans="1:46" x14ac:dyDescent="0.25">
      <c r="A4" s="9"/>
      <c r="B4" s="9"/>
      <c r="C4" s="9"/>
      <c r="D4" s="792"/>
      <c r="E4" s="792"/>
      <c r="F4" s="792"/>
      <c r="G4" s="9"/>
      <c r="H4" s="9"/>
      <c r="AB4" s="442"/>
      <c r="AC4" s="443"/>
      <c r="AD4" s="443"/>
      <c r="AE4" s="443"/>
      <c r="AF4" s="444"/>
      <c r="AG4" s="9"/>
      <c r="AH4" s="442"/>
      <c r="AI4" s="443"/>
      <c r="AJ4" s="443"/>
      <c r="AK4" s="443"/>
      <c r="AL4" s="444"/>
      <c r="AM4" s="9"/>
    </row>
    <row r="5" spans="1:46" ht="15.75" x14ac:dyDescent="0.25">
      <c r="A5" s="793"/>
      <c r="B5" s="464">
        <v>2020</v>
      </c>
      <c r="C5" s="465"/>
      <c r="D5" s="786">
        <v>2021</v>
      </c>
      <c r="E5" s="787"/>
      <c r="F5" s="788"/>
      <c r="G5" s="466"/>
      <c r="H5" s="465"/>
      <c r="I5" s="465"/>
      <c r="J5" s="786" t="s">
        <v>569</v>
      </c>
      <c r="K5" s="787"/>
      <c r="L5" s="787"/>
      <c r="M5" s="787"/>
      <c r="N5" s="787"/>
      <c r="O5" s="788"/>
      <c r="P5" s="466"/>
      <c r="Q5" s="786" t="s">
        <v>570</v>
      </c>
      <c r="R5" s="787"/>
      <c r="S5" s="787"/>
      <c r="T5" s="787"/>
      <c r="U5" s="788"/>
      <c r="V5" s="465"/>
      <c r="W5" s="789" t="s">
        <v>611</v>
      </c>
      <c r="X5" s="790"/>
      <c r="Y5" s="790"/>
      <c r="Z5" s="791"/>
      <c r="AA5" s="465"/>
      <c r="AB5" s="786" t="s">
        <v>608</v>
      </c>
      <c r="AC5" s="787"/>
      <c r="AD5" s="787"/>
      <c r="AE5" s="787"/>
      <c r="AF5" s="788"/>
      <c r="AG5" s="466"/>
      <c r="AH5" s="786" t="s">
        <v>610</v>
      </c>
      <c r="AI5" s="787"/>
      <c r="AJ5" s="787"/>
      <c r="AK5" s="787"/>
      <c r="AL5" s="788"/>
      <c r="AM5" s="466"/>
      <c r="AN5" s="786" t="s">
        <v>617</v>
      </c>
      <c r="AO5" s="787"/>
      <c r="AP5" s="787"/>
      <c r="AQ5" s="787"/>
      <c r="AR5" s="788"/>
      <c r="AS5" s="465"/>
      <c r="AT5" s="465"/>
    </row>
    <row r="6" spans="1:46" ht="28.5" customHeight="1" x14ac:dyDescent="0.25">
      <c r="A6" s="794"/>
      <c r="B6" s="467" t="s">
        <v>411</v>
      </c>
      <c r="C6" s="465"/>
      <c r="D6" s="468" t="s">
        <v>566</v>
      </c>
      <c r="E6" s="469" t="s">
        <v>567</v>
      </c>
      <c r="F6" s="470" t="s">
        <v>206</v>
      </c>
      <c r="G6" s="466"/>
      <c r="H6" s="469" t="s">
        <v>421</v>
      </c>
      <c r="I6" s="465"/>
      <c r="J6" s="471" t="s">
        <v>568</v>
      </c>
      <c r="K6" s="472">
        <v>2022</v>
      </c>
      <c r="L6" s="473">
        <v>2023</v>
      </c>
      <c r="M6" s="473">
        <v>2024</v>
      </c>
      <c r="N6" s="473">
        <v>2025</v>
      </c>
      <c r="O6" s="473">
        <v>2026</v>
      </c>
      <c r="P6" s="466"/>
      <c r="Q6" s="472">
        <v>2022</v>
      </c>
      <c r="R6" s="473">
        <v>2023</v>
      </c>
      <c r="S6" s="473">
        <v>2024</v>
      </c>
      <c r="T6" s="473">
        <v>2025</v>
      </c>
      <c r="U6" s="473">
        <v>2026</v>
      </c>
      <c r="V6" s="466"/>
      <c r="W6" s="472">
        <v>2022</v>
      </c>
      <c r="X6" s="473">
        <v>2023</v>
      </c>
      <c r="Y6" s="473">
        <v>2024</v>
      </c>
      <c r="Z6" s="473">
        <v>2025</v>
      </c>
      <c r="AA6" s="465"/>
      <c r="AB6" s="472">
        <v>2021</v>
      </c>
      <c r="AC6" s="472">
        <v>2022</v>
      </c>
      <c r="AD6" s="472">
        <v>2023</v>
      </c>
      <c r="AE6" s="472">
        <v>2024</v>
      </c>
      <c r="AF6" s="472">
        <v>2025</v>
      </c>
      <c r="AG6" s="466"/>
      <c r="AH6" s="474">
        <v>2021</v>
      </c>
      <c r="AI6" s="474">
        <v>2022</v>
      </c>
      <c r="AJ6" s="474">
        <v>2023</v>
      </c>
      <c r="AK6" s="474">
        <v>2024</v>
      </c>
      <c r="AL6" s="474">
        <v>2025</v>
      </c>
      <c r="AM6" s="466"/>
      <c r="AN6" s="469">
        <v>2021</v>
      </c>
      <c r="AO6" s="469">
        <v>2022</v>
      </c>
      <c r="AP6" s="469">
        <v>2023</v>
      </c>
      <c r="AQ6" s="469">
        <v>2024</v>
      </c>
      <c r="AR6" s="469">
        <v>2025</v>
      </c>
      <c r="AS6" s="465"/>
      <c r="AT6" s="465"/>
    </row>
    <row r="7" spans="1:46" ht="15.75" x14ac:dyDescent="0.25">
      <c r="A7" s="475" t="s">
        <v>69</v>
      </c>
      <c r="B7" s="445">
        <f>+B8+B9+B19</f>
        <v>29399.076464385602</v>
      </c>
      <c r="C7" s="476"/>
      <c r="D7" s="445">
        <f>+D8+D9+D19</f>
        <v>34688.514362626614</v>
      </c>
      <c r="E7" s="446" t="e">
        <f>+E8+E9+E19</f>
        <v>#REF!</v>
      </c>
      <c r="F7" s="445" t="e">
        <f>+F8+F9+F19</f>
        <v>#REF!</v>
      </c>
      <c r="G7" s="466"/>
      <c r="H7" s="445" t="e">
        <f>+F7-E7</f>
        <v>#REF!</v>
      </c>
      <c r="I7" s="465"/>
      <c r="J7" s="446">
        <f t="shared" ref="J7:O7" si="0">+J8+J9+J19</f>
        <v>0</v>
      </c>
      <c r="K7" s="445">
        <f t="shared" si="0"/>
        <v>41630.00038304567</v>
      </c>
      <c r="L7" s="445">
        <f t="shared" si="0"/>
        <v>43537.590224081658</v>
      </c>
      <c r="M7" s="445">
        <f t="shared" si="0"/>
        <v>43797.728077036052</v>
      </c>
      <c r="N7" s="445">
        <f t="shared" si="0"/>
        <v>44754.080009793339</v>
      </c>
      <c r="O7" s="445">
        <f t="shared" si="0"/>
        <v>45548.538425353545</v>
      </c>
      <c r="P7" s="500"/>
      <c r="Q7" s="445" t="e">
        <f>+Q8+Q9+Q19</f>
        <v>#REF!</v>
      </c>
      <c r="R7" s="445" t="e">
        <f>+R8+R9+R19</f>
        <v>#REF!</v>
      </c>
      <c r="S7" s="445" t="e">
        <f>+S8+S9+S19</f>
        <v>#REF!</v>
      </c>
      <c r="T7" s="445" t="e">
        <f>+T8+T9+T19</f>
        <v>#REF!</v>
      </c>
      <c r="U7" s="445" t="e">
        <f>+U8+U9+U19</f>
        <v>#REF!</v>
      </c>
      <c r="V7" s="466"/>
      <c r="W7" s="445" t="e">
        <f>+Q7-K7</f>
        <v>#REF!</v>
      </c>
      <c r="X7" s="445" t="e">
        <f>+R7-L7</f>
        <v>#REF!</v>
      </c>
      <c r="Y7" s="445" t="e">
        <f>+S7-M7</f>
        <v>#REF!</v>
      </c>
      <c r="Z7" s="445" t="e">
        <f>+T7-N7</f>
        <v>#REF!</v>
      </c>
      <c r="AA7" s="465"/>
      <c r="AB7" s="510" t="e">
        <f>+E7/$AB$3</f>
        <v>#REF!</v>
      </c>
      <c r="AC7" s="510">
        <f>+K7/$AC$3</f>
        <v>0.36008351331819705</v>
      </c>
      <c r="AD7" s="510">
        <f>+L7/$AD$3</f>
        <v>0.361429738237045</v>
      </c>
      <c r="AE7" s="510">
        <f>+M7/$AE$3</f>
        <v>0.35074420359416686</v>
      </c>
      <c r="AF7" s="511">
        <f>+N7/$AF$3</f>
        <v>0.34638908555309494</v>
      </c>
      <c r="AG7" s="466"/>
      <c r="AH7" s="477" t="e">
        <f>+F7/$AH$3</f>
        <v>#REF!</v>
      </c>
      <c r="AI7" s="510" t="e">
        <f>+Q7/$AI$3</f>
        <v>#REF!</v>
      </c>
      <c r="AJ7" s="510" t="e">
        <f>+R7/$AJ$3</f>
        <v>#REF!</v>
      </c>
      <c r="AK7" s="510" t="e">
        <f>+S7/$AK$3</f>
        <v>#REF!</v>
      </c>
      <c r="AL7" s="511" t="e">
        <f>+T7/$AL$3</f>
        <v>#REF!</v>
      </c>
      <c r="AM7" s="466"/>
      <c r="AN7" s="478" t="e">
        <f>+AH7-AB7</f>
        <v>#REF!</v>
      </c>
      <c r="AO7" s="510" t="e">
        <f>+AI7-AC7</f>
        <v>#REF!</v>
      </c>
      <c r="AP7" s="510" t="e">
        <f>+AJ7-AD7</f>
        <v>#REF!</v>
      </c>
      <c r="AQ7" s="510" t="e">
        <f>+AK7-AE7</f>
        <v>#REF!</v>
      </c>
      <c r="AR7" s="511" t="e">
        <f>+AL7-AF7</f>
        <v>#REF!</v>
      </c>
      <c r="AS7" s="465"/>
      <c r="AT7" s="465"/>
    </row>
    <row r="8" spans="1:46" ht="15.75" x14ac:dyDescent="0.25">
      <c r="A8" s="479" t="s">
        <v>22</v>
      </c>
      <c r="B8" s="447">
        <v>4839.2437901784497</v>
      </c>
      <c r="C8" s="447"/>
      <c r="D8" s="447">
        <v>8411.8860846775551</v>
      </c>
      <c r="E8" s="448" t="e">
        <f>+#REF!</f>
        <v>#REF!</v>
      </c>
      <c r="F8" s="447" t="e">
        <f>+#REF!</f>
        <v>#REF!</v>
      </c>
      <c r="G8" s="466"/>
      <c r="H8" s="447" t="e">
        <f t="shared" ref="H8:H21" si="1">+F8-E8</f>
        <v>#REF!</v>
      </c>
      <c r="I8" s="465"/>
      <c r="J8" s="449"/>
      <c r="K8" s="447">
        <f>+'FMI SPNF 2019-2027'!EQ5</f>
        <v>11633.665431011144</v>
      </c>
      <c r="L8" s="447">
        <f>+'FMI SPNF 2019-2027'!ER5</f>
        <v>11746.840815552174</v>
      </c>
      <c r="M8" s="447">
        <f>+'FMI SPNF 2019-2027'!ES5</f>
        <v>11281.607212193212</v>
      </c>
      <c r="N8" s="447">
        <f>+'FMI SPNF 2019-2027'!ET5</f>
        <v>11123.393347291496</v>
      </c>
      <c r="O8" s="447">
        <f>+'FMI SPNF 2019-2027'!EU5</f>
        <v>10454.90090696367</v>
      </c>
      <c r="P8" s="447"/>
      <c r="Q8" s="447" t="e">
        <f>+#REF!</f>
        <v>#REF!</v>
      </c>
      <c r="R8" s="447" t="e">
        <f>+#REF!</f>
        <v>#REF!</v>
      </c>
      <c r="S8" s="447" t="e">
        <f>+#REF!</f>
        <v>#REF!</v>
      </c>
      <c r="T8" s="447" t="e">
        <f>+#REF!</f>
        <v>#REF!</v>
      </c>
      <c r="U8" s="447" t="e">
        <f>+#REF!</f>
        <v>#REF!</v>
      </c>
      <c r="V8" s="466"/>
      <c r="W8" s="447" t="e">
        <f t="shared" ref="W8:W21" si="2">+Q8-K8</f>
        <v>#REF!</v>
      </c>
      <c r="X8" s="447" t="e">
        <f>+R8-L8</f>
        <v>#REF!</v>
      </c>
      <c r="Y8" s="447" t="e">
        <f t="shared" ref="Y8:Y21" si="3">+S8-M8</f>
        <v>#REF!</v>
      </c>
      <c r="Z8" s="447" t="e">
        <f t="shared" ref="Z8:Z21" si="4">+T8-N8</f>
        <v>#REF!</v>
      </c>
      <c r="AA8" s="465"/>
      <c r="AB8" s="480" t="e">
        <f t="shared" ref="AB8:AB42" si="5">+E8/$AB$3</f>
        <v>#REF!</v>
      </c>
      <c r="AC8" s="480">
        <f t="shared" ref="AC8:AC42" si="6">+K8/$AC$3</f>
        <v>0.10062673751194605</v>
      </c>
      <c r="AD8" s="481">
        <f t="shared" ref="AD8:AD42" si="7">+L8/$AD$3</f>
        <v>9.7517055473798034E-2</v>
      </c>
      <c r="AE8" s="481">
        <f t="shared" ref="AE8:AE42" si="8">+M8/$AE$3</f>
        <v>9.0346200833591239E-2</v>
      </c>
      <c r="AF8" s="482">
        <f t="shared" ref="AF8:AF42" si="9">+N8/$AF$3</f>
        <v>8.6093201982311809E-2</v>
      </c>
      <c r="AG8" s="466"/>
      <c r="AH8" s="480" t="e">
        <f t="shared" ref="AH8:AH42" si="10">+F8/$AH$3</f>
        <v>#REF!</v>
      </c>
      <c r="AI8" s="480" t="e">
        <f t="shared" ref="AI8:AI46" si="11">+Q8/$AI$3</f>
        <v>#REF!</v>
      </c>
      <c r="AJ8" s="481" t="e">
        <f t="shared" ref="AJ8:AJ46" si="12">+R8/$AJ$3</f>
        <v>#REF!</v>
      </c>
      <c r="AK8" s="481" t="e">
        <f t="shared" ref="AK8:AK46" si="13">+S8/$AK$3</f>
        <v>#REF!</v>
      </c>
      <c r="AL8" s="482" t="e">
        <f t="shared" ref="AL8:AL46" si="14">+T8/$AL$3</f>
        <v>#REF!</v>
      </c>
      <c r="AM8" s="466"/>
      <c r="AN8" s="483" t="e">
        <f t="shared" ref="AN8:AN42" si="15">+AH8-AB8</f>
        <v>#REF!</v>
      </c>
      <c r="AO8" s="480" t="e">
        <f t="shared" ref="AO8:AO46" si="16">+AI8-AC8</f>
        <v>#REF!</v>
      </c>
      <c r="AP8" s="481" t="e">
        <f t="shared" ref="AP8:AP46" si="17">+AJ8-AD8</f>
        <v>#REF!</v>
      </c>
      <c r="AQ8" s="481" t="e">
        <f t="shared" ref="AQ8:AQ46" si="18">+AK8-AE8</f>
        <v>#REF!</v>
      </c>
      <c r="AR8" s="482" t="e">
        <f t="shared" ref="AR8:AR46" si="19">+AL8-AF8</f>
        <v>#REF!</v>
      </c>
      <c r="AS8" s="465"/>
      <c r="AT8" s="465"/>
    </row>
    <row r="9" spans="1:46" ht="15.75" x14ac:dyDescent="0.25">
      <c r="A9" s="479" t="s">
        <v>70</v>
      </c>
      <c r="B9" s="447">
        <f>+B10+B16+B17</f>
        <v>22812.51947790206</v>
      </c>
      <c r="C9" s="450"/>
      <c r="D9" s="447">
        <f>+D10+D16+D17</f>
        <v>23975.537307203693</v>
      </c>
      <c r="E9" s="448" t="e">
        <f>+E10+E16+E17</f>
        <v>#REF!</v>
      </c>
      <c r="F9" s="447" t="e">
        <f>+F10+F16+F17</f>
        <v>#REF!</v>
      </c>
      <c r="G9" s="466"/>
      <c r="H9" s="447" t="e">
        <f t="shared" si="1"/>
        <v>#REF!</v>
      </c>
      <c r="I9" s="465"/>
      <c r="J9" s="465"/>
      <c r="K9" s="447">
        <f>+K10+K16+K17</f>
        <v>26887.726412835807</v>
      </c>
      <c r="L9" s="447">
        <f>+L10+L16+L17</f>
        <v>28709.50090146231</v>
      </c>
      <c r="M9" s="447">
        <f>+M10+M16+M17</f>
        <v>29570.687342411173</v>
      </c>
      <c r="N9" s="447">
        <f>+N10+N16+N17</f>
        <v>30785.277755148283</v>
      </c>
      <c r="O9" s="447">
        <f>+O10+O16+O17</f>
        <v>32286.40844050765</v>
      </c>
      <c r="P9" s="447"/>
      <c r="Q9" s="447" t="e">
        <f>+Q10+Q16+Q17</f>
        <v>#REF!</v>
      </c>
      <c r="R9" s="447" t="e">
        <f>+R10+R16+R17</f>
        <v>#REF!</v>
      </c>
      <c r="S9" s="447" t="e">
        <f>+S10+S16+S17</f>
        <v>#REF!</v>
      </c>
      <c r="T9" s="447" t="e">
        <f>+T10+T16+T17</f>
        <v>#REF!</v>
      </c>
      <c r="U9" s="447" t="e">
        <f>+U10+U16+U17</f>
        <v>#REF!</v>
      </c>
      <c r="V9" s="466"/>
      <c r="W9" s="447" t="e">
        <f t="shared" si="2"/>
        <v>#REF!</v>
      </c>
      <c r="X9" s="447" t="e">
        <f t="shared" ref="X9:X21" si="20">+R9-L9</f>
        <v>#REF!</v>
      </c>
      <c r="Y9" s="447" t="e">
        <f t="shared" si="3"/>
        <v>#REF!</v>
      </c>
      <c r="Z9" s="447" t="e">
        <f t="shared" si="4"/>
        <v>#REF!</v>
      </c>
      <c r="AA9" s="465"/>
      <c r="AB9" s="480" t="e">
        <f t="shared" si="5"/>
        <v>#REF!</v>
      </c>
      <c r="AC9" s="480">
        <f>+K9/$AC$3</f>
        <v>0.23256850595215089</v>
      </c>
      <c r="AD9" s="481">
        <f t="shared" si="7"/>
        <v>0.23833352609378605</v>
      </c>
      <c r="AE9" s="481">
        <f t="shared" si="8"/>
        <v>0.23681016429444005</v>
      </c>
      <c r="AF9" s="482">
        <f t="shared" si="9"/>
        <v>0.23827289506946323</v>
      </c>
      <c r="AG9" s="466"/>
      <c r="AH9" s="480" t="e">
        <f t="shared" si="10"/>
        <v>#REF!</v>
      </c>
      <c r="AI9" s="480" t="e">
        <f t="shared" si="11"/>
        <v>#REF!</v>
      </c>
      <c r="AJ9" s="481" t="e">
        <f t="shared" si="12"/>
        <v>#REF!</v>
      </c>
      <c r="AK9" s="481" t="e">
        <f t="shared" si="13"/>
        <v>#REF!</v>
      </c>
      <c r="AL9" s="482" t="e">
        <f t="shared" si="14"/>
        <v>#REF!</v>
      </c>
      <c r="AM9" s="466"/>
      <c r="AN9" s="483" t="e">
        <f t="shared" si="15"/>
        <v>#REF!</v>
      </c>
      <c r="AO9" s="480" t="e">
        <f t="shared" si="16"/>
        <v>#REF!</v>
      </c>
      <c r="AP9" s="481" t="e">
        <f t="shared" si="17"/>
        <v>#REF!</v>
      </c>
      <c r="AQ9" s="481" t="e">
        <f t="shared" si="18"/>
        <v>#REF!</v>
      </c>
      <c r="AR9" s="482" t="e">
        <f t="shared" si="19"/>
        <v>#REF!</v>
      </c>
      <c r="AS9" s="465"/>
      <c r="AT9" s="465"/>
    </row>
    <row r="10" spans="1:46" ht="15.75" x14ac:dyDescent="0.25">
      <c r="A10" s="484" t="s">
        <v>412</v>
      </c>
      <c r="B10" s="450">
        <f>+SUM(B11:B15)</f>
        <v>12366.757357394505</v>
      </c>
      <c r="C10" s="450"/>
      <c r="D10" s="450">
        <f>+SUM(D11:D15)</f>
        <v>13065.435743222139</v>
      </c>
      <c r="E10" s="451" t="e">
        <f>+#REF!</f>
        <v>#REF!</v>
      </c>
      <c r="F10" s="450" t="e">
        <f>+#REF!</f>
        <v>#REF!</v>
      </c>
      <c r="G10" s="466"/>
      <c r="H10" s="450" t="e">
        <f t="shared" si="1"/>
        <v>#REF!</v>
      </c>
      <c r="I10" s="465"/>
      <c r="J10" s="465"/>
      <c r="K10" s="450">
        <f>+'FMI SPNF 2019-2027'!EQ11</f>
        <v>15312.494291987428</v>
      </c>
      <c r="L10" s="450">
        <f>+'FMI SPNF 2019-2027'!ER11</f>
        <v>16256.496998673972</v>
      </c>
      <c r="M10" s="450">
        <f>+'FMI SPNF 2019-2027'!ES11</f>
        <v>16737.277706605586</v>
      </c>
      <c r="N10" s="450">
        <f>+'FMI SPNF 2019-2027'!ET11</f>
        <v>17564.584394516492</v>
      </c>
      <c r="O10" s="450">
        <f>+'FMI SPNF 2019-2027'!EU11</f>
        <v>18622.993554820048</v>
      </c>
      <c r="P10" s="450"/>
      <c r="Q10" s="450" t="e">
        <f>+#REF!</f>
        <v>#REF!</v>
      </c>
      <c r="R10" s="450" t="e">
        <f>+#REF!</f>
        <v>#REF!</v>
      </c>
      <c r="S10" s="450" t="e">
        <f>+#REF!</f>
        <v>#REF!</v>
      </c>
      <c r="T10" s="450" t="e">
        <f>+#REF!</f>
        <v>#REF!</v>
      </c>
      <c r="U10" s="450" t="e">
        <f>+#REF!</f>
        <v>#REF!</v>
      </c>
      <c r="V10" s="466"/>
      <c r="W10" s="450" t="e">
        <f t="shared" si="2"/>
        <v>#REF!</v>
      </c>
      <c r="X10" s="450" t="e">
        <f t="shared" si="20"/>
        <v>#REF!</v>
      </c>
      <c r="Y10" s="450" t="e">
        <f t="shared" si="3"/>
        <v>#REF!</v>
      </c>
      <c r="Z10" s="450" t="e">
        <f t="shared" si="4"/>
        <v>#REF!</v>
      </c>
      <c r="AA10" s="465"/>
      <c r="AB10" s="480" t="e">
        <f t="shared" si="5"/>
        <v>#REF!</v>
      </c>
      <c r="AC10" s="480">
        <f t="shared" si="6"/>
        <v>0.13244719412900186</v>
      </c>
      <c r="AD10" s="481">
        <f t="shared" si="7"/>
        <v>0.13495421828909859</v>
      </c>
      <c r="AE10" s="481">
        <f t="shared" si="8"/>
        <v>0.13403670458002118</v>
      </c>
      <c r="AF10" s="482">
        <f t="shared" si="9"/>
        <v>0.1359469421604769</v>
      </c>
      <c r="AG10" s="466"/>
      <c r="AH10" s="480" t="e">
        <f t="shared" si="10"/>
        <v>#REF!</v>
      </c>
      <c r="AI10" s="480" t="e">
        <f t="shared" si="11"/>
        <v>#REF!</v>
      </c>
      <c r="AJ10" s="481" t="e">
        <f t="shared" si="12"/>
        <v>#REF!</v>
      </c>
      <c r="AK10" s="481" t="e">
        <f t="shared" si="13"/>
        <v>#REF!</v>
      </c>
      <c r="AL10" s="482" t="e">
        <f t="shared" si="14"/>
        <v>#REF!</v>
      </c>
      <c r="AM10" s="466"/>
      <c r="AN10" s="483" t="e">
        <f t="shared" si="15"/>
        <v>#REF!</v>
      </c>
      <c r="AO10" s="480" t="e">
        <f t="shared" si="16"/>
        <v>#REF!</v>
      </c>
      <c r="AP10" s="481" t="e">
        <f t="shared" si="17"/>
        <v>#REF!</v>
      </c>
      <c r="AQ10" s="481" t="e">
        <f t="shared" si="18"/>
        <v>#REF!</v>
      </c>
      <c r="AR10" s="482" t="e">
        <f t="shared" si="19"/>
        <v>#REF!</v>
      </c>
      <c r="AS10" s="465"/>
      <c r="AT10" s="465"/>
    </row>
    <row r="11" spans="1:46" ht="15.75" hidden="1" x14ac:dyDescent="0.25">
      <c r="A11" s="484" t="s">
        <v>71</v>
      </c>
      <c r="B11" s="450">
        <v>5200.5984976200043</v>
      </c>
      <c r="C11" s="450"/>
      <c r="D11" s="450">
        <v>5697.3612368625036</v>
      </c>
      <c r="E11" s="451">
        <v>5890.1798670101898</v>
      </c>
      <c r="F11" s="450">
        <v>5994.3484685518924</v>
      </c>
      <c r="G11" s="466"/>
      <c r="H11" s="450">
        <f t="shared" si="1"/>
        <v>104.16860154170263</v>
      </c>
      <c r="I11" s="465"/>
      <c r="J11" s="465"/>
      <c r="K11" s="450"/>
      <c r="L11" s="450"/>
      <c r="M11" s="450"/>
      <c r="N11" s="450"/>
      <c r="O11" s="450"/>
      <c r="P11" s="450"/>
      <c r="Q11" s="450"/>
      <c r="R11" s="450"/>
      <c r="S11" s="450"/>
      <c r="T11" s="450"/>
      <c r="U11" s="451"/>
      <c r="V11" s="466"/>
      <c r="W11" s="450">
        <f t="shared" si="2"/>
        <v>0</v>
      </c>
      <c r="X11" s="450">
        <f t="shared" si="20"/>
        <v>0</v>
      </c>
      <c r="Y11" s="450">
        <f t="shared" si="3"/>
        <v>0</v>
      </c>
      <c r="Z11" s="450">
        <f t="shared" si="4"/>
        <v>0</v>
      </c>
      <c r="AA11" s="465"/>
      <c r="AB11" s="480">
        <f t="shared" si="5"/>
        <v>5.5198316046752328E-2</v>
      </c>
      <c r="AC11" s="480">
        <f t="shared" si="6"/>
        <v>0</v>
      </c>
      <c r="AD11" s="481">
        <f t="shared" si="7"/>
        <v>0</v>
      </c>
      <c r="AE11" s="481">
        <f t="shared" si="8"/>
        <v>0</v>
      </c>
      <c r="AF11" s="482">
        <f t="shared" si="9"/>
        <v>0</v>
      </c>
      <c r="AG11" s="466"/>
      <c r="AH11" s="480">
        <f t="shared" si="10"/>
        <v>5.6174505487460481E-2</v>
      </c>
      <c r="AI11" s="480">
        <f t="shared" si="11"/>
        <v>0</v>
      </c>
      <c r="AJ11" s="481">
        <f t="shared" si="12"/>
        <v>0</v>
      </c>
      <c r="AK11" s="481">
        <f t="shared" si="13"/>
        <v>0</v>
      </c>
      <c r="AL11" s="482">
        <f t="shared" si="14"/>
        <v>0</v>
      </c>
      <c r="AM11" s="466"/>
      <c r="AN11" s="483">
        <f t="shared" si="15"/>
        <v>9.7618944070815283E-4</v>
      </c>
      <c r="AO11" s="480">
        <f t="shared" si="16"/>
        <v>0</v>
      </c>
      <c r="AP11" s="481">
        <f t="shared" si="17"/>
        <v>0</v>
      </c>
      <c r="AQ11" s="481">
        <f t="shared" si="18"/>
        <v>0</v>
      </c>
      <c r="AR11" s="482">
        <f t="shared" si="19"/>
        <v>0</v>
      </c>
      <c r="AS11" s="465"/>
      <c r="AT11" s="465"/>
    </row>
    <row r="12" spans="1:46" ht="15.75" hidden="1" x14ac:dyDescent="0.25">
      <c r="A12" s="484" t="s">
        <v>72</v>
      </c>
      <c r="B12" s="450">
        <v>737.51562337000018</v>
      </c>
      <c r="C12" s="450"/>
      <c r="D12" s="450">
        <v>816.82375129438049</v>
      </c>
      <c r="E12" s="451">
        <v>816.18213290000006</v>
      </c>
      <c r="F12" s="450">
        <v>822.36508471999969</v>
      </c>
      <c r="G12" s="466"/>
      <c r="H12" s="450">
        <f t="shared" si="1"/>
        <v>6.1829518199996301</v>
      </c>
      <c r="I12" s="465"/>
      <c r="J12" s="465"/>
      <c r="K12" s="450"/>
      <c r="L12" s="450"/>
      <c r="M12" s="450"/>
      <c r="N12" s="450"/>
      <c r="O12" s="450"/>
      <c r="P12" s="450"/>
      <c r="Q12" s="450"/>
      <c r="R12" s="450"/>
      <c r="S12" s="450"/>
      <c r="T12" s="450"/>
      <c r="U12" s="451"/>
      <c r="V12" s="466"/>
      <c r="W12" s="450">
        <f t="shared" si="2"/>
        <v>0</v>
      </c>
      <c r="X12" s="450">
        <f t="shared" si="20"/>
        <v>0</v>
      </c>
      <c r="Y12" s="450">
        <f t="shared" si="3"/>
        <v>0</v>
      </c>
      <c r="Z12" s="450">
        <f t="shared" si="4"/>
        <v>0</v>
      </c>
      <c r="AA12" s="465"/>
      <c r="AB12" s="480">
        <f t="shared" si="5"/>
        <v>7.6486423743787309E-3</v>
      </c>
      <c r="AC12" s="480">
        <f t="shared" si="6"/>
        <v>0</v>
      </c>
      <c r="AD12" s="481">
        <f t="shared" si="7"/>
        <v>0</v>
      </c>
      <c r="AE12" s="481">
        <f t="shared" si="8"/>
        <v>0</v>
      </c>
      <c r="AF12" s="482">
        <f t="shared" si="9"/>
        <v>0</v>
      </c>
      <c r="AG12" s="466"/>
      <c r="AH12" s="480">
        <f t="shared" si="10"/>
        <v>7.7065843279977833E-3</v>
      </c>
      <c r="AI12" s="480">
        <f t="shared" si="11"/>
        <v>0</v>
      </c>
      <c r="AJ12" s="481">
        <f t="shared" si="12"/>
        <v>0</v>
      </c>
      <c r="AK12" s="481">
        <f t="shared" si="13"/>
        <v>0</v>
      </c>
      <c r="AL12" s="482">
        <f t="shared" si="14"/>
        <v>0</v>
      </c>
      <c r="AM12" s="466"/>
      <c r="AN12" s="483">
        <f t="shared" si="15"/>
        <v>5.7941953619052369E-5</v>
      </c>
      <c r="AO12" s="480">
        <f t="shared" si="16"/>
        <v>0</v>
      </c>
      <c r="AP12" s="481">
        <f t="shared" si="17"/>
        <v>0</v>
      </c>
      <c r="AQ12" s="481">
        <f t="shared" si="18"/>
        <v>0</v>
      </c>
      <c r="AR12" s="482">
        <f t="shared" si="19"/>
        <v>0</v>
      </c>
      <c r="AS12" s="465"/>
      <c r="AT12" s="465"/>
    </row>
    <row r="13" spans="1:46" ht="15.75" hidden="1" x14ac:dyDescent="0.25">
      <c r="A13" s="484" t="s">
        <v>73</v>
      </c>
      <c r="B13" s="450">
        <v>4034.1669885400038</v>
      </c>
      <c r="C13" s="450"/>
      <c r="D13" s="450">
        <v>3859.83362414165</v>
      </c>
      <c r="E13" s="451">
        <v>3832.88473315999</v>
      </c>
      <c r="F13" s="450">
        <v>3865.9505164199986</v>
      </c>
      <c r="G13" s="466"/>
      <c r="H13" s="450">
        <f t="shared" si="1"/>
        <v>33.065783260008629</v>
      </c>
      <c r="I13" s="465"/>
      <c r="J13" s="465"/>
      <c r="K13" s="450"/>
      <c r="L13" s="450"/>
      <c r="M13" s="450"/>
      <c r="N13" s="450"/>
      <c r="O13" s="450"/>
      <c r="P13" s="450"/>
      <c r="Q13" s="450"/>
      <c r="R13" s="450"/>
      <c r="S13" s="450"/>
      <c r="T13" s="450"/>
      <c r="U13" s="451"/>
      <c r="V13" s="466"/>
      <c r="W13" s="450">
        <f t="shared" si="2"/>
        <v>0</v>
      </c>
      <c r="X13" s="450">
        <f t="shared" si="20"/>
        <v>0</v>
      </c>
      <c r="Y13" s="450">
        <f t="shared" si="3"/>
        <v>0</v>
      </c>
      <c r="Z13" s="450">
        <f t="shared" si="4"/>
        <v>0</v>
      </c>
      <c r="AA13" s="465"/>
      <c r="AB13" s="480">
        <f t="shared" si="5"/>
        <v>3.5918900211637815E-2</v>
      </c>
      <c r="AC13" s="480">
        <f t="shared" si="6"/>
        <v>0</v>
      </c>
      <c r="AD13" s="481">
        <f t="shared" si="7"/>
        <v>0</v>
      </c>
      <c r="AE13" s="481">
        <f t="shared" si="8"/>
        <v>0</v>
      </c>
      <c r="AF13" s="482">
        <f t="shared" si="9"/>
        <v>0</v>
      </c>
      <c r="AG13" s="466"/>
      <c r="AH13" s="480">
        <f t="shared" si="10"/>
        <v>3.6228767753194877E-2</v>
      </c>
      <c r="AI13" s="480">
        <f t="shared" si="11"/>
        <v>0</v>
      </c>
      <c r="AJ13" s="481">
        <f t="shared" si="12"/>
        <v>0</v>
      </c>
      <c r="AK13" s="481">
        <f t="shared" si="13"/>
        <v>0</v>
      </c>
      <c r="AL13" s="482">
        <f t="shared" si="14"/>
        <v>0</v>
      </c>
      <c r="AM13" s="466"/>
      <c r="AN13" s="483">
        <f t="shared" si="15"/>
        <v>3.0986754155706148E-4</v>
      </c>
      <c r="AO13" s="480">
        <f t="shared" si="16"/>
        <v>0</v>
      </c>
      <c r="AP13" s="481">
        <f t="shared" si="17"/>
        <v>0</v>
      </c>
      <c r="AQ13" s="481">
        <f t="shared" si="18"/>
        <v>0</v>
      </c>
      <c r="AR13" s="482">
        <f t="shared" si="19"/>
        <v>0</v>
      </c>
      <c r="AS13" s="465"/>
      <c r="AT13" s="465"/>
    </row>
    <row r="14" spans="1:46" ht="15.75" hidden="1" x14ac:dyDescent="0.25">
      <c r="A14" s="484" t="s">
        <v>74</v>
      </c>
      <c r="B14" s="450">
        <v>945.66780832999996</v>
      </c>
      <c r="C14" s="450"/>
      <c r="D14" s="450">
        <v>1197.2062177786402</v>
      </c>
      <c r="E14" s="451">
        <v>1191.1384321400001</v>
      </c>
      <c r="F14" s="450">
        <v>1204.590309165234</v>
      </c>
      <c r="G14" s="466"/>
      <c r="H14" s="450">
        <f t="shared" si="1"/>
        <v>13.451877025233898</v>
      </c>
      <c r="I14" s="465"/>
      <c r="J14" s="465"/>
      <c r="K14" s="450"/>
      <c r="L14" s="450"/>
      <c r="M14" s="450"/>
      <c r="N14" s="450"/>
      <c r="O14" s="450"/>
      <c r="P14" s="450"/>
      <c r="Q14" s="450"/>
      <c r="R14" s="450"/>
      <c r="S14" s="450"/>
      <c r="T14" s="450"/>
      <c r="U14" s="451"/>
      <c r="V14" s="466"/>
      <c r="W14" s="450">
        <f t="shared" si="2"/>
        <v>0</v>
      </c>
      <c r="X14" s="450">
        <f t="shared" si="20"/>
        <v>0</v>
      </c>
      <c r="Y14" s="450">
        <f t="shared" si="3"/>
        <v>0</v>
      </c>
      <c r="Z14" s="450">
        <f t="shared" si="4"/>
        <v>0</v>
      </c>
      <c r="AA14" s="465"/>
      <c r="AB14" s="480">
        <f t="shared" si="5"/>
        <v>1.1162449554544823E-2</v>
      </c>
      <c r="AC14" s="480">
        <f t="shared" si="6"/>
        <v>0</v>
      </c>
      <c r="AD14" s="481">
        <f t="shared" si="7"/>
        <v>0</v>
      </c>
      <c r="AE14" s="481">
        <f t="shared" si="8"/>
        <v>0</v>
      </c>
      <c r="AF14" s="482">
        <f t="shared" si="9"/>
        <v>0</v>
      </c>
      <c r="AG14" s="466"/>
      <c r="AH14" s="480">
        <f t="shared" si="10"/>
        <v>1.1288510383963569E-2</v>
      </c>
      <c r="AI14" s="480">
        <f t="shared" si="11"/>
        <v>0</v>
      </c>
      <c r="AJ14" s="481">
        <f t="shared" si="12"/>
        <v>0</v>
      </c>
      <c r="AK14" s="481">
        <f t="shared" si="13"/>
        <v>0</v>
      </c>
      <c r="AL14" s="482">
        <f t="shared" si="14"/>
        <v>0</v>
      </c>
      <c r="AM14" s="466"/>
      <c r="AN14" s="483">
        <f t="shared" si="15"/>
        <v>1.2606082941874625E-4</v>
      </c>
      <c r="AO14" s="480">
        <f t="shared" si="16"/>
        <v>0</v>
      </c>
      <c r="AP14" s="481">
        <f t="shared" si="17"/>
        <v>0</v>
      </c>
      <c r="AQ14" s="481">
        <f t="shared" si="18"/>
        <v>0</v>
      </c>
      <c r="AR14" s="482">
        <f t="shared" si="19"/>
        <v>0</v>
      </c>
      <c r="AS14" s="465"/>
      <c r="AT14" s="465"/>
    </row>
    <row r="15" spans="1:46" ht="15.75" hidden="1" x14ac:dyDescent="0.25">
      <c r="A15" s="484" t="s">
        <v>75</v>
      </c>
      <c r="B15" s="450">
        <v>1448.8084395344986</v>
      </c>
      <c r="C15" s="450"/>
      <c r="D15" s="450">
        <v>1494.2109131449629</v>
      </c>
      <c r="E15" s="451">
        <v>1749.7668422199999</v>
      </c>
      <c r="F15" s="450">
        <v>1745.4373060900048</v>
      </c>
      <c r="G15" s="466"/>
      <c r="H15" s="450">
        <f t="shared" si="1"/>
        <v>-4.3295361299951765</v>
      </c>
      <c r="I15" s="465"/>
      <c r="J15" s="465"/>
      <c r="K15" s="450"/>
      <c r="L15" s="450"/>
      <c r="M15" s="450"/>
      <c r="N15" s="450"/>
      <c r="O15" s="450"/>
      <c r="P15" s="450"/>
      <c r="Q15" s="450"/>
      <c r="R15" s="450"/>
      <c r="S15" s="450"/>
      <c r="T15" s="450"/>
      <c r="U15" s="451"/>
      <c r="V15" s="466"/>
      <c r="W15" s="450">
        <f t="shared" si="2"/>
        <v>0</v>
      </c>
      <c r="X15" s="450">
        <f t="shared" si="20"/>
        <v>0</v>
      </c>
      <c r="Y15" s="450">
        <f t="shared" si="3"/>
        <v>0</v>
      </c>
      <c r="Z15" s="450">
        <f t="shared" si="4"/>
        <v>0</v>
      </c>
      <c r="AA15" s="465"/>
      <c r="AB15" s="480">
        <f t="shared" si="5"/>
        <v>1.6397493004574878E-2</v>
      </c>
      <c r="AC15" s="480">
        <f t="shared" si="6"/>
        <v>0</v>
      </c>
      <c r="AD15" s="481">
        <f t="shared" si="7"/>
        <v>0</v>
      </c>
      <c r="AE15" s="481">
        <f t="shared" si="8"/>
        <v>0</v>
      </c>
      <c r="AF15" s="482">
        <f t="shared" si="9"/>
        <v>0</v>
      </c>
      <c r="AG15" s="466"/>
      <c r="AH15" s="480">
        <f t="shared" si="10"/>
        <v>1.6356919862661537E-2</v>
      </c>
      <c r="AI15" s="480">
        <f t="shared" si="11"/>
        <v>0</v>
      </c>
      <c r="AJ15" s="481">
        <f t="shared" si="12"/>
        <v>0</v>
      </c>
      <c r="AK15" s="481">
        <f t="shared" si="13"/>
        <v>0</v>
      </c>
      <c r="AL15" s="482">
        <f t="shared" si="14"/>
        <v>0</v>
      </c>
      <c r="AM15" s="466"/>
      <c r="AN15" s="483">
        <f t="shared" si="15"/>
        <v>-4.0573141913340799E-5</v>
      </c>
      <c r="AO15" s="480">
        <f t="shared" si="16"/>
        <v>0</v>
      </c>
      <c r="AP15" s="481">
        <f t="shared" si="17"/>
        <v>0</v>
      </c>
      <c r="AQ15" s="481">
        <f t="shared" si="18"/>
        <v>0</v>
      </c>
      <c r="AR15" s="482">
        <f t="shared" si="19"/>
        <v>0</v>
      </c>
      <c r="AS15" s="465"/>
      <c r="AT15" s="465"/>
    </row>
    <row r="16" spans="1:46" ht="15.75" x14ac:dyDescent="0.25">
      <c r="A16" s="484" t="s">
        <v>614</v>
      </c>
      <c r="B16" s="450">
        <v>5442.8223058253325</v>
      </c>
      <c r="C16" s="450"/>
      <c r="D16" s="450">
        <v>5809.5608642397829</v>
      </c>
      <c r="E16" s="451" t="e">
        <f>+#REF!</f>
        <v>#REF!</v>
      </c>
      <c r="F16" s="450" t="e">
        <f>+#REF!</f>
        <v>#REF!</v>
      </c>
      <c r="G16" s="466"/>
      <c r="H16" s="450" t="e">
        <f t="shared" si="1"/>
        <v>#REF!</v>
      </c>
      <c r="I16" s="465"/>
      <c r="J16" s="465"/>
      <c r="K16" s="450">
        <f>+'FMI SPNF 2019-2027'!EQ17</f>
        <v>5686.9407093765476</v>
      </c>
      <c r="L16" s="450">
        <f>+'FMI SPNF 2019-2027'!ER17</f>
        <v>6043.0957945212103</v>
      </c>
      <c r="M16" s="450">
        <f>+'FMI SPNF 2019-2027'!ES17</f>
        <v>6188.1963079950365</v>
      </c>
      <c r="N16" s="450">
        <f>+'FMI SPNF 2019-2027'!ET17</f>
        <v>6424.8446148957219</v>
      </c>
      <c r="O16" s="450">
        <f>+'FMI SPNF 2019-2027'!EU17</f>
        <v>6638.6249251037643</v>
      </c>
      <c r="P16" s="450"/>
      <c r="Q16" s="450" t="e">
        <f>+#REF!</f>
        <v>#REF!</v>
      </c>
      <c r="R16" s="450" t="e">
        <f>+#REF!</f>
        <v>#REF!</v>
      </c>
      <c r="S16" s="450" t="e">
        <f>+#REF!</f>
        <v>#REF!</v>
      </c>
      <c r="T16" s="450" t="e">
        <f>+#REF!</f>
        <v>#REF!</v>
      </c>
      <c r="U16" s="450" t="e">
        <f>+#REF!</f>
        <v>#REF!</v>
      </c>
      <c r="V16" s="466"/>
      <c r="W16" s="450" t="e">
        <f t="shared" si="2"/>
        <v>#REF!</v>
      </c>
      <c r="X16" s="450" t="e">
        <f t="shared" si="20"/>
        <v>#REF!</v>
      </c>
      <c r="Y16" s="450" t="e">
        <f t="shared" si="3"/>
        <v>#REF!</v>
      </c>
      <c r="Z16" s="450" t="e">
        <f t="shared" si="4"/>
        <v>#REF!</v>
      </c>
      <c r="AA16" s="465"/>
      <c r="AB16" s="480" t="e">
        <f t="shared" si="5"/>
        <v>#REF!</v>
      </c>
      <c r="AC16" s="480">
        <f t="shared" si="6"/>
        <v>4.918985279420194E-2</v>
      </c>
      <c r="AD16" s="481">
        <f t="shared" si="7"/>
        <v>5.0167097441857995E-2</v>
      </c>
      <c r="AE16" s="481">
        <f t="shared" si="8"/>
        <v>4.9556771116401853E-2</v>
      </c>
      <c r="AF16" s="482">
        <f t="shared" si="9"/>
        <v>4.9727221529019476E-2</v>
      </c>
      <c r="AG16" s="466"/>
      <c r="AH16" s="480" t="e">
        <f t="shared" si="10"/>
        <v>#REF!</v>
      </c>
      <c r="AI16" s="480" t="e">
        <f t="shared" si="11"/>
        <v>#REF!</v>
      </c>
      <c r="AJ16" s="481" t="e">
        <f t="shared" si="12"/>
        <v>#REF!</v>
      </c>
      <c r="AK16" s="481" t="e">
        <f t="shared" si="13"/>
        <v>#REF!</v>
      </c>
      <c r="AL16" s="482" t="e">
        <f t="shared" si="14"/>
        <v>#REF!</v>
      </c>
      <c r="AM16" s="466"/>
      <c r="AN16" s="483" t="e">
        <f t="shared" si="15"/>
        <v>#REF!</v>
      </c>
      <c r="AO16" s="480" t="e">
        <f t="shared" si="16"/>
        <v>#REF!</v>
      </c>
      <c r="AP16" s="481" t="e">
        <f t="shared" si="17"/>
        <v>#REF!</v>
      </c>
      <c r="AQ16" s="481" t="e">
        <f t="shared" si="18"/>
        <v>#REF!</v>
      </c>
      <c r="AR16" s="482" t="e">
        <f t="shared" si="19"/>
        <v>#REF!</v>
      </c>
      <c r="AS16" s="465"/>
      <c r="AT16" s="465"/>
    </row>
    <row r="17" spans="1:46" ht="15.75" x14ac:dyDescent="0.25">
      <c r="A17" s="484" t="s">
        <v>615</v>
      </c>
      <c r="B17" s="450">
        <v>5002.9398146822241</v>
      </c>
      <c r="C17" s="450"/>
      <c r="D17" s="450">
        <v>5100.5406997417713</v>
      </c>
      <c r="E17" s="451" t="e">
        <f>+#REF!</f>
        <v>#REF!</v>
      </c>
      <c r="F17" s="450" t="e">
        <f>+#REF!</f>
        <v>#REF!</v>
      </c>
      <c r="G17" s="466"/>
      <c r="H17" s="450" t="e">
        <f t="shared" si="1"/>
        <v>#REF!</v>
      </c>
      <c r="I17" s="465"/>
      <c r="J17" s="465"/>
      <c r="K17" s="450">
        <f>+'FMI SPNF 2019-2027'!EQ18</f>
        <v>5888.2914114718296</v>
      </c>
      <c r="L17" s="450">
        <f>+'FMI SPNF 2019-2027'!ER18</f>
        <v>6409.9081082671282</v>
      </c>
      <c r="M17" s="450">
        <f>+'FMI SPNF 2019-2027'!ES18</f>
        <v>6645.2133278105503</v>
      </c>
      <c r="N17" s="450">
        <f>+'FMI SPNF 2019-2027'!ET18</f>
        <v>6795.8487457360688</v>
      </c>
      <c r="O17" s="450">
        <f>+'FMI SPNF 2019-2027'!EU18</f>
        <v>7024.7899605838393</v>
      </c>
      <c r="P17" s="450"/>
      <c r="Q17" s="450" t="e">
        <f>+#REF!</f>
        <v>#REF!</v>
      </c>
      <c r="R17" s="450" t="e">
        <f>+#REF!</f>
        <v>#REF!</v>
      </c>
      <c r="S17" s="450" t="e">
        <f>+#REF!</f>
        <v>#REF!</v>
      </c>
      <c r="T17" s="450" t="e">
        <f>+#REF!</f>
        <v>#REF!</v>
      </c>
      <c r="U17" s="450" t="e">
        <f>+#REF!</f>
        <v>#REF!</v>
      </c>
      <c r="V17" s="466"/>
      <c r="W17" s="450" t="e">
        <f t="shared" si="2"/>
        <v>#REF!</v>
      </c>
      <c r="X17" s="450" t="e">
        <f t="shared" si="20"/>
        <v>#REF!</v>
      </c>
      <c r="Y17" s="450" t="e">
        <f t="shared" si="3"/>
        <v>#REF!</v>
      </c>
      <c r="Z17" s="450" t="e">
        <f t="shared" si="4"/>
        <v>#REF!</v>
      </c>
      <c r="AA17" s="465"/>
      <c r="AB17" s="480" t="e">
        <f t="shared" si="5"/>
        <v>#REF!</v>
      </c>
      <c r="AC17" s="480">
        <f t="shared" si="6"/>
        <v>5.0931459028947079E-2</v>
      </c>
      <c r="AD17" s="481">
        <f t="shared" si="7"/>
        <v>5.3212210362829457E-2</v>
      </c>
      <c r="AE17" s="481">
        <f t="shared" si="8"/>
        <v>5.321668859801703E-2</v>
      </c>
      <c r="AF17" s="482">
        <f t="shared" si="9"/>
        <v>5.2598731379966852E-2</v>
      </c>
      <c r="AG17" s="466"/>
      <c r="AH17" s="480" t="e">
        <f t="shared" si="10"/>
        <v>#REF!</v>
      </c>
      <c r="AI17" s="480" t="e">
        <f t="shared" si="11"/>
        <v>#REF!</v>
      </c>
      <c r="AJ17" s="481" t="e">
        <f t="shared" si="12"/>
        <v>#REF!</v>
      </c>
      <c r="AK17" s="481" t="e">
        <f t="shared" si="13"/>
        <v>#REF!</v>
      </c>
      <c r="AL17" s="482" t="e">
        <f t="shared" si="14"/>
        <v>#REF!</v>
      </c>
      <c r="AM17" s="466"/>
      <c r="AN17" s="483" t="e">
        <f t="shared" si="15"/>
        <v>#REF!</v>
      </c>
      <c r="AO17" s="480" t="e">
        <f t="shared" si="16"/>
        <v>#REF!</v>
      </c>
      <c r="AP17" s="481" t="e">
        <f t="shared" si="17"/>
        <v>#REF!</v>
      </c>
      <c r="AQ17" s="481" t="e">
        <f t="shared" si="18"/>
        <v>#REF!</v>
      </c>
      <c r="AR17" s="482" t="e">
        <f t="shared" si="19"/>
        <v>#REF!</v>
      </c>
      <c r="AS17" s="465"/>
      <c r="AT17" s="465"/>
    </row>
    <row r="18" spans="1:46" s="8" customFormat="1" ht="15.75" x14ac:dyDescent="0.25">
      <c r="A18" s="484" t="s">
        <v>616</v>
      </c>
      <c r="B18" s="450"/>
      <c r="C18" s="450"/>
      <c r="D18" s="450">
        <f>+'FMI SPNF 2019-2027'!EN19</f>
        <v>1263.0299215763996</v>
      </c>
      <c r="E18" s="451">
        <f>+'FMI SPNF 2019-2027'!EP19</f>
        <v>1184.0190913650781</v>
      </c>
      <c r="F18" s="451">
        <v>1184</v>
      </c>
      <c r="G18" s="466"/>
      <c r="H18" s="450">
        <f t="shared" si="1"/>
        <v>-1.9091365078111266E-2</v>
      </c>
      <c r="I18" s="465"/>
      <c r="J18" s="465"/>
      <c r="K18" s="533">
        <f>+'FMI SPNF 2019-2027'!EQ19</f>
        <v>1289.6138561739876</v>
      </c>
      <c r="L18" s="533">
        <f>+'FMI SPNF 2019-2027'!ER19</f>
        <v>1298.3490854454012</v>
      </c>
      <c r="M18" s="533">
        <f>+'FMI SPNF 2019-2027'!ES19</f>
        <v>1355.6023905263221</v>
      </c>
      <c r="N18" s="533">
        <f>+'FMI SPNF 2019-2027'!ET19</f>
        <v>1386.220362883121</v>
      </c>
      <c r="O18" s="533">
        <f>+'FMI SPNF 2019-2027'!EU19</f>
        <v>1436.0792719236304</v>
      </c>
      <c r="P18" s="450"/>
      <c r="Q18" s="533">
        <v>1252.9636894104058</v>
      </c>
      <c r="R18" s="533">
        <v>1348.2439960500699</v>
      </c>
      <c r="S18" s="533">
        <v>1334.1668807999431</v>
      </c>
      <c r="T18" s="533">
        <v>1319.6085524136915</v>
      </c>
      <c r="U18" s="533">
        <v>1282.9500380122486</v>
      </c>
      <c r="V18" s="466"/>
      <c r="W18" s="450">
        <f>+Q18-K18</f>
        <v>-36.650166763581865</v>
      </c>
      <c r="X18" s="450">
        <f>+R18-L18</f>
        <v>49.894910604668667</v>
      </c>
      <c r="Y18" s="450">
        <f>+S18-M18</f>
        <v>-21.435509726378996</v>
      </c>
      <c r="Z18" s="450">
        <f>+T18-N18</f>
        <v>-66.611810469429429</v>
      </c>
      <c r="AA18" s="465"/>
      <c r="AB18" s="480">
        <f t="shared" si="5"/>
        <v>1.1095732471024224E-2</v>
      </c>
      <c r="AC18" s="480">
        <f t="shared" si="6"/>
        <v>1.1154664517948873E-2</v>
      </c>
      <c r="AD18" s="481">
        <f t="shared" si="7"/>
        <v>1.077831748789069E-2</v>
      </c>
      <c r="AE18" s="481">
        <f t="shared" si="8"/>
        <v>1.0856035272404941E-2</v>
      </c>
      <c r="AF18" s="482">
        <f t="shared" si="9"/>
        <v>1.0729113496894359E-2</v>
      </c>
      <c r="AG18" s="466"/>
      <c r="AH18" s="480">
        <f t="shared" si="10"/>
        <v>1.1095553561173057E-2</v>
      </c>
      <c r="AI18" s="480">
        <f t="shared" si="11"/>
        <v>1.0837654652695471E-2</v>
      </c>
      <c r="AJ18" s="481">
        <f t="shared" si="12"/>
        <v>1.1192522876530492E-2</v>
      </c>
      <c r="AK18" s="481">
        <f t="shared" si="13"/>
        <v>1.0684373838862322E-2</v>
      </c>
      <c r="AL18" s="482">
        <f t="shared" si="14"/>
        <v>1.0213549237490687E-2</v>
      </c>
      <c r="AM18" s="466"/>
      <c r="AN18" s="483">
        <f t="shared" si="15"/>
        <v>-1.7890985116661429E-7</v>
      </c>
      <c r="AO18" s="480">
        <f t="shared" si="16"/>
        <v>-3.1700986525340195E-4</v>
      </c>
      <c r="AP18" s="481">
        <f t="shared" si="17"/>
        <v>4.1420538863980172E-4</v>
      </c>
      <c r="AQ18" s="481">
        <f t="shared" si="18"/>
        <v>-1.7166143354261851E-4</v>
      </c>
      <c r="AR18" s="482">
        <f t="shared" si="19"/>
        <v>-5.1556425940367176E-4</v>
      </c>
      <c r="AS18" s="465"/>
      <c r="AT18" s="465"/>
    </row>
    <row r="19" spans="1:46" ht="15.75" x14ac:dyDescent="0.25">
      <c r="A19" s="485" t="s">
        <v>418</v>
      </c>
      <c r="B19" s="447">
        <v>1747.3131963050928</v>
      </c>
      <c r="C19" s="447"/>
      <c r="D19" s="447">
        <v>2301.0909707453675</v>
      </c>
      <c r="E19" s="448" t="e">
        <f>+#REF!</f>
        <v>#REF!</v>
      </c>
      <c r="F19" s="447" t="e">
        <f>+#REF!</f>
        <v>#REF!</v>
      </c>
      <c r="G19" s="466"/>
      <c r="H19" s="447" t="e">
        <f t="shared" si="1"/>
        <v>#REF!</v>
      </c>
      <c r="I19" s="465"/>
      <c r="J19" s="465"/>
      <c r="K19" s="447">
        <f>+'FMI SPNF 2019-2027'!EQ20</f>
        <v>3108.6085391987117</v>
      </c>
      <c r="L19" s="447">
        <f>+'FMI SPNF 2019-2027'!ER20</f>
        <v>3081.2485070671764</v>
      </c>
      <c r="M19" s="447">
        <f>+'FMI SPNF 2019-2027'!ES20</f>
        <v>2945.4335224316701</v>
      </c>
      <c r="N19" s="447">
        <f>+'FMI SPNF 2019-2027'!ET20</f>
        <v>2845.4089073535542</v>
      </c>
      <c r="O19" s="447">
        <f>+'FMI SPNF 2019-2027'!EU20</f>
        <v>2807.2290778822194</v>
      </c>
      <c r="P19" s="447"/>
      <c r="Q19" s="447" t="e">
        <f>+#REF!</f>
        <v>#REF!</v>
      </c>
      <c r="R19" s="447" t="e">
        <f>+#REF!</f>
        <v>#REF!</v>
      </c>
      <c r="S19" s="447" t="e">
        <f>+#REF!</f>
        <v>#REF!</v>
      </c>
      <c r="T19" s="447" t="e">
        <f>+#REF!</f>
        <v>#REF!</v>
      </c>
      <c r="U19" s="447" t="e">
        <f>+#REF!</f>
        <v>#REF!</v>
      </c>
      <c r="V19" s="466"/>
      <c r="W19" s="447" t="e">
        <f t="shared" si="2"/>
        <v>#REF!</v>
      </c>
      <c r="X19" s="447" t="e">
        <f t="shared" si="20"/>
        <v>#REF!</v>
      </c>
      <c r="Y19" s="447" t="e">
        <f t="shared" si="3"/>
        <v>#REF!</v>
      </c>
      <c r="Z19" s="447" t="e">
        <f t="shared" si="4"/>
        <v>#REF!</v>
      </c>
      <c r="AA19" s="465"/>
      <c r="AB19" s="480" t="e">
        <f t="shared" si="5"/>
        <v>#REF!</v>
      </c>
      <c r="AC19" s="480">
        <f t="shared" si="6"/>
        <v>2.6888269854100047E-2</v>
      </c>
      <c r="AD19" s="481">
        <f t="shared" si="7"/>
        <v>2.557915666946093E-2</v>
      </c>
      <c r="AE19" s="481">
        <f t="shared" si="8"/>
        <v>2.3587838466135588E-2</v>
      </c>
      <c r="AF19" s="482">
        <f t="shared" si="9"/>
        <v>2.2022988501319882E-2</v>
      </c>
      <c r="AG19" s="466"/>
      <c r="AH19" s="480" t="e">
        <f t="shared" si="10"/>
        <v>#REF!</v>
      </c>
      <c r="AI19" s="480" t="e">
        <f t="shared" si="11"/>
        <v>#REF!</v>
      </c>
      <c r="AJ19" s="481" t="e">
        <f t="shared" si="12"/>
        <v>#REF!</v>
      </c>
      <c r="AK19" s="481" t="e">
        <f t="shared" si="13"/>
        <v>#REF!</v>
      </c>
      <c r="AL19" s="482" t="e">
        <f t="shared" si="14"/>
        <v>#REF!</v>
      </c>
      <c r="AM19" s="466"/>
      <c r="AN19" s="483" t="e">
        <f t="shared" si="15"/>
        <v>#REF!</v>
      </c>
      <c r="AO19" s="480" t="e">
        <f t="shared" si="16"/>
        <v>#REF!</v>
      </c>
      <c r="AP19" s="481" t="e">
        <f t="shared" si="17"/>
        <v>#REF!</v>
      </c>
      <c r="AQ19" s="481" t="e">
        <f t="shared" si="18"/>
        <v>#REF!</v>
      </c>
      <c r="AR19" s="482" t="e">
        <f t="shared" si="19"/>
        <v>#REF!</v>
      </c>
      <c r="AS19" s="465"/>
      <c r="AT19" s="465"/>
    </row>
    <row r="20" spans="1:46" ht="15.75" x14ac:dyDescent="0.25">
      <c r="A20" s="484" t="s">
        <v>84</v>
      </c>
      <c r="B20" s="450">
        <v>1486.3528596700005</v>
      </c>
      <c r="C20" s="450"/>
      <c r="D20" s="450">
        <v>2151.0909707453675</v>
      </c>
      <c r="E20" s="448" t="e">
        <f>+#REF!</f>
        <v>#REF!</v>
      </c>
      <c r="F20" s="447" t="e">
        <f>+#REF!</f>
        <v>#REF!</v>
      </c>
      <c r="G20" s="466"/>
      <c r="H20" s="447" t="e">
        <f t="shared" si="1"/>
        <v>#REF!</v>
      </c>
      <c r="I20" s="465"/>
      <c r="J20" s="465"/>
      <c r="K20" s="447">
        <f>+'FMI SPNF 2019-2027'!EQ21</f>
        <v>2867.2976118325123</v>
      </c>
      <c r="L20" s="447">
        <f>+'FMI SPNF 2019-2027'!ER21</f>
        <v>2814.0726929296197</v>
      </c>
      <c r="M20" s="447">
        <f>+'FMI SPNF 2019-2027'!ES21</f>
        <v>2665.1426929296204</v>
      </c>
      <c r="N20" s="447">
        <f>+'FMI SPNF 2019-2027'!ET21</f>
        <v>2550.5626929296204</v>
      </c>
      <c r="O20" s="447">
        <f>+'FMI SPNF 2019-2027'!EU21</f>
        <v>2503.5626929296204</v>
      </c>
      <c r="P20" s="447"/>
      <c r="Q20" s="447" t="e">
        <f>+#REF!</f>
        <v>#REF!</v>
      </c>
      <c r="R20" s="447" t="e">
        <f>+#REF!</f>
        <v>#REF!</v>
      </c>
      <c r="S20" s="447" t="e">
        <f>+#REF!</f>
        <v>#REF!</v>
      </c>
      <c r="T20" s="447" t="e">
        <f>+#REF!</f>
        <v>#REF!</v>
      </c>
      <c r="U20" s="447" t="e">
        <f>+#REF!</f>
        <v>#REF!</v>
      </c>
      <c r="V20" s="466"/>
      <c r="W20" s="450" t="e">
        <f t="shared" si="2"/>
        <v>#REF!</v>
      </c>
      <c r="X20" s="450" t="e">
        <f t="shared" si="20"/>
        <v>#REF!</v>
      </c>
      <c r="Y20" s="450" t="e">
        <f t="shared" si="3"/>
        <v>#REF!</v>
      </c>
      <c r="Z20" s="450" t="e">
        <f t="shared" si="4"/>
        <v>#REF!</v>
      </c>
      <c r="AA20" s="465"/>
      <c r="AB20" s="480" t="e">
        <f t="shared" si="5"/>
        <v>#REF!</v>
      </c>
      <c r="AC20" s="480">
        <f t="shared" si="6"/>
        <v>2.4801023019399532E-2</v>
      </c>
      <c r="AD20" s="481">
        <f t="shared" si="7"/>
        <v>2.336118171793056E-2</v>
      </c>
      <c r="AE20" s="481">
        <f t="shared" si="8"/>
        <v>2.1343192725709826E-2</v>
      </c>
      <c r="AF20" s="482">
        <f t="shared" si="9"/>
        <v>1.974092817138462E-2</v>
      </c>
      <c r="AG20" s="466"/>
      <c r="AH20" s="480" t="e">
        <f t="shared" si="10"/>
        <v>#REF!</v>
      </c>
      <c r="AI20" s="480" t="e">
        <f t="shared" si="11"/>
        <v>#REF!</v>
      </c>
      <c r="AJ20" s="481" t="e">
        <f t="shared" si="12"/>
        <v>#REF!</v>
      </c>
      <c r="AK20" s="481" t="e">
        <f t="shared" si="13"/>
        <v>#REF!</v>
      </c>
      <c r="AL20" s="482" t="e">
        <f t="shared" si="14"/>
        <v>#REF!</v>
      </c>
      <c r="AM20" s="466"/>
      <c r="AN20" s="483" t="e">
        <f t="shared" si="15"/>
        <v>#REF!</v>
      </c>
      <c r="AO20" s="480" t="e">
        <f t="shared" si="16"/>
        <v>#REF!</v>
      </c>
      <c r="AP20" s="481" t="e">
        <f t="shared" si="17"/>
        <v>#REF!</v>
      </c>
      <c r="AQ20" s="481" t="e">
        <f t="shared" si="18"/>
        <v>#REF!</v>
      </c>
      <c r="AR20" s="482" t="e">
        <f t="shared" si="19"/>
        <v>#REF!</v>
      </c>
      <c r="AS20" s="465"/>
      <c r="AT20" s="465"/>
    </row>
    <row r="21" spans="1:46" ht="15.75" hidden="1" x14ac:dyDescent="0.25">
      <c r="A21" s="484" t="s">
        <v>90</v>
      </c>
      <c r="B21" s="450">
        <v>260.96033663509229</v>
      </c>
      <c r="C21" s="450"/>
      <c r="D21" s="450">
        <v>150</v>
      </c>
      <c r="E21" s="448" t="e">
        <f>+#REF!</f>
        <v>#REF!</v>
      </c>
      <c r="F21" s="450" t="e">
        <f>+F19-F20</f>
        <v>#REF!</v>
      </c>
      <c r="G21" s="466"/>
      <c r="H21" s="450" t="e">
        <f t="shared" si="1"/>
        <v>#REF!</v>
      </c>
      <c r="I21" s="465"/>
      <c r="J21" s="465"/>
      <c r="K21" s="450">
        <f>+K19-K20</f>
        <v>241.31092736619939</v>
      </c>
      <c r="L21" s="450">
        <f>+L19-L20</f>
        <v>267.1758141375567</v>
      </c>
      <c r="M21" s="450">
        <f>+M19-M20</f>
        <v>280.29082950204975</v>
      </c>
      <c r="N21" s="450">
        <f>+N19-N20</f>
        <v>294.84621442393382</v>
      </c>
      <c r="O21" s="450"/>
      <c r="P21" s="450"/>
      <c r="Q21" s="450" t="e">
        <f>+Q19-Q20</f>
        <v>#REF!</v>
      </c>
      <c r="R21" s="450" t="e">
        <f>+R19-R20</f>
        <v>#REF!</v>
      </c>
      <c r="S21" s="450" t="e">
        <f>+S19-S20</f>
        <v>#REF!</v>
      </c>
      <c r="T21" s="450" t="e">
        <f>+T19-T20</f>
        <v>#REF!</v>
      </c>
      <c r="U21" s="451"/>
      <c r="V21" s="466"/>
      <c r="W21" s="450" t="e">
        <f t="shared" si="2"/>
        <v>#REF!</v>
      </c>
      <c r="X21" s="450" t="e">
        <f t="shared" si="20"/>
        <v>#REF!</v>
      </c>
      <c r="Y21" s="450" t="e">
        <f t="shared" si="3"/>
        <v>#REF!</v>
      </c>
      <c r="Z21" s="450" t="e">
        <f t="shared" si="4"/>
        <v>#REF!</v>
      </c>
      <c r="AA21" s="465"/>
      <c r="AB21" s="480" t="e">
        <f t="shared" si="5"/>
        <v>#REF!</v>
      </c>
      <c r="AC21" s="480">
        <f t="shared" si="6"/>
        <v>2.0872468347005158E-3</v>
      </c>
      <c r="AD21" s="481">
        <f t="shared" si="7"/>
        <v>2.2179749515303672E-3</v>
      </c>
      <c r="AE21" s="481">
        <f t="shared" si="8"/>
        <v>2.2446457404257636E-3</v>
      </c>
      <c r="AF21" s="482">
        <f t="shared" si="9"/>
        <v>2.2820603299352638E-3</v>
      </c>
      <c r="AG21" s="466"/>
      <c r="AH21" s="480" t="e">
        <f t="shared" si="10"/>
        <v>#REF!</v>
      </c>
      <c r="AI21" s="480" t="e">
        <f t="shared" si="11"/>
        <v>#REF!</v>
      </c>
      <c r="AJ21" s="481" t="e">
        <f t="shared" si="12"/>
        <v>#REF!</v>
      </c>
      <c r="AK21" s="481" t="e">
        <f t="shared" si="13"/>
        <v>#REF!</v>
      </c>
      <c r="AL21" s="482" t="e">
        <f t="shared" si="14"/>
        <v>#REF!</v>
      </c>
      <c r="AM21" s="466"/>
      <c r="AN21" s="483" t="e">
        <f t="shared" si="15"/>
        <v>#REF!</v>
      </c>
      <c r="AO21" s="480" t="e">
        <f t="shared" si="16"/>
        <v>#REF!</v>
      </c>
      <c r="AP21" s="481" t="e">
        <f t="shared" si="17"/>
        <v>#REF!</v>
      </c>
      <c r="AQ21" s="481" t="e">
        <f t="shared" si="18"/>
        <v>#REF!</v>
      </c>
      <c r="AR21" s="482" t="e">
        <f t="shared" si="19"/>
        <v>#REF!</v>
      </c>
      <c r="AS21" s="465"/>
      <c r="AT21" s="465"/>
    </row>
    <row r="22" spans="1:46" ht="15.75" x14ac:dyDescent="0.25">
      <c r="A22" s="484"/>
      <c r="B22" s="447">
        <v>0</v>
      </c>
      <c r="C22" s="264"/>
      <c r="D22" s="447"/>
      <c r="E22" s="448"/>
      <c r="F22" s="447"/>
      <c r="G22" s="466"/>
      <c r="H22" s="450">
        <f>+F22-D22</f>
        <v>0</v>
      </c>
      <c r="I22" s="465"/>
      <c r="J22" s="465"/>
      <c r="K22" s="486"/>
      <c r="L22" s="486"/>
      <c r="M22" s="486"/>
      <c r="N22" s="486"/>
      <c r="O22" s="486"/>
      <c r="P22" s="484"/>
      <c r="Q22" s="486"/>
      <c r="R22" s="486"/>
      <c r="S22" s="486"/>
      <c r="T22" s="486"/>
      <c r="U22" s="532"/>
      <c r="V22" s="466"/>
      <c r="W22" s="486"/>
      <c r="X22" s="486"/>
      <c r="Y22" s="486"/>
      <c r="Z22" s="486"/>
      <c r="AA22" s="465"/>
      <c r="AB22" s="480"/>
      <c r="AC22" s="480"/>
      <c r="AD22" s="481"/>
      <c r="AE22" s="481"/>
      <c r="AF22" s="482"/>
      <c r="AG22" s="466"/>
      <c r="AH22" s="480"/>
      <c r="AI22" s="480"/>
      <c r="AJ22" s="481"/>
      <c r="AK22" s="481"/>
      <c r="AL22" s="482"/>
      <c r="AM22" s="466"/>
      <c r="AN22" s="483"/>
      <c r="AO22" s="480"/>
      <c r="AP22" s="481"/>
      <c r="AQ22" s="481"/>
      <c r="AR22" s="482"/>
      <c r="AS22" s="465"/>
      <c r="AT22" s="465"/>
    </row>
    <row r="23" spans="1:46" ht="15.75" x14ac:dyDescent="0.25">
      <c r="A23" s="516" t="s">
        <v>419</v>
      </c>
      <c r="B23" s="515">
        <f>+B24+B36+B40</f>
        <v>35466.710990316831</v>
      </c>
      <c r="C23" s="264"/>
      <c r="D23" s="452">
        <f>+D24+D36+D40</f>
        <v>37110.590025441736</v>
      </c>
      <c r="E23" s="446">
        <f>+E24+E36+E40</f>
        <v>35573.247785766311</v>
      </c>
      <c r="F23" s="452" t="e">
        <f>+F24+F36+F40</f>
        <v>#REF!</v>
      </c>
      <c r="G23" s="466"/>
      <c r="H23" s="452" t="e">
        <f>+F23-E23</f>
        <v>#REF!</v>
      </c>
      <c r="I23" s="465"/>
      <c r="J23" s="453">
        <f>+J24+J36+J40</f>
        <v>0</v>
      </c>
      <c r="K23" s="452">
        <f>+K24+K36+K40</f>
        <v>40625.709635026484</v>
      </c>
      <c r="L23" s="452">
        <f t="shared" ref="L23:U23" si="21">+L24+L36+L40</f>
        <v>41264.427746577014</v>
      </c>
      <c r="M23" s="452">
        <f t="shared" si="21"/>
        <v>41580.091273806866</v>
      </c>
      <c r="N23" s="452">
        <f t="shared" si="21"/>
        <v>42356.6745202936</v>
      </c>
      <c r="O23" s="452">
        <f t="shared" si="21"/>
        <v>42911.208529734336</v>
      </c>
      <c r="P23" s="457"/>
      <c r="Q23" s="452" t="e">
        <f t="shared" si="21"/>
        <v>#REF!</v>
      </c>
      <c r="R23" s="452" t="e">
        <f t="shared" si="21"/>
        <v>#REF!</v>
      </c>
      <c r="S23" s="452" t="e">
        <f t="shared" si="21"/>
        <v>#REF!</v>
      </c>
      <c r="T23" s="452" t="e">
        <f t="shared" si="21"/>
        <v>#REF!</v>
      </c>
      <c r="U23" s="452" t="e">
        <f t="shared" si="21"/>
        <v>#REF!</v>
      </c>
      <c r="V23" s="466"/>
      <c r="W23" s="452" t="e">
        <f t="shared" ref="W23:W35" si="22">+Q23-K23</f>
        <v>#REF!</v>
      </c>
      <c r="X23" s="452" t="e">
        <f t="shared" ref="X23:X35" si="23">+R23-L23</f>
        <v>#REF!</v>
      </c>
      <c r="Y23" s="452" t="e">
        <f t="shared" ref="Y23:Y35" si="24">+S23-M23</f>
        <v>#REF!</v>
      </c>
      <c r="Z23" s="452" t="e">
        <f t="shared" ref="Z23:Z35" si="25">+T23-N23</f>
        <v>#REF!</v>
      </c>
      <c r="AA23" s="465"/>
      <c r="AB23" s="480">
        <f t="shared" si="5"/>
        <v>0.33336560485798222</v>
      </c>
      <c r="AC23" s="512">
        <f t="shared" si="6"/>
        <v>0.3513967840937845</v>
      </c>
      <c r="AD23" s="513">
        <f t="shared" si="7"/>
        <v>0.34255895289991034</v>
      </c>
      <c r="AE23" s="513">
        <f t="shared" si="8"/>
        <v>0.33298476061480459</v>
      </c>
      <c r="AF23" s="514">
        <f t="shared" si="9"/>
        <v>0.32783356849127482</v>
      </c>
      <c r="AG23" s="466"/>
      <c r="AH23" s="480" t="e">
        <f t="shared" si="10"/>
        <v>#REF!</v>
      </c>
      <c r="AI23" s="512" t="e">
        <f t="shared" si="11"/>
        <v>#REF!</v>
      </c>
      <c r="AJ23" s="513" t="e">
        <f t="shared" si="12"/>
        <v>#REF!</v>
      </c>
      <c r="AK23" s="513" t="e">
        <f t="shared" si="13"/>
        <v>#REF!</v>
      </c>
      <c r="AL23" s="514" t="e">
        <f t="shared" si="14"/>
        <v>#REF!</v>
      </c>
      <c r="AM23" s="466"/>
      <c r="AN23" s="483" t="e">
        <f t="shared" si="15"/>
        <v>#REF!</v>
      </c>
      <c r="AO23" s="512" t="e">
        <f t="shared" si="16"/>
        <v>#REF!</v>
      </c>
      <c r="AP23" s="513" t="e">
        <f t="shared" si="17"/>
        <v>#REF!</v>
      </c>
      <c r="AQ23" s="513" t="e">
        <f t="shared" si="18"/>
        <v>#REF!</v>
      </c>
      <c r="AR23" s="514" t="e">
        <f t="shared" si="19"/>
        <v>#REF!</v>
      </c>
      <c r="AS23" s="465"/>
      <c r="AT23" s="465"/>
    </row>
    <row r="24" spans="1:46" ht="15.75" x14ac:dyDescent="0.25">
      <c r="A24" s="484" t="s">
        <v>316</v>
      </c>
      <c r="B24" s="447">
        <f>+B25+B28+B29+B30+B31</f>
        <v>28184.889808447384</v>
      </c>
      <c r="C24" s="264"/>
      <c r="D24" s="447">
        <f>+D25+D28+D29+D30+D31</f>
        <v>28991.379152426358</v>
      </c>
      <c r="E24" s="448">
        <f>+E25+E28+E29+E30+E31</f>
        <v>30193.398118826684</v>
      </c>
      <c r="F24" s="447" t="e">
        <f>+F25+F28+F29+F30+F31</f>
        <v>#REF!</v>
      </c>
      <c r="G24" s="466"/>
      <c r="H24" s="452" t="e">
        <f t="shared" ref="H24:H56" si="26">+F24-E24</f>
        <v>#REF!</v>
      </c>
      <c r="I24" s="465"/>
      <c r="J24" s="465"/>
      <c r="K24" s="447">
        <f>+K25+K28+K29+K30+K31</f>
        <v>33752.009984576485</v>
      </c>
      <c r="L24" s="447">
        <f>+L25+L28+L29+L30+L31</f>
        <v>34022.493618020286</v>
      </c>
      <c r="M24" s="447">
        <f>+M25+M28+M29+M30+M31</f>
        <v>34211.091273806866</v>
      </c>
      <c r="N24" s="447">
        <f>+N25+N28+N29+N30+N31</f>
        <v>34888.006243703901</v>
      </c>
      <c r="O24" s="447">
        <f>+O25+O28+O29+O30+O31</f>
        <v>35271.375283311907</v>
      </c>
      <c r="P24" s="447"/>
      <c r="Q24" s="447" t="e">
        <f>+Q25+Q28+Q29+Q30+Q31</f>
        <v>#REF!</v>
      </c>
      <c r="R24" s="447" t="e">
        <f>+R25+R28+R29+R30+R31</f>
        <v>#REF!</v>
      </c>
      <c r="S24" s="447" t="e">
        <f>+S25+S28+S29+S30+S31</f>
        <v>#REF!</v>
      </c>
      <c r="T24" s="447" t="e">
        <f>+T25+T28+T29+T30+T31</f>
        <v>#REF!</v>
      </c>
      <c r="U24" s="447" t="e">
        <f>+U25+U28+U29+U30+U31</f>
        <v>#REF!</v>
      </c>
      <c r="V24" s="466"/>
      <c r="W24" s="447" t="e">
        <f t="shared" si="22"/>
        <v>#REF!</v>
      </c>
      <c r="X24" s="447" t="e">
        <f t="shared" si="23"/>
        <v>#REF!</v>
      </c>
      <c r="Y24" s="447" t="e">
        <f t="shared" si="24"/>
        <v>#REF!</v>
      </c>
      <c r="Z24" s="447" t="e">
        <f t="shared" si="25"/>
        <v>#REF!</v>
      </c>
      <c r="AA24" s="465"/>
      <c r="AB24" s="480">
        <f t="shared" si="5"/>
        <v>0.28294971792336426</v>
      </c>
      <c r="AC24" s="480">
        <f t="shared" si="6"/>
        <v>0.29194192229089783</v>
      </c>
      <c r="AD24" s="481">
        <f t="shared" si="7"/>
        <v>0.28243963203390599</v>
      </c>
      <c r="AE24" s="481">
        <f t="shared" si="8"/>
        <v>0.273971790084934</v>
      </c>
      <c r="AF24" s="482">
        <f t="shared" si="9"/>
        <v>0.27002732660089968</v>
      </c>
      <c r="AG24" s="466"/>
      <c r="AH24" s="480" t="e">
        <f t="shared" si="10"/>
        <v>#REF!</v>
      </c>
      <c r="AI24" s="480" t="e">
        <f t="shared" si="11"/>
        <v>#REF!</v>
      </c>
      <c r="AJ24" s="481" t="e">
        <f t="shared" si="12"/>
        <v>#REF!</v>
      </c>
      <c r="AK24" s="481" t="e">
        <f t="shared" si="13"/>
        <v>#REF!</v>
      </c>
      <c r="AL24" s="482" t="e">
        <f t="shared" si="14"/>
        <v>#REF!</v>
      </c>
      <c r="AM24" s="466"/>
      <c r="AN24" s="483" t="e">
        <f t="shared" si="15"/>
        <v>#REF!</v>
      </c>
      <c r="AO24" s="480" t="e">
        <f t="shared" si="16"/>
        <v>#REF!</v>
      </c>
      <c r="AP24" s="481" t="e">
        <f t="shared" si="17"/>
        <v>#REF!</v>
      </c>
      <c r="AQ24" s="481" t="e">
        <f t="shared" si="18"/>
        <v>#REF!</v>
      </c>
      <c r="AR24" s="482" t="e">
        <f t="shared" si="19"/>
        <v>#REF!</v>
      </c>
      <c r="AS24" s="465"/>
      <c r="AT24" s="465"/>
    </row>
    <row r="25" spans="1:46" ht="15.75" x14ac:dyDescent="0.25">
      <c r="A25" s="484" t="s">
        <v>76</v>
      </c>
      <c r="B25" s="450">
        <v>2770.737071061857</v>
      </c>
      <c r="C25" s="264"/>
      <c r="D25" s="450">
        <v>1272.0755116580874</v>
      </c>
      <c r="E25" s="451">
        <f>+'FMI SPNF 2019-2027'!EP42</f>
        <v>957.66598276400009</v>
      </c>
      <c r="F25" s="450" t="e">
        <f>+#REF!</f>
        <v>#REF!</v>
      </c>
      <c r="G25" s="466"/>
      <c r="H25" s="452" t="e">
        <f t="shared" si="26"/>
        <v>#REF!</v>
      </c>
      <c r="I25" s="465"/>
      <c r="J25" s="465"/>
      <c r="K25" s="450">
        <f>+'FMI SPNF 2019-2027'!EQ41</f>
        <v>1677.2764652721935</v>
      </c>
      <c r="L25" s="450">
        <f>+'FMI SPNF 2019-2027'!ER41</f>
        <v>1825.9999999999998</v>
      </c>
      <c r="M25" s="450">
        <f>+'FMI SPNF 2019-2027'!ES41</f>
        <v>2093.0000000000014</v>
      </c>
      <c r="N25" s="450">
        <f>+'FMI SPNF 2019-2027'!ET41</f>
        <v>2513.725133851538</v>
      </c>
      <c r="O25" s="450">
        <f>+'FMI SPNF 2019-2027'!EU41</f>
        <v>2684.4166497927804</v>
      </c>
      <c r="P25" s="450"/>
      <c r="Q25" s="450" t="e">
        <f>+#REF!</f>
        <v>#REF!</v>
      </c>
      <c r="R25" s="450" t="e">
        <f>+#REF!</f>
        <v>#REF!</v>
      </c>
      <c r="S25" s="450" t="e">
        <f>+#REF!</f>
        <v>#REF!</v>
      </c>
      <c r="T25" s="450" t="e">
        <f>+#REF!</f>
        <v>#REF!</v>
      </c>
      <c r="U25" s="450" t="e">
        <f>+#REF!</f>
        <v>#REF!</v>
      </c>
      <c r="V25" s="466"/>
      <c r="W25" s="450" t="e">
        <f t="shared" si="22"/>
        <v>#REF!</v>
      </c>
      <c r="X25" s="450" t="e">
        <f>+R25-L25</f>
        <v>#REF!</v>
      </c>
      <c r="Y25" s="450" t="e">
        <f t="shared" si="24"/>
        <v>#REF!</v>
      </c>
      <c r="Z25" s="450" t="e">
        <f t="shared" si="25"/>
        <v>#REF!</v>
      </c>
      <c r="AA25" s="465"/>
      <c r="AB25" s="480">
        <f t="shared" si="5"/>
        <v>8.9745221329994903E-3</v>
      </c>
      <c r="AC25" s="480">
        <f t="shared" si="6"/>
        <v>1.4507797186259655E-2</v>
      </c>
      <c r="AD25" s="481">
        <f t="shared" si="7"/>
        <v>1.5158641041547561E-2</v>
      </c>
      <c r="AE25" s="481">
        <f t="shared" si="8"/>
        <v>1.6761317318363316E-2</v>
      </c>
      <c r="AF25" s="482">
        <f t="shared" si="9"/>
        <v>1.9455811632283094E-2</v>
      </c>
      <c r="AG25" s="466"/>
      <c r="AH25" s="480" t="e">
        <f t="shared" si="10"/>
        <v>#REF!</v>
      </c>
      <c r="AI25" s="480" t="e">
        <f t="shared" si="11"/>
        <v>#REF!</v>
      </c>
      <c r="AJ25" s="481" t="e">
        <f t="shared" si="12"/>
        <v>#REF!</v>
      </c>
      <c r="AK25" s="481" t="e">
        <f t="shared" si="13"/>
        <v>#REF!</v>
      </c>
      <c r="AL25" s="482" t="e">
        <f t="shared" si="14"/>
        <v>#REF!</v>
      </c>
      <c r="AM25" s="466"/>
      <c r="AN25" s="483" t="e">
        <f t="shared" si="15"/>
        <v>#REF!</v>
      </c>
      <c r="AO25" s="480" t="e">
        <f t="shared" si="16"/>
        <v>#REF!</v>
      </c>
      <c r="AP25" s="481" t="e">
        <f t="shared" si="17"/>
        <v>#REF!</v>
      </c>
      <c r="AQ25" s="481" t="e">
        <f t="shared" si="18"/>
        <v>#REF!</v>
      </c>
      <c r="AR25" s="482" t="e">
        <f t="shared" si="19"/>
        <v>#REF!</v>
      </c>
      <c r="AS25" s="465"/>
      <c r="AT25" s="465"/>
    </row>
    <row r="26" spans="1:46" ht="15.75" hidden="1" x14ac:dyDescent="0.25">
      <c r="A26" s="484" t="s">
        <v>77</v>
      </c>
      <c r="B26" s="450">
        <v>2423.1844113608054</v>
      </c>
      <c r="C26" s="450"/>
      <c r="D26" s="450">
        <v>999.32109399999956</v>
      </c>
      <c r="E26" s="451">
        <v>1008.3148236287437</v>
      </c>
      <c r="F26" s="450">
        <v>946.23946667500002</v>
      </c>
      <c r="G26" s="466"/>
      <c r="H26" s="452">
        <f t="shared" si="26"/>
        <v>-62.075356953743722</v>
      </c>
      <c r="I26" s="465"/>
      <c r="J26" s="465"/>
      <c r="K26" s="450"/>
      <c r="L26" s="450"/>
      <c r="M26" s="450"/>
      <c r="N26" s="450"/>
      <c r="O26" s="450"/>
      <c r="P26" s="450"/>
      <c r="Q26" s="450"/>
      <c r="R26" s="450"/>
      <c r="S26" s="450"/>
      <c r="T26" s="450"/>
      <c r="U26" s="451"/>
      <c r="V26" s="466"/>
      <c r="W26" s="450">
        <f t="shared" si="22"/>
        <v>0</v>
      </c>
      <c r="X26" s="450">
        <f t="shared" si="23"/>
        <v>0</v>
      </c>
      <c r="Y26" s="450">
        <f t="shared" si="24"/>
        <v>0</v>
      </c>
      <c r="Z26" s="450">
        <f t="shared" si="25"/>
        <v>0</v>
      </c>
      <c r="AA26" s="465"/>
      <c r="AB26" s="480">
        <f t="shared" si="5"/>
        <v>9.4491648075147733E-3</v>
      </c>
      <c r="AC26" s="480">
        <f t="shared" si="6"/>
        <v>0</v>
      </c>
      <c r="AD26" s="481">
        <f t="shared" si="7"/>
        <v>0</v>
      </c>
      <c r="AE26" s="481">
        <f t="shared" si="8"/>
        <v>0</v>
      </c>
      <c r="AF26" s="482">
        <f t="shared" si="9"/>
        <v>0</v>
      </c>
      <c r="AG26" s="466"/>
      <c r="AH26" s="480">
        <f t="shared" si="10"/>
        <v>8.8674414562401101E-3</v>
      </c>
      <c r="AI26" s="480">
        <f t="shared" si="11"/>
        <v>0</v>
      </c>
      <c r="AJ26" s="481">
        <f t="shared" si="12"/>
        <v>0</v>
      </c>
      <c r="AK26" s="481">
        <f t="shared" si="13"/>
        <v>0</v>
      </c>
      <c r="AL26" s="482">
        <f t="shared" si="14"/>
        <v>0</v>
      </c>
      <c r="AM26" s="466"/>
      <c r="AN26" s="483">
        <f t="shared" si="15"/>
        <v>-5.8172335127466314E-4</v>
      </c>
      <c r="AO26" s="480">
        <f t="shared" si="16"/>
        <v>0</v>
      </c>
      <c r="AP26" s="481">
        <f t="shared" si="17"/>
        <v>0</v>
      </c>
      <c r="AQ26" s="481">
        <f t="shared" si="18"/>
        <v>0</v>
      </c>
      <c r="AR26" s="482">
        <f t="shared" si="19"/>
        <v>0</v>
      </c>
      <c r="AS26" s="465"/>
      <c r="AT26" s="465"/>
    </row>
    <row r="27" spans="1:46" ht="15.75" hidden="1" x14ac:dyDescent="0.25">
      <c r="A27" s="484" t="s">
        <v>78</v>
      </c>
      <c r="B27" s="450">
        <v>347.55265970105165</v>
      </c>
      <c r="C27" s="450"/>
      <c r="D27" s="450">
        <v>272.75441765808768</v>
      </c>
      <c r="E27" s="451">
        <v>412.01979540244429</v>
      </c>
      <c r="F27" s="450">
        <v>416.67653442351491</v>
      </c>
      <c r="G27" s="466"/>
      <c r="H27" s="452">
        <f t="shared" si="26"/>
        <v>4.6567390210706208</v>
      </c>
      <c r="I27" s="465"/>
      <c r="J27" s="465"/>
      <c r="K27" s="450"/>
      <c r="L27" s="450"/>
      <c r="M27" s="450"/>
      <c r="N27" s="450"/>
      <c r="O27" s="450"/>
      <c r="P27" s="450"/>
      <c r="Q27" s="450"/>
      <c r="R27" s="450"/>
      <c r="S27" s="450"/>
      <c r="T27" s="450"/>
      <c r="U27" s="451"/>
      <c r="V27" s="466"/>
      <c r="W27" s="450">
        <f t="shared" si="22"/>
        <v>0</v>
      </c>
      <c r="X27" s="450">
        <f t="shared" si="23"/>
        <v>0</v>
      </c>
      <c r="Y27" s="450">
        <f t="shared" si="24"/>
        <v>0</v>
      </c>
      <c r="Z27" s="450">
        <f t="shared" si="25"/>
        <v>0</v>
      </c>
      <c r="AA27" s="465"/>
      <c r="AB27" s="480">
        <f t="shared" si="5"/>
        <v>3.861138267019751E-3</v>
      </c>
      <c r="AC27" s="480">
        <f t="shared" si="6"/>
        <v>0</v>
      </c>
      <c r="AD27" s="481">
        <f t="shared" si="7"/>
        <v>0</v>
      </c>
      <c r="AE27" s="481">
        <f t="shared" si="8"/>
        <v>0</v>
      </c>
      <c r="AF27" s="482">
        <f t="shared" si="9"/>
        <v>0</v>
      </c>
      <c r="AG27" s="466"/>
      <c r="AH27" s="480">
        <f t="shared" si="10"/>
        <v>3.9047777072466882E-3</v>
      </c>
      <c r="AI27" s="480">
        <f t="shared" si="11"/>
        <v>0</v>
      </c>
      <c r="AJ27" s="481">
        <f t="shared" si="12"/>
        <v>0</v>
      </c>
      <c r="AK27" s="481">
        <f t="shared" si="13"/>
        <v>0</v>
      </c>
      <c r="AL27" s="482">
        <f t="shared" si="14"/>
        <v>0</v>
      </c>
      <c r="AM27" s="466"/>
      <c r="AN27" s="483">
        <f t="shared" si="15"/>
        <v>4.36394402269372E-5</v>
      </c>
      <c r="AO27" s="480">
        <f t="shared" si="16"/>
        <v>0</v>
      </c>
      <c r="AP27" s="481">
        <f t="shared" si="17"/>
        <v>0</v>
      </c>
      <c r="AQ27" s="481">
        <f t="shared" si="18"/>
        <v>0</v>
      </c>
      <c r="AR27" s="482">
        <f t="shared" si="19"/>
        <v>0</v>
      </c>
      <c r="AS27" s="465"/>
      <c r="AT27" s="465"/>
    </row>
    <row r="28" spans="1:46" ht="15.75" x14ac:dyDescent="0.25">
      <c r="A28" s="484" t="s">
        <v>79</v>
      </c>
      <c r="B28" s="450">
        <v>9598.1187351813496</v>
      </c>
      <c r="C28" s="450"/>
      <c r="D28" s="450">
        <v>9479.4084017524001</v>
      </c>
      <c r="E28" s="451">
        <f>+'FMI SPNF 2019-2027'!EP27</f>
        <v>11152.844549829979</v>
      </c>
      <c r="F28" s="450" t="e">
        <f>+#REF!</f>
        <v>#REF!</v>
      </c>
      <c r="G28" s="466"/>
      <c r="H28" s="452" t="e">
        <f t="shared" si="26"/>
        <v>#REF!</v>
      </c>
      <c r="I28" s="465"/>
      <c r="J28" s="465"/>
      <c r="K28" s="450">
        <f>+'FMI SPNF 2019-2027'!EQ27</f>
        <v>11133.009682735899</v>
      </c>
      <c r="L28" s="450">
        <f>+'FMI SPNF 2019-2027'!ER27</f>
        <v>11195.558877303898</v>
      </c>
      <c r="M28" s="450">
        <f>+'FMI SPNF 2019-2027'!ES27</f>
        <v>11314.895934666691</v>
      </c>
      <c r="N28" s="450">
        <f>+'FMI SPNF 2019-2027'!ET27</f>
        <v>11494.2669775582</v>
      </c>
      <c r="O28" s="450">
        <f>+'FMI SPNF 2019-2027'!EU27</f>
        <v>11631.231460893099</v>
      </c>
      <c r="P28" s="450"/>
      <c r="Q28" s="450" t="e">
        <f>+#REF!</f>
        <v>#REF!</v>
      </c>
      <c r="R28" s="450" t="e">
        <f>+#REF!</f>
        <v>#REF!</v>
      </c>
      <c r="S28" s="450" t="e">
        <f>+#REF!</f>
        <v>#REF!</v>
      </c>
      <c r="T28" s="450" t="e">
        <f>+#REF!</f>
        <v>#REF!</v>
      </c>
      <c r="U28" s="450" t="e">
        <f>+#REF!</f>
        <v>#REF!</v>
      </c>
      <c r="V28" s="466"/>
      <c r="W28" s="450" t="e">
        <f t="shared" si="22"/>
        <v>#REF!</v>
      </c>
      <c r="X28" s="450" t="e">
        <f t="shared" si="23"/>
        <v>#REF!</v>
      </c>
      <c r="Y28" s="450" t="e">
        <f t="shared" si="24"/>
        <v>#REF!</v>
      </c>
      <c r="Z28" s="450" t="e">
        <f t="shared" si="25"/>
        <v>#REF!</v>
      </c>
      <c r="AA28" s="465"/>
      <c r="AB28" s="480">
        <f t="shared" si="5"/>
        <v>0.10451603383621245</v>
      </c>
      <c r="AC28" s="480">
        <f t="shared" si="6"/>
        <v>9.6296257590179776E-2</v>
      </c>
      <c r="AD28" s="481">
        <f t="shared" si="7"/>
        <v>9.2940557656386105E-2</v>
      </c>
      <c r="AE28" s="481">
        <f t="shared" si="8"/>
        <v>9.0612786041666213E-2</v>
      </c>
      <c r="AF28" s="482">
        <f t="shared" si="9"/>
        <v>8.8963701780670493E-2</v>
      </c>
      <c r="AG28" s="466"/>
      <c r="AH28" s="480" t="e">
        <f t="shared" si="10"/>
        <v>#REF!</v>
      </c>
      <c r="AI28" s="480" t="e">
        <f t="shared" si="11"/>
        <v>#REF!</v>
      </c>
      <c r="AJ28" s="481" t="e">
        <f t="shared" si="12"/>
        <v>#REF!</v>
      </c>
      <c r="AK28" s="481" t="e">
        <f t="shared" si="13"/>
        <v>#REF!</v>
      </c>
      <c r="AL28" s="482" t="e">
        <f t="shared" si="14"/>
        <v>#REF!</v>
      </c>
      <c r="AM28" s="466"/>
      <c r="AN28" s="483" t="e">
        <f t="shared" si="15"/>
        <v>#REF!</v>
      </c>
      <c r="AO28" s="480" t="e">
        <f t="shared" si="16"/>
        <v>#REF!</v>
      </c>
      <c r="AP28" s="481" t="e">
        <f t="shared" si="17"/>
        <v>#REF!</v>
      </c>
      <c r="AQ28" s="481" t="e">
        <f t="shared" si="18"/>
        <v>#REF!</v>
      </c>
      <c r="AR28" s="482" t="e">
        <f t="shared" si="19"/>
        <v>#REF!</v>
      </c>
      <c r="AS28" s="465"/>
      <c r="AT28" s="465"/>
    </row>
    <row r="29" spans="1:46" ht="15.75" x14ac:dyDescent="0.25">
      <c r="A29" s="484" t="s">
        <v>80</v>
      </c>
      <c r="B29" s="450">
        <v>4010.6092873598</v>
      </c>
      <c r="C29" s="450"/>
      <c r="D29" s="450">
        <v>4173.1183251564162</v>
      </c>
      <c r="E29" s="451">
        <f>+'FMI SPNF 2019-2027'!EP29</f>
        <v>2503.9828154148963</v>
      </c>
      <c r="F29" s="450" t="e">
        <f>+#REF!</f>
        <v>#REF!</v>
      </c>
      <c r="G29" s="466"/>
      <c r="H29" s="452" t="e">
        <f t="shared" si="26"/>
        <v>#REF!</v>
      </c>
      <c r="I29" s="465"/>
      <c r="J29" s="465"/>
      <c r="K29" s="450">
        <f>+'FMI SPNF 2019-2027'!EQ29</f>
        <v>2434</v>
      </c>
      <c r="L29" s="450">
        <f>+'FMI SPNF 2019-2027'!ER29</f>
        <v>2429.0071077373632</v>
      </c>
      <c r="M29" s="450">
        <f>+'FMI SPNF 2019-2027'!ES29</f>
        <v>2445</v>
      </c>
      <c r="N29" s="450">
        <f>+'FMI SPNF 2019-2027'!ET29</f>
        <v>2477.2773036543367</v>
      </c>
      <c r="O29" s="450">
        <f>+'FMI SPNF 2019-2027'!EU29</f>
        <v>2501.9770979653845</v>
      </c>
      <c r="P29" s="450"/>
      <c r="Q29" s="450" t="e">
        <f>+#REF!</f>
        <v>#REF!</v>
      </c>
      <c r="R29" s="450" t="e">
        <f>+#REF!</f>
        <v>#REF!</v>
      </c>
      <c r="S29" s="450" t="e">
        <f>+#REF!</f>
        <v>#REF!</v>
      </c>
      <c r="T29" s="450" t="e">
        <f>+#REF!</f>
        <v>#REF!</v>
      </c>
      <c r="U29" s="450" t="e">
        <f>+#REF!</f>
        <v>#REF!</v>
      </c>
      <c r="V29" s="466"/>
      <c r="W29" s="450" t="e">
        <f t="shared" si="22"/>
        <v>#REF!</v>
      </c>
      <c r="X29" s="450" t="e">
        <f t="shared" si="23"/>
        <v>#REF!</v>
      </c>
      <c r="Y29" s="450" t="e">
        <f t="shared" si="24"/>
        <v>#REF!</v>
      </c>
      <c r="Z29" s="450" t="e">
        <f t="shared" si="25"/>
        <v>#REF!</v>
      </c>
      <c r="AA29" s="465"/>
      <c r="AB29" s="480">
        <f t="shared" si="5"/>
        <v>2.3465435341801427E-2</v>
      </c>
      <c r="AC29" s="480">
        <f t="shared" si="6"/>
        <v>2.1053165105745085E-2</v>
      </c>
      <c r="AD29" s="481">
        <f t="shared" si="7"/>
        <v>2.0164538244007851E-2</v>
      </c>
      <c r="AE29" s="481">
        <f t="shared" si="8"/>
        <v>1.9580229738842946E-2</v>
      </c>
      <c r="AF29" s="482">
        <f t="shared" si="9"/>
        <v>1.9173711529462515E-2</v>
      </c>
      <c r="AG29" s="466"/>
      <c r="AH29" s="480" t="e">
        <f t="shared" si="10"/>
        <v>#REF!</v>
      </c>
      <c r="AI29" s="480" t="e">
        <f t="shared" si="11"/>
        <v>#REF!</v>
      </c>
      <c r="AJ29" s="481" t="e">
        <f t="shared" si="12"/>
        <v>#REF!</v>
      </c>
      <c r="AK29" s="481" t="e">
        <f t="shared" si="13"/>
        <v>#REF!</v>
      </c>
      <c r="AL29" s="482" t="e">
        <f t="shared" si="14"/>
        <v>#REF!</v>
      </c>
      <c r="AM29" s="466"/>
      <c r="AN29" s="483" t="e">
        <f t="shared" si="15"/>
        <v>#REF!</v>
      </c>
      <c r="AO29" s="480" t="e">
        <f t="shared" si="16"/>
        <v>#REF!</v>
      </c>
      <c r="AP29" s="481" t="e">
        <f t="shared" si="17"/>
        <v>#REF!</v>
      </c>
      <c r="AQ29" s="481" t="e">
        <f t="shared" si="18"/>
        <v>#REF!</v>
      </c>
      <c r="AR29" s="482" t="e">
        <f t="shared" si="19"/>
        <v>#REF!</v>
      </c>
      <c r="AS29" s="465"/>
      <c r="AT29" s="465"/>
    </row>
    <row r="30" spans="1:46" ht="15.75" x14ac:dyDescent="0.25">
      <c r="A30" s="484" t="s">
        <v>81</v>
      </c>
      <c r="B30" s="450">
        <v>6031.6409669600007</v>
      </c>
      <c r="C30" s="450"/>
      <c r="D30" s="450">
        <v>6505.9769534462066</v>
      </c>
      <c r="E30" s="451">
        <f>+'FMI SPNF 2019-2027'!EP30</f>
        <v>7178.4710846899989</v>
      </c>
      <c r="F30" s="451" t="e">
        <f>+#REF!</f>
        <v>#REF!</v>
      </c>
      <c r="G30" s="466"/>
      <c r="H30" s="452" t="e">
        <f t="shared" si="26"/>
        <v>#REF!</v>
      </c>
      <c r="I30" s="465"/>
      <c r="J30" s="465"/>
      <c r="K30" s="450">
        <f>+'FMI SPNF 2019-2027'!EQ30</f>
        <v>7585.8</v>
      </c>
      <c r="L30" s="450">
        <f>+'FMI SPNF 2019-2027'!ER30</f>
        <v>7957.44518593471</v>
      </c>
      <c r="M30" s="450">
        <f>+'FMI SPNF 2019-2027'!ES30</f>
        <v>8176.094963508328</v>
      </c>
      <c r="N30" s="450">
        <f>+'FMI SPNF 2019-2027'!ET30</f>
        <v>8514.8083537240254</v>
      </c>
      <c r="O30" s="450">
        <f>+'FMI SPNF 2019-2027'!EU30</f>
        <v>8672.471680880044</v>
      </c>
      <c r="P30" s="450"/>
      <c r="Q30" s="450" t="e">
        <f>+#REF!</f>
        <v>#REF!</v>
      </c>
      <c r="R30" s="450" t="e">
        <f>+#REF!</f>
        <v>#REF!</v>
      </c>
      <c r="S30" s="450" t="e">
        <f>+#REF!</f>
        <v>#REF!</v>
      </c>
      <c r="T30" s="450" t="e">
        <f>+#REF!</f>
        <v>#REF!</v>
      </c>
      <c r="U30" s="450" t="e">
        <f>+#REF!</f>
        <v>#REF!</v>
      </c>
      <c r="V30" s="466"/>
      <c r="W30" s="450" t="e">
        <f t="shared" si="22"/>
        <v>#REF!</v>
      </c>
      <c r="X30" s="450" t="e">
        <f t="shared" si="23"/>
        <v>#REF!</v>
      </c>
      <c r="Y30" s="450" t="e">
        <f t="shared" si="24"/>
        <v>#REF!</v>
      </c>
      <c r="Z30" s="450" t="e">
        <f>+T30-N30</f>
        <v>#REF!</v>
      </c>
      <c r="AA30" s="465"/>
      <c r="AB30" s="480">
        <f t="shared" si="5"/>
        <v>6.7271208114450962E-2</v>
      </c>
      <c r="AC30" s="480">
        <f t="shared" si="6"/>
        <v>6.5614256310255165E-2</v>
      </c>
      <c r="AD30" s="481">
        <f t="shared" si="7"/>
        <v>6.6059175893414548E-2</v>
      </c>
      <c r="AE30" s="481">
        <f t="shared" si="8"/>
        <v>6.5476408078564335E-2</v>
      </c>
      <c r="AF30" s="482">
        <f t="shared" si="9"/>
        <v>6.5903190919373314E-2</v>
      </c>
      <c r="AG30" s="466"/>
      <c r="AH30" s="480" t="e">
        <f t="shared" si="10"/>
        <v>#REF!</v>
      </c>
      <c r="AI30" s="480" t="e">
        <f t="shared" si="11"/>
        <v>#REF!</v>
      </c>
      <c r="AJ30" s="481" t="e">
        <f t="shared" si="12"/>
        <v>#REF!</v>
      </c>
      <c r="AK30" s="481" t="e">
        <f t="shared" si="13"/>
        <v>#REF!</v>
      </c>
      <c r="AL30" s="482" t="e">
        <f t="shared" si="14"/>
        <v>#REF!</v>
      </c>
      <c r="AM30" s="466"/>
      <c r="AN30" s="483" t="e">
        <f t="shared" si="15"/>
        <v>#REF!</v>
      </c>
      <c r="AO30" s="480" t="e">
        <f t="shared" si="16"/>
        <v>#REF!</v>
      </c>
      <c r="AP30" s="481" t="e">
        <f t="shared" si="17"/>
        <v>#REF!</v>
      </c>
      <c r="AQ30" s="481" t="e">
        <f t="shared" si="18"/>
        <v>#REF!</v>
      </c>
      <c r="AR30" s="482" t="e">
        <f t="shared" si="19"/>
        <v>#REF!</v>
      </c>
      <c r="AS30" s="465"/>
      <c r="AT30" s="465"/>
    </row>
    <row r="31" spans="1:46" ht="15.75" x14ac:dyDescent="0.25">
      <c r="A31" s="484" t="s">
        <v>68</v>
      </c>
      <c r="B31" s="450">
        <f>+B32+B33+B34</f>
        <v>5773.7837478843794</v>
      </c>
      <c r="C31" s="450"/>
      <c r="D31" s="450">
        <f>+D32+D33+D34</f>
        <v>7560.7999604132492</v>
      </c>
      <c r="E31" s="451">
        <f>+'FMI SPNF 2019-2027'!EP31</f>
        <v>8400.4336861278098</v>
      </c>
      <c r="F31" s="450" t="e">
        <f>+#REF!</f>
        <v>#REF!</v>
      </c>
      <c r="G31" s="466"/>
      <c r="H31" s="452" t="e">
        <f t="shared" si="26"/>
        <v>#REF!</v>
      </c>
      <c r="I31" s="465"/>
      <c r="J31" s="465"/>
      <c r="K31" s="450">
        <f>+'FMI SPNF 2019-2027'!EQ31</f>
        <v>10921.923836568392</v>
      </c>
      <c r="L31" s="450">
        <f>+'FMI SPNF 2019-2027'!ER31</f>
        <v>10614.482447044311</v>
      </c>
      <c r="M31" s="450">
        <f>+'FMI SPNF 2019-2027'!ES31</f>
        <v>10182.100375631846</v>
      </c>
      <c r="N31" s="450">
        <f>+'FMI SPNF 2019-2027'!ET31</f>
        <v>9887.9284749158032</v>
      </c>
      <c r="O31" s="450">
        <f>+'FMI SPNF 2019-2027'!EU31</f>
        <v>9781.278393780598</v>
      </c>
      <c r="P31" s="450"/>
      <c r="Q31" s="450" t="e">
        <f>+#REF!</f>
        <v>#REF!</v>
      </c>
      <c r="R31" s="450" t="e">
        <f>+#REF!</f>
        <v>#REF!</v>
      </c>
      <c r="S31" s="450" t="e">
        <f>+#REF!</f>
        <v>#REF!</v>
      </c>
      <c r="T31" s="450" t="e">
        <f>+#REF!</f>
        <v>#REF!</v>
      </c>
      <c r="U31" s="450" t="e">
        <f>+#REF!</f>
        <v>#REF!</v>
      </c>
      <c r="V31" s="466"/>
      <c r="W31" s="450" t="e">
        <f t="shared" si="22"/>
        <v>#REF!</v>
      </c>
      <c r="X31" s="450" t="e">
        <f t="shared" si="23"/>
        <v>#REF!</v>
      </c>
      <c r="Y31" s="450" t="e">
        <f t="shared" si="24"/>
        <v>#REF!</v>
      </c>
      <c r="Z31" s="450" t="e">
        <f t="shared" si="25"/>
        <v>#REF!</v>
      </c>
      <c r="AA31" s="465"/>
      <c r="AB31" s="480">
        <f t="shared" si="5"/>
        <v>7.8722518497899949E-2</v>
      </c>
      <c r="AC31" s="480">
        <f t="shared" si="6"/>
        <v>9.4470446098458158E-2</v>
      </c>
      <c r="AD31" s="481">
        <f t="shared" si="7"/>
        <v>8.8116719198549881E-2</v>
      </c>
      <c r="AE31" s="481">
        <f t="shared" si="8"/>
        <v>8.1541048907497179E-2</v>
      </c>
      <c r="AF31" s="482">
        <f t="shared" si="9"/>
        <v>7.6530910739110281E-2</v>
      </c>
      <c r="AG31" s="466"/>
      <c r="AH31" s="480" t="e">
        <f t="shared" si="10"/>
        <v>#REF!</v>
      </c>
      <c r="AI31" s="480" t="e">
        <f t="shared" si="11"/>
        <v>#REF!</v>
      </c>
      <c r="AJ31" s="481" t="e">
        <f t="shared" si="12"/>
        <v>#REF!</v>
      </c>
      <c r="AK31" s="481" t="e">
        <f t="shared" si="13"/>
        <v>#REF!</v>
      </c>
      <c r="AL31" s="482" t="e">
        <f t="shared" si="14"/>
        <v>#REF!</v>
      </c>
      <c r="AM31" s="466"/>
      <c r="AN31" s="483" t="e">
        <f t="shared" si="15"/>
        <v>#REF!</v>
      </c>
      <c r="AO31" s="480" t="e">
        <f t="shared" si="16"/>
        <v>#REF!</v>
      </c>
      <c r="AP31" s="481" t="e">
        <f t="shared" si="17"/>
        <v>#REF!</v>
      </c>
      <c r="AQ31" s="481" t="e">
        <f t="shared" si="18"/>
        <v>#REF!</v>
      </c>
      <c r="AR31" s="482" t="e">
        <f t="shared" si="19"/>
        <v>#REF!</v>
      </c>
      <c r="AS31" s="465"/>
      <c r="AT31" s="465"/>
    </row>
    <row r="32" spans="1:46" ht="15.75" x14ac:dyDescent="0.25">
      <c r="A32" s="484" t="s">
        <v>89</v>
      </c>
      <c r="B32" s="450">
        <v>3186.3113227340687</v>
      </c>
      <c r="C32" s="450"/>
      <c r="D32" s="450">
        <v>4176.2960924327499</v>
      </c>
      <c r="E32" s="451">
        <f>+'FMI SPNF 2019-2027'!EP32</f>
        <v>4512.32301353</v>
      </c>
      <c r="F32" s="450" t="e">
        <f>+#REF!</f>
        <v>#REF!</v>
      </c>
      <c r="G32" s="466"/>
      <c r="H32" s="452" t="e">
        <f t="shared" si="26"/>
        <v>#REF!</v>
      </c>
      <c r="I32" s="465"/>
      <c r="J32" s="465"/>
      <c r="K32" s="450">
        <f>+'FMI SPNF 2019-2027'!EQ32</f>
        <v>6553.6391894315329</v>
      </c>
      <c r="L32" s="450">
        <f>+'FMI SPNF 2019-2027'!ER32</f>
        <v>6104</v>
      </c>
      <c r="M32" s="450">
        <f>+'FMI SPNF 2019-2027'!ES32</f>
        <v>5588</v>
      </c>
      <c r="N32" s="450">
        <f>+'FMI SPNF 2019-2027'!ET32</f>
        <v>5272</v>
      </c>
      <c r="O32" s="450">
        <f>+'FMI SPNF 2019-2027'!EU32</f>
        <v>5117.2196313184686</v>
      </c>
      <c r="P32" s="450"/>
      <c r="Q32" s="450" t="e">
        <f>+#REF!</f>
        <v>#REF!</v>
      </c>
      <c r="R32" s="450" t="e">
        <f>+#REF!</f>
        <v>#REF!</v>
      </c>
      <c r="S32" s="450" t="e">
        <f>+#REF!</f>
        <v>#REF!</v>
      </c>
      <c r="T32" s="450" t="e">
        <f>+#REF!</f>
        <v>#REF!</v>
      </c>
      <c r="U32" s="450" t="e">
        <f>+#REF!</f>
        <v>#REF!</v>
      </c>
      <c r="V32" s="450"/>
      <c r="W32" s="526" t="e">
        <f t="shared" si="22"/>
        <v>#REF!</v>
      </c>
      <c r="X32" s="526" t="e">
        <f t="shared" si="23"/>
        <v>#REF!</v>
      </c>
      <c r="Y32" s="526" t="e">
        <f>+S32-M32</f>
        <v>#REF!</v>
      </c>
      <c r="Z32" s="526" t="e">
        <f t="shared" si="25"/>
        <v>#REF!</v>
      </c>
      <c r="AA32" s="465"/>
      <c r="AB32" s="480">
        <f t="shared" si="5"/>
        <v>4.2286082501635076E-2</v>
      </c>
      <c r="AC32" s="480">
        <f t="shared" si="6"/>
        <v>5.668646174962344E-2</v>
      </c>
      <c r="AD32" s="481">
        <f t="shared" si="7"/>
        <v>5.0672697107122848E-2</v>
      </c>
      <c r="AE32" s="481">
        <f t="shared" si="8"/>
        <v>4.4750234675114263E-2</v>
      </c>
      <c r="AF32" s="482">
        <f t="shared" si="9"/>
        <v>4.0804397244593241E-2</v>
      </c>
      <c r="AG32" s="466"/>
      <c r="AH32" s="480" t="e">
        <f t="shared" si="10"/>
        <v>#REF!</v>
      </c>
      <c r="AI32" s="480" t="e">
        <f t="shared" si="11"/>
        <v>#REF!</v>
      </c>
      <c r="AJ32" s="481" t="e">
        <f t="shared" si="12"/>
        <v>#REF!</v>
      </c>
      <c r="AK32" s="481" t="e">
        <f t="shared" si="13"/>
        <v>#REF!</v>
      </c>
      <c r="AL32" s="482" t="e">
        <f t="shared" si="14"/>
        <v>#REF!</v>
      </c>
      <c r="AM32" s="466"/>
      <c r="AN32" s="483" t="e">
        <f t="shared" si="15"/>
        <v>#REF!</v>
      </c>
      <c r="AO32" s="480" t="e">
        <f t="shared" si="16"/>
        <v>#REF!</v>
      </c>
      <c r="AP32" s="481" t="e">
        <f t="shared" si="17"/>
        <v>#REF!</v>
      </c>
      <c r="AQ32" s="481" t="e">
        <f t="shared" si="18"/>
        <v>#REF!</v>
      </c>
      <c r="AR32" s="482" t="e">
        <f t="shared" si="19"/>
        <v>#REF!</v>
      </c>
      <c r="AS32" s="465"/>
      <c r="AT32" s="465"/>
    </row>
    <row r="33" spans="1:46" ht="15.75" x14ac:dyDescent="0.25">
      <c r="A33" s="484" t="s">
        <v>87</v>
      </c>
      <c r="B33" s="450">
        <v>1224.8920415631669</v>
      </c>
      <c r="C33" s="450"/>
      <c r="D33" s="450">
        <v>1277.6399266515341</v>
      </c>
      <c r="E33" s="451">
        <f>+'FMI SPNF 2019-2027'!EP33</f>
        <v>1235.4716184718422</v>
      </c>
      <c r="F33" s="450" t="e">
        <f>+#REF!</f>
        <v>#REF!</v>
      </c>
      <c r="G33" s="466"/>
      <c r="H33" s="452" t="e">
        <f t="shared" si="26"/>
        <v>#REF!</v>
      </c>
      <c r="I33" s="465"/>
      <c r="J33" s="465"/>
      <c r="K33" s="450">
        <f>+'FMI SPNF 2019-2027'!EQ33</f>
        <v>1503.2007298770184</v>
      </c>
      <c r="L33" s="450">
        <f>+'FMI SPNF 2019-2027'!ER33</f>
        <v>1498.7666717499174</v>
      </c>
      <c r="M33" s="450">
        <f>+'FMI SPNF 2019-2027'!ES33</f>
        <v>1579.1693161068772</v>
      </c>
      <c r="N33" s="450">
        <f>+'FMI SPNF 2019-2027'!ET33</f>
        <v>1434.0559215495839</v>
      </c>
      <c r="O33" s="450">
        <f>+'FMI SPNF 2019-2027'!EU33</f>
        <v>1434.0559215495839</v>
      </c>
      <c r="P33" s="450"/>
      <c r="Q33" s="450" t="e">
        <f>+#REF!</f>
        <v>#REF!</v>
      </c>
      <c r="R33" s="450" t="e">
        <f>+#REF!</f>
        <v>#REF!</v>
      </c>
      <c r="S33" s="450" t="e">
        <f>+#REF!</f>
        <v>#REF!</v>
      </c>
      <c r="T33" s="450" t="e">
        <f>+#REF!</f>
        <v>#REF!</v>
      </c>
      <c r="U33" s="450" t="e">
        <f>+#REF!</f>
        <v>#REF!</v>
      </c>
      <c r="V33" s="450"/>
      <c r="W33" s="450" t="e">
        <f>+Q33-K33</f>
        <v>#REF!</v>
      </c>
      <c r="X33" s="450" t="e">
        <f t="shared" si="23"/>
        <v>#REF!</v>
      </c>
      <c r="Y33" s="450" t="e">
        <f t="shared" si="24"/>
        <v>#REF!</v>
      </c>
      <c r="Z33" s="450" t="e">
        <f t="shared" si="25"/>
        <v>#REF!</v>
      </c>
      <c r="AA33" s="465"/>
      <c r="AB33" s="480">
        <f t="shared" si="5"/>
        <v>1.1577906685864434E-2</v>
      </c>
      <c r="AC33" s="480">
        <f t="shared" si="6"/>
        <v>1.3002108937213387E-2</v>
      </c>
      <c r="AD33" s="481">
        <f t="shared" si="7"/>
        <v>1.2442095280444656E-2</v>
      </c>
      <c r="AE33" s="481">
        <f t="shared" si="8"/>
        <v>1.2646420452312537E-2</v>
      </c>
      <c r="AF33" s="482">
        <f t="shared" si="9"/>
        <v>1.1099352711280435E-2</v>
      </c>
      <c r="AG33" s="466"/>
      <c r="AH33" s="480" t="e">
        <f t="shared" si="10"/>
        <v>#REF!</v>
      </c>
      <c r="AI33" s="480" t="e">
        <f t="shared" si="11"/>
        <v>#REF!</v>
      </c>
      <c r="AJ33" s="481" t="e">
        <f t="shared" si="12"/>
        <v>#REF!</v>
      </c>
      <c r="AK33" s="481" t="e">
        <f t="shared" si="13"/>
        <v>#REF!</v>
      </c>
      <c r="AL33" s="482" t="e">
        <f t="shared" si="14"/>
        <v>#REF!</v>
      </c>
      <c r="AM33" s="466"/>
      <c r="AN33" s="483" t="e">
        <f t="shared" si="15"/>
        <v>#REF!</v>
      </c>
      <c r="AO33" s="480" t="e">
        <f t="shared" si="16"/>
        <v>#REF!</v>
      </c>
      <c r="AP33" s="481" t="e">
        <f t="shared" si="17"/>
        <v>#REF!</v>
      </c>
      <c r="AQ33" s="481" t="e">
        <f t="shared" si="18"/>
        <v>#REF!</v>
      </c>
      <c r="AR33" s="482" t="e">
        <f t="shared" si="19"/>
        <v>#REF!</v>
      </c>
      <c r="AS33" s="465"/>
      <c r="AT33" s="465"/>
    </row>
    <row r="34" spans="1:46" ht="15.75" x14ac:dyDescent="0.25">
      <c r="A34" s="484" t="s">
        <v>88</v>
      </c>
      <c r="B34" s="450">
        <v>1362.5803835871438</v>
      </c>
      <c r="C34" s="450"/>
      <c r="D34" s="450">
        <v>2106.8639413289661</v>
      </c>
      <c r="E34" s="451">
        <f>+E31-E32-E33</f>
        <v>2652.6390541259675</v>
      </c>
      <c r="F34" s="451" t="e">
        <f>+F31-F32-F33</f>
        <v>#REF!</v>
      </c>
      <c r="G34" s="466"/>
      <c r="H34" s="452" t="e">
        <f t="shared" si="26"/>
        <v>#REF!</v>
      </c>
      <c r="I34" s="465"/>
      <c r="J34" s="465"/>
      <c r="K34" s="450">
        <f>+K31-K32-K33</f>
        <v>2865.0839172598407</v>
      </c>
      <c r="L34" s="450">
        <f>+L31-L32-L33</f>
        <v>3011.7157752943936</v>
      </c>
      <c r="M34" s="450">
        <f>+M31-M32-M33</f>
        <v>3014.931059524969</v>
      </c>
      <c r="N34" s="450">
        <f>+N31-N32-N33</f>
        <v>3181.8725533662191</v>
      </c>
      <c r="O34" s="450">
        <f>+O31-O32-O33</f>
        <v>3230.0028409125453</v>
      </c>
      <c r="P34" s="450"/>
      <c r="Q34" s="450" t="e">
        <f>+#REF!+#REF!</f>
        <v>#REF!</v>
      </c>
      <c r="R34" s="450" t="e">
        <f>+#REF!+#REF!</f>
        <v>#REF!</v>
      </c>
      <c r="S34" s="450" t="e">
        <f>+#REF!+#REF!</f>
        <v>#REF!</v>
      </c>
      <c r="T34" s="450" t="e">
        <f>+#REF!+#REF!</f>
        <v>#REF!</v>
      </c>
      <c r="U34" s="450" t="e">
        <f>+#REF!+#REF!</f>
        <v>#REF!</v>
      </c>
      <c r="V34" s="450"/>
      <c r="W34" s="525" t="e">
        <f t="shared" si="22"/>
        <v>#REF!</v>
      </c>
      <c r="X34" s="525" t="e">
        <f>+R34-L34</f>
        <v>#REF!</v>
      </c>
      <c r="Y34" s="525" t="e">
        <f t="shared" si="24"/>
        <v>#REF!</v>
      </c>
      <c r="Z34" s="525" t="e">
        <f t="shared" si="25"/>
        <v>#REF!</v>
      </c>
      <c r="AA34" s="465"/>
      <c r="AB34" s="480">
        <f t="shared" si="5"/>
        <v>2.4858529310400428E-2</v>
      </c>
      <c r="AC34" s="480">
        <f t="shared" si="6"/>
        <v>2.4781875411621329E-2</v>
      </c>
      <c r="AD34" s="481">
        <f t="shared" si="7"/>
        <v>2.5001926810982383E-2</v>
      </c>
      <c r="AE34" s="481">
        <f t="shared" si="8"/>
        <v>2.4144393780070376E-2</v>
      </c>
      <c r="AF34" s="482">
        <f t="shared" si="9"/>
        <v>2.462716078323661E-2</v>
      </c>
      <c r="AG34" s="466"/>
      <c r="AH34" s="480" t="e">
        <f t="shared" si="10"/>
        <v>#REF!</v>
      </c>
      <c r="AI34" s="480" t="e">
        <f t="shared" si="11"/>
        <v>#REF!</v>
      </c>
      <c r="AJ34" s="481" t="e">
        <f t="shared" si="12"/>
        <v>#REF!</v>
      </c>
      <c r="AK34" s="481" t="e">
        <f t="shared" si="13"/>
        <v>#REF!</v>
      </c>
      <c r="AL34" s="482" t="e">
        <f t="shared" si="14"/>
        <v>#REF!</v>
      </c>
      <c r="AM34" s="466"/>
      <c r="AN34" s="483" t="e">
        <f t="shared" si="15"/>
        <v>#REF!</v>
      </c>
      <c r="AO34" s="480" t="e">
        <f t="shared" si="16"/>
        <v>#REF!</v>
      </c>
      <c r="AP34" s="481" t="e">
        <f t="shared" si="17"/>
        <v>#REF!</v>
      </c>
      <c r="AQ34" s="481" t="e">
        <f t="shared" si="18"/>
        <v>#REF!</v>
      </c>
      <c r="AR34" s="482" t="e">
        <f t="shared" si="19"/>
        <v>#REF!</v>
      </c>
      <c r="AS34" s="465"/>
      <c r="AT34" s="465"/>
    </row>
    <row r="35" spans="1:46" s="8" customFormat="1" ht="15.75" x14ac:dyDescent="0.25">
      <c r="A35" s="484" t="s">
        <v>417</v>
      </c>
      <c r="B35" s="450"/>
      <c r="C35" s="450"/>
      <c r="D35" s="450"/>
      <c r="E35" s="451">
        <f>+'FMI SPNF 2019-2027'!EP34</f>
        <v>1241.9409000000001</v>
      </c>
      <c r="F35" s="450">
        <v>1242</v>
      </c>
      <c r="G35" s="466"/>
      <c r="H35" s="452">
        <f t="shared" si="26"/>
        <v>5.9099999999943975E-2</v>
      </c>
      <c r="I35" s="465"/>
      <c r="J35" s="465"/>
      <c r="K35" s="450">
        <f>+'FMI SPNF 2019-2027'!EQ34</f>
        <v>1357.0839172598417</v>
      </c>
      <c r="L35" s="450">
        <f>+'FMI SPNF 2019-2027'!ER34</f>
        <v>1443.7157752943933</v>
      </c>
      <c r="M35" s="450">
        <f>+'FMI SPNF 2019-2027'!ES34</f>
        <v>1504.9310595249694</v>
      </c>
      <c r="N35" s="450">
        <f>+'FMI SPNF 2019-2027'!ET34</f>
        <v>1555.8725533662196</v>
      </c>
      <c r="O35" s="450">
        <f>+'FMI SPNF 2019-2027'!EU34</f>
        <v>1608.5431368894017</v>
      </c>
      <c r="P35" s="450"/>
      <c r="Q35" s="450">
        <v>1306.1400000000001</v>
      </c>
      <c r="R35" s="450">
        <v>1306.1400000000001</v>
      </c>
      <c r="S35" s="450">
        <v>1306.1400000000001</v>
      </c>
      <c r="T35" s="450">
        <v>1306.1400000000001</v>
      </c>
      <c r="U35" s="450">
        <v>1306.1400000000001</v>
      </c>
      <c r="V35" s="450"/>
      <c r="W35" s="450">
        <f t="shared" si="22"/>
        <v>-50.943917259841555</v>
      </c>
      <c r="X35" s="450">
        <f t="shared" si="23"/>
        <v>-137.57577529439322</v>
      </c>
      <c r="Y35" s="450">
        <f t="shared" si="24"/>
        <v>-198.79105952496934</v>
      </c>
      <c r="Z35" s="450">
        <f t="shared" si="25"/>
        <v>-249.73255336621946</v>
      </c>
      <c r="AA35" s="465"/>
      <c r="AB35" s="480">
        <f t="shared" si="5"/>
        <v>1.1638531905203947E-2</v>
      </c>
      <c r="AC35" s="480">
        <f t="shared" si="6"/>
        <v>1.1738254631233668E-2</v>
      </c>
      <c r="AD35" s="481">
        <f t="shared" si="7"/>
        <v>1.198508718713431E-2</v>
      </c>
      <c r="AE35" s="481">
        <f t="shared" si="8"/>
        <v>1.2051900158126475E-2</v>
      </c>
      <c r="AF35" s="482">
        <f t="shared" si="9"/>
        <v>1.2042193044293402E-2</v>
      </c>
      <c r="AG35" s="466"/>
      <c r="AH35" s="480">
        <f t="shared" si="10"/>
        <v>1.1639085745757548E-2</v>
      </c>
      <c r="AI35" s="480">
        <f t="shared" si="11"/>
        <v>1.129760931438697E-2</v>
      </c>
      <c r="AJ35" s="481">
        <f t="shared" si="12"/>
        <v>1.0842994200441915E-2</v>
      </c>
      <c r="AK35" s="481">
        <f t="shared" si="13"/>
        <v>1.0459926900242261E-2</v>
      </c>
      <c r="AL35" s="482">
        <f t="shared" si="14"/>
        <v>1.010930489701309E-2</v>
      </c>
      <c r="AM35" s="466"/>
      <c r="AN35" s="483">
        <f t="shared" si="15"/>
        <v>5.538405536010399E-7</v>
      </c>
      <c r="AO35" s="480">
        <f t="shared" si="16"/>
        <v>-4.4064531684669811E-4</v>
      </c>
      <c r="AP35" s="481">
        <f t="shared" si="17"/>
        <v>-1.1420929866923953E-3</v>
      </c>
      <c r="AQ35" s="481">
        <f t="shared" si="18"/>
        <v>-1.591973257884214E-3</v>
      </c>
      <c r="AR35" s="482">
        <f t="shared" si="19"/>
        <v>-1.9328881472803119E-3</v>
      </c>
      <c r="AS35" s="465"/>
      <c r="AT35" s="465"/>
    </row>
    <row r="36" spans="1:46" ht="15.75" x14ac:dyDescent="0.25">
      <c r="A36" s="479" t="s">
        <v>317</v>
      </c>
      <c r="B36" s="450">
        <f>+B37+B39</f>
        <v>7206.0363207794535</v>
      </c>
      <c r="C36" s="450"/>
      <c r="D36" s="450">
        <f>+D37+D39</f>
        <v>7745.2108730153759</v>
      </c>
      <c r="E36" s="451">
        <f>+'FMI SPNF 2019-2027'!EP39</f>
        <v>5004.8496669396263</v>
      </c>
      <c r="F36" s="450" t="e">
        <f>+#REF!</f>
        <v>#REF!</v>
      </c>
      <c r="G36" s="466"/>
      <c r="H36" s="452" t="e">
        <f t="shared" si="26"/>
        <v>#REF!</v>
      </c>
      <c r="I36" s="465"/>
      <c r="J36" s="465"/>
      <c r="K36" s="450">
        <f>+K37</f>
        <v>6857</v>
      </c>
      <c r="L36" s="450">
        <f>+L37</f>
        <v>7241.9341285567252</v>
      </c>
      <c r="M36" s="450">
        <f>+M37</f>
        <v>7369</v>
      </c>
      <c r="N36" s="450">
        <f>+N37</f>
        <v>7468.6682765896967</v>
      </c>
      <c r="O36" s="450">
        <f>+O37</f>
        <v>7639.8332464224268</v>
      </c>
      <c r="P36" s="450"/>
      <c r="Q36" s="450" t="e">
        <f>+Q37</f>
        <v>#REF!</v>
      </c>
      <c r="R36" s="450" t="e">
        <f>+R37</f>
        <v>#REF!</v>
      </c>
      <c r="S36" s="450" t="e">
        <f>+S37</f>
        <v>#REF!</v>
      </c>
      <c r="T36" s="450" t="e">
        <f>+T37</f>
        <v>#REF!</v>
      </c>
      <c r="U36" s="450" t="e">
        <f>+U37</f>
        <v>#REF!</v>
      </c>
      <c r="V36" s="450"/>
      <c r="W36" s="450" t="e">
        <f t="shared" ref="W36:Z40" si="27">+Q36-K36</f>
        <v>#REF!</v>
      </c>
      <c r="X36" s="450" t="e">
        <f t="shared" si="27"/>
        <v>#REF!</v>
      </c>
      <c r="Y36" s="450" t="e">
        <f t="shared" si="27"/>
        <v>#REF!</v>
      </c>
      <c r="Z36" s="450" t="e">
        <f t="shared" si="27"/>
        <v>#REF!</v>
      </c>
      <c r="AA36" s="465"/>
      <c r="AB36" s="480">
        <f t="shared" si="5"/>
        <v>4.6901670223942364E-2</v>
      </c>
      <c r="AC36" s="507">
        <f t="shared" si="6"/>
        <v>5.9310416240794597E-2</v>
      </c>
      <c r="AD36" s="508">
        <f t="shared" si="7"/>
        <v>6.0119320866004355E-2</v>
      </c>
      <c r="AE36" s="508">
        <f t="shared" si="8"/>
        <v>5.9012970529870618E-2</v>
      </c>
      <c r="AF36" s="509">
        <f t="shared" si="9"/>
        <v>5.7806241890375101E-2</v>
      </c>
      <c r="AG36" s="466"/>
      <c r="AH36" s="480" t="e">
        <f t="shared" si="10"/>
        <v>#REF!</v>
      </c>
      <c r="AI36" s="507" t="e">
        <f t="shared" si="11"/>
        <v>#REF!</v>
      </c>
      <c r="AJ36" s="508" t="e">
        <f t="shared" si="12"/>
        <v>#REF!</v>
      </c>
      <c r="AK36" s="508" t="e">
        <f t="shared" si="13"/>
        <v>#REF!</v>
      </c>
      <c r="AL36" s="509" t="e">
        <f t="shared" si="14"/>
        <v>#REF!</v>
      </c>
      <c r="AM36" s="466"/>
      <c r="AN36" s="483" t="e">
        <f t="shared" si="15"/>
        <v>#REF!</v>
      </c>
      <c r="AO36" s="507" t="e">
        <f t="shared" si="16"/>
        <v>#REF!</v>
      </c>
      <c r="AP36" s="508" t="e">
        <f t="shared" si="17"/>
        <v>#REF!</v>
      </c>
      <c r="AQ36" s="508" t="e">
        <f t="shared" si="18"/>
        <v>#REF!</v>
      </c>
      <c r="AR36" s="509" t="e">
        <f t="shared" si="19"/>
        <v>#REF!</v>
      </c>
      <c r="AS36" s="465"/>
      <c r="AT36" s="465"/>
    </row>
    <row r="37" spans="1:46" ht="15.75" x14ac:dyDescent="0.25">
      <c r="A37" s="484" t="s">
        <v>82</v>
      </c>
      <c r="B37" s="450">
        <v>7206.0363207794535</v>
      </c>
      <c r="C37" s="450"/>
      <c r="D37" s="450">
        <v>7606.5879075428493</v>
      </c>
      <c r="E37" s="451">
        <f>+E36</f>
        <v>5004.8496669396263</v>
      </c>
      <c r="F37" s="450" t="e">
        <f>+F36</f>
        <v>#REF!</v>
      </c>
      <c r="G37" s="466"/>
      <c r="H37" s="452" t="e">
        <f t="shared" si="26"/>
        <v>#REF!</v>
      </c>
      <c r="I37" s="465"/>
      <c r="J37" s="465"/>
      <c r="K37" s="450">
        <f>+'FMI SPNF 2019-2027'!EQ38</f>
        <v>6857</v>
      </c>
      <c r="L37" s="450">
        <f>+'FMI SPNF 2019-2027'!ER38</f>
        <v>7241.9341285567252</v>
      </c>
      <c r="M37" s="450">
        <f>+'FMI SPNF 2019-2027'!ES38</f>
        <v>7369</v>
      </c>
      <c r="N37" s="450">
        <f>+'FMI SPNF 2019-2027'!ET38</f>
        <v>7468.6682765896967</v>
      </c>
      <c r="O37" s="450">
        <f>+'FMI SPNF 2019-2027'!EU38</f>
        <v>7639.8332464224268</v>
      </c>
      <c r="P37" s="450"/>
      <c r="Q37" s="450" t="e">
        <f>+#REF!</f>
        <v>#REF!</v>
      </c>
      <c r="R37" s="450" t="e">
        <f>+#REF!</f>
        <v>#REF!</v>
      </c>
      <c r="S37" s="450" t="e">
        <f>+#REF!</f>
        <v>#REF!</v>
      </c>
      <c r="T37" s="450" t="e">
        <f>+#REF!</f>
        <v>#REF!</v>
      </c>
      <c r="U37" s="450" t="e">
        <f>+#REF!</f>
        <v>#REF!</v>
      </c>
      <c r="V37" s="450"/>
      <c r="W37" s="450" t="e">
        <f t="shared" si="27"/>
        <v>#REF!</v>
      </c>
      <c r="X37" s="450" t="e">
        <f t="shared" si="27"/>
        <v>#REF!</v>
      </c>
      <c r="Y37" s="450" t="e">
        <f t="shared" si="27"/>
        <v>#REF!</v>
      </c>
      <c r="Z37" s="450" t="e">
        <f t="shared" si="27"/>
        <v>#REF!</v>
      </c>
      <c r="AA37" s="465"/>
      <c r="AB37" s="480">
        <f t="shared" si="5"/>
        <v>4.6901670223942364E-2</v>
      </c>
      <c r="AC37" s="480">
        <f t="shared" si="6"/>
        <v>5.9310416240794597E-2</v>
      </c>
      <c r="AD37" s="481">
        <f t="shared" si="7"/>
        <v>6.0119320866004355E-2</v>
      </c>
      <c r="AE37" s="481">
        <f t="shared" si="8"/>
        <v>5.9012970529870618E-2</v>
      </c>
      <c r="AF37" s="482">
        <f t="shared" si="9"/>
        <v>5.7806241890375101E-2</v>
      </c>
      <c r="AG37" s="466"/>
      <c r="AH37" s="480" t="e">
        <f t="shared" si="10"/>
        <v>#REF!</v>
      </c>
      <c r="AI37" s="480" t="e">
        <f t="shared" si="11"/>
        <v>#REF!</v>
      </c>
      <c r="AJ37" s="481" t="e">
        <f t="shared" si="12"/>
        <v>#REF!</v>
      </c>
      <c r="AK37" s="481" t="e">
        <f t="shared" si="13"/>
        <v>#REF!</v>
      </c>
      <c r="AL37" s="482" t="e">
        <f t="shared" si="14"/>
        <v>#REF!</v>
      </c>
      <c r="AM37" s="466"/>
      <c r="AN37" s="483" t="e">
        <f t="shared" si="15"/>
        <v>#REF!</v>
      </c>
      <c r="AO37" s="480" t="e">
        <f t="shared" si="16"/>
        <v>#REF!</v>
      </c>
      <c r="AP37" s="481" t="e">
        <f t="shared" si="17"/>
        <v>#REF!</v>
      </c>
      <c r="AQ37" s="481" t="e">
        <f t="shared" si="18"/>
        <v>#REF!</v>
      </c>
      <c r="AR37" s="482" t="e">
        <f t="shared" si="19"/>
        <v>#REF!</v>
      </c>
      <c r="AS37" s="465"/>
      <c r="AT37" s="465"/>
    </row>
    <row r="38" spans="1:46" ht="15.75" x14ac:dyDescent="0.25">
      <c r="A38" s="484" t="s">
        <v>420</v>
      </c>
      <c r="B38" s="450">
        <v>1668.4597524894534</v>
      </c>
      <c r="C38" s="450"/>
      <c r="D38" s="450">
        <v>1666.772354725</v>
      </c>
      <c r="E38" s="451">
        <f>+'FMI SPNF 2019-2027'!EP41</f>
        <v>1364.2678246264577</v>
      </c>
      <c r="F38" s="450" t="e">
        <f>+#REF!</f>
        <v>#REF!</v>
      </c>
      <c r="G38" s="466"/>
      <c r="H38" s="452" t="e">
        <f t="shared" si="26"/>
        <v>#REF!</v>
      </c>
      <c r="I38" s="465"/>
      <c r="J38" s="465"/>
      <c r="K38" s="450">
        <f>+'FMI SPNF 2019-2027'!EQ40</f>
        <v>1723.1078932599999</v>
      </c>
      <c r="L38" s="450">
        <f>+'FMI SPNF 2019-2027'!ER40</f>
        <v>1953.3668368104709</v>
      </c>
      <c r="M38" s="450">
        <f>+'FMI SPNF 2019-2027'!ES40</f>
        <v>1947.8290008138474</v>
      </c>
      <c r="N38" s="450">
        <f>+'FMI SPNF 2019-2027'!ET40</f>
        <v>1978.5682765896961</v>
      </c>
      <c r="O38" s="450">
        <f>+'FMI SPNF 2019-2027'!EU40</f>
        <v>1979.5682765897</v>
      </c>
      <c r="P38" s="450"/>
      <c r="Q38" s="450" t="e">
        <f>+#REF!</f>
        <v>#REF!</v>
      </c>
      <c r="R38" s="450" t="e">
        <f>+#REF!</f>
        <v>#REF!</v>
      </c>
      <c r="S38" s="450" t="e">
        <f>+#REF!</f>
        <v>#REF!</v>
      </c>
      <c r="T38" s="450" t="e">
        <f>+#REF!</f>
        <v>#REF!</v>
      </c>
      <c r="U38" s="450" t="e">
        <f>+#REF!</f>
        <v>#REF!</v>
      </c>
      <c r="V38" s="450"/>
      <c r="W38" s="450" t="e">
        <f t="shared" si="27"/>
        <v>#REF!</v>
      </c>
      <c r="X38" s="450" t="e">
        <f t="shared" si="27"/>
        <v>#REF!</v>
      </c>
      <c r="Y38" s="450" t="e">
        <f t="shared" si="27"/>
        <v>#REF!</v>
      </c>
      <c r="Z38" s="450" t="e">
        <f t="shared" si="27"/>
        <v>#REF!</v>
      </c>
      <c r="AA38" s="465"/>
      <c r="AB38" s="480">
        <f t="shared" si="5"/>
        <v>1.2784887432371548E-2</v>
      </c>
      <c r="AC38" s="480">
        <f t="shared" si="6"/>
        <v>1.490422143459957E-2</v>
      </c>
      <c r="AD38" s="481">
        <f t="shared" si="7"/>
        <v>1.6215983954914099E-2</v>
      </c>
      <c r="AE38" s="481">
        <f t="shared" si="8"/>
        <v>1.5598748191376702E-2</v>
      </c>
      <c r="AF38" s="482">
        <f t="shared" si="9"/>
        <v>1.5313787164930991E-2</v>
      </c>
      <c r="AG38" s="466"/>
      <c r="AH38" s="480" t="e">
        <f t="shared" si="10"/>
        <v>#REF!</v>
      </c>
      <c r="AI38" s="480" t="e">
        <f t="shared" si="11"/>
        <v>#REF!</v>
      </c>
      <c r="AJ38" s="481" t="e">
        <f t="shared" si="12"/>
        <v>#REF!</v>
      </c>
      <c r="AK38" s="481" t="e">
        <f t="shared" si="13"/>
        <v>#REF!</v>
      </c>
      <c r="AL38" s="482" t="e">
        <f t="shared" si="14"/>
        <v>#REF!</v>
      </c>
      <c r="AM38" s="466"/>
      <c r="AN38" s="483" t="e">
        <f t="shared" si="15"/>
        <v>#REF!</v>
      </c>
      <c r="AO38" s="480" t="e">
        <f t="shared" si="16"/>
        <v>#REF!</v>
      </c>
      <c r="AP38" s="481" t="e">
        <f t="shared" si="17"/>
        <v>#REF!</v>
      </c>
      <c r="AQ38" s="481" t="e">
        <f t="shared" si="18"/>
        <v>#REF!</v>
      </c>
      <c r="AR38" s="482" t="e">
        <f t="shared" si="19"/>
        <v>#REF!</v>
      </c>
      <c r="AS38" s="465"/>
      <c r="AT38" s="465"/>
    </row>
    <row r="39" spans="1:46" ht="15.75" x14ac:dyDescent="0.25">
      <c r="A39" s="484" t="s">
        <v>410</v>
      </c>
      <c r="B39" s="450">
        <v>0</v>
      </c>
      <c r="C39" s="450"/>
      <c r="D39" s="450">
        <v>138.62296547252708</v>
      </c>
      <c r="E39" s="451">
        <v>0</v>
      </c>
      <c r="F39" s="450">
        <v>0</v>
      </c>
      <c r="G39" s="466"/>
      <c r="H39" s="452">
        <f t="shared" si="26"/>
        <v>0</v>
      </c>
      <c r="I39" s="465"/>
      <c r="J39" s="465"/>
      <c r="K39" s="450">
        <v>0</v>
      </c>
      <c r="L39" s="450">
        <v>0</v>
      </c>
      <c r="M39" s="450">
        <v>0</v>
      </c>
      <c r="N39" s="450">
        <v>0</v>
      </c>
      <c r="O39" s="450">
        <v>1</v>
      </c>
      <c r="P39" s="450"/>
      <c r="Q39" s="450"/>
      <c r="R39" s="450"/>
      <c r="S39" s="450"/>
      <c r="T39" s="450"/>
      <c r="U39" s="450"/>
      <c r="V39" s="450"/>
      <c r="W39" s="450">
        <f t="shared" si="27"/>
        <v>0</v>
      </c>
      <c r="X39" s="450">
        <f t="shared" si="27"/>
        <v>0</v>
      </c>
      <c r="Y39" s="450">
        <f t="shared" si="27"/>
        <v>0</v>
      </c>
      <c r="Z39" s="450">
        <f t="shared" si="27"/>
        <v>0</v>
      </c>
      <c r="AA39" s="465"/>
      <c r="AB39" s="480">
        <f t="shared" si="5"/>
        <v>0</v>
      </c>
      <c r="AC39" s="480">
        <f t="shared" si="6"/>
        <v>0</v>
      </c>
      <c r="AD39" s="481">
        <f t="shared" si="7"/>
        <v>0</v>
      </c>
      <c r="AE39" s="481">
        <f t="shared" si="8"/>
        <v>0</v>
      </c>
      <c r="AF39" s="482">
        <f t="shared" si="9"/>
        <v>0</v>
      </c>
      <c r="AG39" s="466"/>
      <c r="AH39" s="480">
        <f t="shared" si="10"/>
        <v>0</v>
      </c>
      <c r="AI39" s="480">
        <f t="shared" si="11"/>
        <v>0</v>
      </c>
      <c r="AJ39" s="481">
        <f t="shared" si="12"/>
        <v>0</v>
      </c>
      <c r="AK39" s="481">
        <f t="shared" si="13"/>
        <v>0</v>
      </c>
      <c r="AL39" s="482">
        <f t="shared" si="14"/>
        <v>0</v>
      </c>
      <c r="AM39" s="466"/>
      <c r="AN39" s="483">
        <f t="shared" si="15"/>
        <v>0</v>
      </c>
      <c r="AO39" s="480">
        <f t="shared" si="16"/>
        <v>0</v>
      </c>
      <c r="AP39" s="481">
        <f t="shared" si="17"/>
        <v>0</v>
      </c>
      <c r="AQ39" s="481">
        <f t="shared" si="18"/>
        <v>0</v>
      </c>
      <c r="AR39" s="482">
        <f t="shared" si="19"/>
        <v>0</v>
      </c>
      <c r="AS39" s="465"/>
      <c r="AT39" s="465"/>
    </row>
    <row r="40" spans="1:46" ht="15.75" x14ac:dyDescent="0.25">
      <c r="A40" s="479" t="s">
        <v>91</v>
      </c>
      <c r="B40" s="447">
        <v>75.784861089999993</v>
      </c>
      <c r="C40" s="450"/>
      <c r="D40" s="447">
        <v>374</v>
      </c>
      <c r="E40" s="448">
        <f>+'FMI SPNF 2019-2027'!EP45</f>
        <v>375</v>
      </c>
      <c r="F40" s="447" t="e">
        <f>+#REF!</f>
        <v>#REF!</v>
      </c>
      <c r="G40" s="466"/>
      <c r="H40" s="452" t="e">
        <f t="shared" si="26"/>
        <v>#REF!</v>
      </c>
      <c r="I40" s="465"/>
      <c r="J40" s="465"/>
      <c r="K40" s="450">
        <f>+'FMI SPNF 2019-2027'!EQ44</f>
        <v>16.69965045</v>
      </c>
      <c r="L40" s="450">
        <f>+'FMI SPNF 2019-2027'!ER44</f>
        <v>0</v>
      </c>
      <c r="M40" s="450">
        <f>+'FMI SPNF 2019-2027'!ES44</f>
        <v>0</v>
      </c>
      <c r="N40" s="450">
        <f>+'FMI SPNF 2019-2027'!ET44</f>
        <v>0</v>
      </c>
      <c r="O40" s="450">
        <f>+'FMI SPNF 2019-2027'!EU44</f>
        <v>0</v>
      </c>
      <c r="P40" s="450"/>
      <c r="Q40" s="450" t="e">
        <f>+#REF!</f>
        <v>#REF!</v>
      </c>
      <c r="R40" s="450" t="e">
        <f>+#REF!</f>
        <v>#REF!</v>
      </c>
      <c r="S40" s="450" t="e">
        <f>+#REF!</f>
        <v>#REF!</v>
      </c>
      <c r="T40" s="450" t="e">
        <f>+#REF!</f>
        <v>#REF!</v>
      </c>
      <c r="U40" s="450" t="e">
        <f>+#REF!</f>
        <v>#REF!</v>
      </c>
      <c r="V40" s="450"/>
      <c r="W40" s="450" t="e">
        <f t="shared" si="27"/>
        <v>#REF!</v>
      </c>
      <c r="X40" s="450" t="e">
        <f t="shared" si="27"/>
        <v>#REF!</v>
      </c>
      <c r="Y40" s="450" t="e">
        <f t="shared" si="27"/>
        <v>#REF!</v>
      </c>
      <c r="Z40" s="450" t="e">
        <f t="shared" si="27"/>
        <v>#REF!</v>
      </c>
      <c r="AA40" s="465"/>
      <c r="AB40" s="480">
        <f t="shared" si="5"/>
        <v>3.5142167106755884E-3</v>
      </c>
      <c r="AC40" s="480">
        <f t="shared" si="6"/>
        <v>1.4444556209206253E-4</v>
      </c>
      <c r="AD40" s="481">
        <f t="shared" si="7"/>
        <v>0</v>
      </c>
      <c r="AE40" s="481">
        <f t="shared" si="8"/>
        <v>0</v>
      </c>
      <c r="AF40" s="482">
        <f t="shared" si="9"/>
        <v>0</v>
      </c>
      <c r="AG40" s="466"/>
      <c r="AH40" s="480" t="e">
        <f t="shared" si="10"/>
        <v>#REF!</v>
      </c>
      <c r="AI40" s="480" t="e">
        <f t="shared" si="11"/>
        <v>#REF!</v>
      </c>
      <c r="AJ40" s="481" t="e">
        <f t="shared" si="12"/>
        <v>#REF!</v>
      </c>
      <c r="AK40" s="481" t="e">
        <f t="shared" si="13"/>
        <v>#REF!</v>
      </c>
      <c r="AL40" s="482" t="e">
        <f t="shared" si="14"/>
        <v>#REF!</v>
      </c>
      <c r="AM40" s="466"/>
      <c r="AN40" s="483" t="e">
        <f t="shared" si="15"/>
        <v>#REF!</v>
      </c>
      <c r="AO40" s="480" t="e">
        <f t="shared" si="16"/>
        <v>#REF!</v>
      </c>
      <c r="AP40" s="481" t="e">
        <f t="shared" si="17"/>
        <v>#REF!</v>
      </c>
      <c r="AQ40" s="481" t="e">
        <f t="shared" si="18"/>
        <v>#REF!</v>
      </c>
      <c r="AR40" s="482" t="e">
        <f t="shared" si="19"/>
        <v>#REF!</v>
      </c>
      <c r="AS40" s="465"/>
      <c r="AT40" s="465"/>
    </row>
    <row r="41" spans="1:46" ht="15.75" x14ac:dyDescent="0.25">
      <c r="A41" s="484"/>
      <c r="B41" s="447"/>
      <c r="C41" s="447"/>
      <c r="D41" s="447"/>
      <c r="E41" s="448"/>
      <c r="F41" s="447">
        <v>0</v>
      </c>
      <c r="G41" s="466"/>
      <c r="H41" s="452">
        <f t="shared" si="26"/>
        <v>0</v>
      </c>
      <c r="I41" s="465"/>
      <c r="J41" s="465"/>
      <c r="K41" s="450"/>
      <c r="L41" s="450"/>
      <c r="M41" s="450"/>
      <c r="N41" s="450"/>
      <c r="O41" s="450"/>
      <c r="P41" s="450"/>
      <c r="Q41" s="450"/>
      <c r="R41" s="450"/>
      <c r="S41" s="450"/>
      <c r="T41" s="450"/>
      <c r="U41" s="450"/>
      <c r="V41" s="450"/>
      <c r="W41" s="450"/>
      <c r="X41" s="450"/>
      <c r="Y41" s="450"/>
      <c r="Z41" s="450"/>
      <c r="AA41" s="465"/>
      <c r="AB41" s="480">
        <f t="shared" si="5"/>
        <v>0</v>
      </c>
      <c r="AC41" s="480"/>
      <c r="AD41" s="481"/>
      <c r="AE41" s="481"/>
      <c r="AF41" s="482"/>
      <c r="AG41" s="466"/>
      <c r="AH41" s="480">
        <f t="shared" si="10"/>
        <v>0</v>
      </c>
      <c r="AI41" s="480"/>
      <c r="AJ41" s="481"/>
      <c r="AK41" s="481"/>
      <c r="AL41" s="482"/>
      <c r="AM41" s="466"/>
      <c r="AN41" s="483"/>
      <c r="AO41" s="480"/>
      <c r="AP41" s="481"/>
      <c r="AQ41" s="481"/>
      <c r="AR41" s="482"/>
      <c r="AS41" s="465"/>
      <c r="AT41" s="465"/>
    </row>
    <row r="42" spans="1:46" ht="15.75" x14ac:dyDescent="0.25">
      <c r="A42" s="487" t="s">
        <v>83</v>
      </c>
      <c r="B42" s="454">
        <f>+B7-B23</f>
        <v>-6067.6345259312293</v>
      </c>
      <c r="C42" s="455"/>
      <c r="D42" s="454">
        <f>+D7-D23</f>
        <v>-2422.0756628151212</v>
      </c>
      <c r="E42" s="456" t="e">
        <f>+E7-E23</f>
        <v>#REF!</v>
      </c>
      <c r="F42" s="454" t="e">
        <f>+F7-F23</f>
        <v>#REF!</v>
      </c>
      <c r="G42" s="456">
        <f>+G7-G23</f>
        <v>0</v>
      </c>
      <c r="H42" s="454" t="e">
        <f t="shared" si="26"/>
        <v>#REF!</v>
      </c>
      <c r="I42" s="465"/>
      <c r="J42" s="465"/>
      <c r="K42" s="454">
        <f>+K7-K23</f>
        <v>1004.2907480191861</v>
      </c>
      <c r="L42" s="454">
        <f>+L7-L23</f>
        <v>2273.1624775046439</v>
      </c>
      <c r="M42" s="454">
        <f>+M7-M23</f>
        <v>2217.6368032291866</v>
      </c>
      <c r="N42" s="454">
        <f>+N7-N23</f>
        <v>2397.4054894997389</v>
      </c>
      <c r="O42" s="454">
        <f>+O7-O23</f>
        <v>2637.3298956192084</v>
      </c>
      <c r="P42" s="450"/>
      <c r="Q42" s="454" t="e">
        <f t="shared" ref="Q42:Z42" si="28">+Q7-Q23</f>
        <v>#REF!</v>
      </c>
      <c r="R42" s="454" t="e">
        <f t="shared" si="28"/>
        <v>#REF!</v>
      </c>
      <c r="S42" s="454" t="e">
        <f t="shared" si="28"/>
        <v>#REF!</v>
      </c>
      <c r="T42" s="454" t="e">
        <f t="shared" si="28"/>
        <v>#REF!</v>
      </c>
      <c r="U42" s="454" t="e">
        <f t="shared" si="28"/>
        <v>#REF!</v>
      </c>
      <c r="V42" s="454">
        <f t="shared" si="28"/>
        <v>0</v>
      </c>
      <c r="W42" s="454" t="e">
        <f t="shared" si="28"/>
        <v>#REF!</v>
      </c>
      <c r="X42" s="454" t="e">
        <f t="shared" si="28"/>
        <v>#REF!</v>
      </c>
      <c r="Y42" s="454" t="e">
        <f t="shared" si="28"/>
        <v>#REF!</v>
      </c>
      <c r="Z42" s="454" t="e">
        <f t="shared" si="28"/>
        <v>#REF!</v>
      </c>
      <c r="AA42" s="465"/>
      <c r="AB42" s="503" t="e">
        <f t="shared" si="5"/>
        <v>#REF!</v>
      </c>
      <c r="AC42" s="503">
        <f t="shared" si="6"/>
        <v>8.6867292244125552E-3</v>
      </c>
      <c r="AD42" s="502">
        <f t="shared" si="7"/>
        <v>1.887078533713463E-2</v>
      </c>
      <c r="AE42" s="502">
        <f t="shared" si="8"/>
        <v>1.7759442979362258E-2</v>
      </c>
      <c r="AF42" s="504">
        <f t="shared" si="9"/>
        <v>1.8555517061820154E-2</v>
      </c>
      <c r="AG42" s="466"/>
      <c r="AH42" s="503" t="e">
        <f t="shared" si="10"/>
        <v>#REF!</v>
      </c>
      <c r="AI42" s="503" t="e">
        <f t="shared" si="11"/>
        <v>#REF!</v>
      </c>
      <c r="AJ42" s="502" t="e">
        <f t="shared" si="12"/>
        <v>#REF!</v>
      </c>
      <c r="AK42" s="502" t="e">
        <f t="shared" si="13"/>
        <v>#REF!</v>
      </c>
      <c r="AL42" s="504" t="e">
        <f t="shared" si="14"/>
        <v>#REF!</v>
      </c>
      <c r="AM42" s="466"/>
      <c r="AN42" s="502" t="e">
        <f t="shared" si="15"/>
        <v>#REF!</v>
      </c>
      <c r="AO42" s="503" t="e">
        <f t="shared" si="16"/>
        <v>#REF!</v>
      </c>
      <c r="AP42" s="502" t="e">
        <f t="shared" si="17"/>
        <v>#REF!</v>
      </c>
      <c r="AQ42" s="502" t="e">
        <f t="shared" si="18"/>
        <v>#REF!</v>
      </c>
      <c r="AR42" s="504" t="e">
        <f t="shared" si="19"/>
        <v>#REF!</v>
      </c>
      <c r="AS42" s="465"/>
      <c r="AT42" s="465"/>
    </row>
    <row r="43" spans="1:46" ht="15.75" x14ac:dyDescent="0.25">
      <c r="A43" s="488" t="s">
        <v>623</v>
      </c>
      <c r="B43" s="457">
        <f>+B42+B25</f>
        <v>-3296.8974548693723</v>
      </c>
      <c r="C43" s="457"/>
      <c r="D43" s="457">
        <f>+D42+D25</f>
        <v>-1150.0001511570338</v>
      </c>
      <c r="E43" s="458" t="e">
        <f>+E42+E25</f>
        <v>#REF!</v>
      </c>
      <c r="F43" s="457" t="e">
        <f>+F42+F25</f>
        <v>#REF!</v>
      </c>
      <c r="G43" s="458">
        <f>+G42+G25</f>
        <v>0</v>
      </c>
      <c r="H43" s="457" t="e">
        <f t="shared" si="26"/>
        <v>#REF!</v>
      </c>
      <c r="I43" s="465"/>
      <c r="J43" s="459"/>
      <c r="K43" s="457">
        <f>+K42+K25-K18</f>
        <v>1391.953357117392</v>
      </c>
      <c r="L43" s="457">
        <f t="shared" ref="L43:U43" si="29">+L42+L25-L18</f>
        <v>2800.8133920592427</v>
      </c>
      <c r="M43" s="457">
        <f t="shared" si="29"/>
        <v>2955.0344127028666</v>
      </c>
      <c r="N43" s="457">
        <f t="shared" si="29"/>
        <v>3524.9102604681557</v>
      </c>
      <c r="O43" s="457">
        <f t="shared" si="29"/>
        <v>3885.6672734883578</v>
      </c>
      <c r="P43" s="450"/>
      <c r="Q43" s="457" t="e">
        <f t="shared" si="29"/>
        <v>#REF!</v>
      </c>
      <c r="R43" s="457" t="e">
        <f t="shared" si="29"/>
        <v>#REF!</v>
      </c>
      <c r="S43" s="457" t="e">
        <f t="shared" si="29"/>
        <v>#REF!</v>
      </c>
      <c r="T43" s="457" t="e">
        <f t="shared" si="29"/>
        <v>#REF!</v>
      </c>
      <c r="U43" s="457" t="e">
        <f t="shared" si="29"/>
        <v>#REF!</v>
      </c>
      <c r="V43" s="465"/>
      <c r="W43" s="457" t="e">
        <f t="shared" ref="W43:Z47" si="30">+Q43-K43</f>
        <v>#REF!</v>
      </c>
      <c r="X43" s="457" t="e">
        <f t="shared" si="30"/>
        <v>#REF!</v>
      </c>
      <c r="Y43" s="457" t="e">
        <f t="shared" si="30"/>
        <v>#REF!</v>
      </c>
      <c r="Z43" s="457" t="e">
        <f t="shared" si="30"/>
        <v>#REF!</v>
      </c>
      <c r="AA43" s="465"/>
      <c r="AB43" s="505" t="e">
        <f>+E43/$AB$3</f>
        <v>#REF!</v>
      </c>
      <c r="AC43" s="505">
        <f>+K43/$AC$3</f>
        <v>1.2039861892723337E-2</v>
      </c>
      <c r="AD43" s="501">
        <f>+L43/$AD$3</f>
        <v>2.3251108890791499E-2</v>
      </c>
      <c r="AE43" s="501">
        <f>+M43/$AE$3</f>
        <v>2.3664725025320639E-2</v>
      </c>
      <c r="AF43" s="506">
        <f>+N43/$AF$3</f>
        <v>2.7282215197208887E-2</v>
      </c>
      <c r="AG43" s="466"/>
      <c r="AH43" s="505" t="e">
        <f>+F43/$AH$3</f>
        <v>#REF!</v>
      </c>
      <c r="AI43" s="505" t="e">
        <f t="shared" si="11"/>
        <v>#REF!</v>
      </c>
      <c r="AJ43" s="501" t="e">
        <f t="shared" si="12"/>
        <v>#REF!</v>
      </c>
      <c r="AK43" s="501" t="e">
        <f t="shared" si="13"/>
        <v>#REF!</v>
      </c>
      <c r="AL43" s="506" t="e">
        <f t="shared" si="14"/>
        <v>#REF!</v>
      </c>
      <c r="AM43" s="466"/>
      <c r="AN43" s="502" t="e">
        <f>+AH43-AB43</f>
        <v>#REF!</v>
      </c>
      <c r="AO43" s="505" t="e">
        <f t="shared" si="16"/>
        <v>#REF!</v>
      </c>
      <c r="AP43" s="501" t="e">
        <f t="shared" si="17"/>
        <v>#REF!</v>
      </c>
      <c r="AQ43" s="501" t="e">
        <f t="shared" si="18"/>
        <v>#REF!</v>
      </c>
      <c r="AR43" s="506" t="e">
        <f t="shared" si="19"/>
        <v>#REF!</v>
      </c>
      <c r="AS43" s="465"/>
      <c r="AT43" s="465"/>
    </row>
    <row r="44" spans="1:46" ht="15.75" x14ac:dyDescent="0.25">
      <c r="A44" s="488" t="s">
        <v>624</v>
      </c>
      <c r="B44" s="457">
        <f>+B43-B8-B20+B32+B33+B38</f>
        <v>-3542.8309879311319</v>
      </c>
      <c r="C44" s="457"/>
      <c r="D44" s="457">
        <f>+D43-D8-D20+D32+D33+D38</f>
        <v>-4592.2688327706719</v>
      </c>
      <c r="E44" s="458" t="e">
        <f>+E43-E8-E20+E32+E33+E38</f>
        <v>#REF!</v>
      </c>
      <c r="F44" s="457" t="e">
        <f>+F43-F8-F20+F32+F33+F38</f>
        <v>#REF!</v>
      </c>
      <c r="G44" s="458">
        <f>+G43-G8-G20+G32+G33+G38</f>
        <v>0</v>
      </c>
      <c r="H44" s="457" t="e">
        <f t="shared" si="26"/>
        <v>#REF!</v>
      </c>
      <c r="I44" s="489"/>
      <c r="J44" s="465"/>
      <c r="K44" s="457">
        <f>+K43-K8-K20+K32+K33+K38</f>
        <v>-3329.0618731577138</v>
      </c>
      <c r="L44" s="457">
        <f t="shared" ref="L44:U44" si="31">+L43-L8-L20+L32+L33+L38</f>
        <v>-2203.9666078621622</v>
      </c>
      <c r="M44" s="457">
        <f t="shared" si="31"/>
        <v>-1876.7171754992432</v>
      </c>
      <c r="N44" s="457">
        <f t="shared" si="31"/>
        <v>-1464.4215816136796</v>
      </c>
      <c r="O44" s="457">
        <f t="shared" si="31"/>
        <v>-541.9524969471795</v>
      </c>
      <c r="P44" s="450"/>
      <c r="Q44" s="457" t="e">
        <f t="shared" si="31"/>
        <v>#REF!</v>
      </c>
      <c r="R44" s="457" t="e">
        <f t="shared" si="31"/>
        <v>#REF!</v>
      </c>
      <c r="S44" s="457" t="e">
        <f t="shared" si="31"/>
        <v>#REF!</v>
      </c>
      <c r="T44" s="457" t="e">
        <f t="shared" si="31"/>
        <v>#REF!</v>
      </c>
      <c r="U44" s="457" t="e">
        <f t="shared" si="31"/>
        <v>#REF!</v>
      </c>
      <c r="V44" s="465"/>
      <c r="W44" s="457" t="e">
        <f t="shared" si="30"/>
        <v>#REF!</v>
      </c>
      <c r="X44" s="457" t="e">
        <f t="shared" si="30"/>
        <v>#REF!</v>
      </c>
      <c r="Y44" s="457" t="e">
        <f t="shared" si="30"/>
        <v>#REF!</v>
      </c>
      <c r="Z44" s="457" t="e">
        <f t="shared" si="30"/>
        <v>#REF!</v>
      </c>
      <c r="AA44" s="465"/>
      <c r="AB44" s="505" t="e">
        <f>+E44/$AB$3</f>
        <v>#REF!</v>
      </c>
      <c r="AC44" s="505">
        <f>+K44/$AC$3</f>
        <v>-2.8795106517185844E-2</v>
      </c>
      <c r="AD44" s="501">
        <f>+L44/$AD$3</f>
        <v>-1.8296351958455494E-2</v>
      </c>
      <c r="AE44" s="501">
        <f>+M44/$AE$3</f>
        <v>-1.502926521517694E-2</v>
      </c>
      <c r="AF44" s="506">
        <f>+N44/$AF$3</f>
        <v>-1.1334377835682872E-2</v>
      </c>
      <c r="AG44" s="466"/>
      <c r="AH44" s="505" t="e">
        <f>+F44/$AH$3</f>
        <v>#REF!</v>
      </c>
      <c r="AI44" s="505" t="e">
        <f t="shared" si="11"/>
        <v>#REF!</v>
      </c>
      <c r="AJ44" s="501" t="e">
        <f t="shared" si="12"/>
        <v>#REF!</v>
      </c>
      <c r="AK44" s="501" t="e">
        <f t="shared" si="13"/>
        <v>#REF!</v>
      </c>
      <c r="AL44" s="506" t="e">
        <f t="shared" si="14"/>
        <v>#REF!</v>
      </c>
      <c r="AM44" s="466"/>
      <c r="AN44" s="502" t="e">
        <f>+AH44-AB44</f>
        <v>#REF!</v>
      </c>
      <c r="AO44" s="505" t="e">
        <f t="shared" si="16"/>
        <v>#REF!</v>
      </c>
      <c r="AP44" s="501" t="e">
        <f t="shared" si="17"/>
        <v>#REF!</v>
      </c>
      <c r="AQ44" s="501" t="e">
        <f t="shared" si="18"/>
        <v>#REF!</v>
      </c>
      <c r="AR44" s="506" t="e">
        <f t="shared" si="19"/>
        <v>#REF!</v>
      </c>
      <c r="AS44" s="465"/>
      <c r="AT44" s="465"/>
    </row>
    <row r="45" spans="1:46" ht="15.75" x14ac:dyDescent="0.25">
      <c r="A45" s="488" t="s">
        <v>85</v>
      </c>
      <c r="B45" s="457" t="e">
        <f>+#REF!</f>
        <v>#REF!</v>
      </c>
      <c r="C45" s="457"/>
      <c r="D45" s="457">
        <v>-1811.4406466859914</v>
      </c>
      <c r="E45" s="458">
        <f>+'FMI SPNF 2019-2027'!EP54</f>
        <v>-2213.9018007166756</v>
      </c>
      <c r="F45" s="457" t="e">
        <f>+#REF!</f>
        <v>#REF!</v>
      </c>
      <c r="G45" s="490"/>
      <c r="H45" s="457" t="e">
        <f t="shared" si="26"/>
        <v>#REF!</v>
      </c>
      <c r="I45" s="465"/>
      <c r="J45" s="465"/>
      <c r="K45" s="457">
        <f>+'FMI SPNF 2019-2027'!EQ54</f>
        <v>-2987.7594693319534</v>
      </c>
      <c r="L45" s="457">
        <f>+'FMI SPNF 2019-2027'!ER54</f>
        <v>-2557.875064670156</v>
      </c>
      <c r="M45" s="457">
        <f>+'FMI SPNF 2019-2027'!ES54</f>
        <v>-2001.5415792985254</v>
      </c>
      <c r="N45" s="457">
        <f>+'FMI SPNF 2019-2027'!ET54</f>
        <v>-1488.17241662322</v>
      </c>
      <c r="O45" s="457">
        <f>+'FMI SPNF 2019-2027'!EU54</f>
        <v>-1593.7190070343104</v>
      </c>
      <c r="P45" s="450"/>
      <c r="Q45" s="457" t="e">
        <f>+#REF!</f>
        <v>#REF!</v>
      </c>
      <c r="R45" s="457" t="e">
        <f>+#REF!</f>
        <v>#REF!</v>
      </c>
      <c r="S45" s="457" t="e">
        <f>+#REF!</f>
        <v>#REF!</v>
      </c>
      <c r="T45" s="457" t="e">
        <f>+#REF!</f>
        <v>#REF!</v>
      </c>
      <c r="U45" s="457" t="e">
        <f>+#REF!</f>
        <v>#REF!</v>
      </c>
      <c r="V45" s="465"/>
      <c r="W45" s="457" t="e">
        <f t="shared" si="30"/>
        <v>#REF!</v>
      </c>
      <c r="X45" s="457" t="e">
        <f t="shared" si="30"/>
        <v>#REF!</v>
      </c>
      <c r="Y45" s="457" t="e">
        <f t="shared" si="30"/>
        <v>#REF!</v>
      </c>
      <c r="Z45" s="457" t="e">
        <f t="shared" si="30"/>
        <v>#REF!</v>
      </c>
      <c r="AA45" s="465"/>
      <c r="AB45" s="505">
        <f>+E45/$AB$3</f>
        <v>-2.0747015210328845E-2</v>
      </c>
      <c r="AC45" s="505">
        <f>+K45/$AC$3</f>
        <v>-2.584297181762487E-2</v>
      </c>
      <c r="AD45" s="501">
        <f>+L45/$AD$3</f>
        <v>-2.123434278995627E-2</v>
      </c>
      <c r="AE45" s="501">
        <f>+M45/$AE$3</f>
        <v>-1.6028893232929105E-2</v>
      </c>
      <c r="AF45" s="506">
        <f>+N45/$AF$3</f>
        <v>-1.151820532176407E-2</v>
      </c>
      <c r="AG45" s="466"/>
      <c r="AH45" s="505" t="e">
        <f>+F45/$AH$3</f>
        <v>#REF!</v>
      </c>
      <c r="AI45" s="505" t="e">
        <f t="shared" si="11"/>
        <v>#REF!</v>
      </c>
      <c r="AJ45" s="501" t="e">
        <f t="shared" si="12"/>
        <v>#REF!</v>
      </c>
      <c r="AK45" s="501" t="e">
        <f t="shared" si="13"/>
        <v>#REF!</v>
      </c>
      <c r="AL45" s="506" t="e">
        <f t="shared" si="14"/>
        <v>#REF!</v>
      </c>
      <c r="AM45" s="466"/>
      <c r="AN45" s="502" t="e">
        <f>+AH45-AB45</f>
        <v>#REF!</v>
      </c>
      <c r="AO45" s="505" t="e">
        <f t="shared" si="16"/>
        <v>#REF!</v>
      </c>
      <c r="AP45" s="501" t="e">
        <f t="shared" si="17"/>
        <v>#REF!</v>
      </c>
      <c r="AQ45" s="501" t="e">
        <f t="shared" si="18"/>
        <v>#REF!</v>
      </c>
      <c r="AR45" s="506" t="e">
        <f t="shared" si="19"/>
        <v>#REF!</v>
      </c>
      <c r="AS45" s="465"/>
      <c r="AT45" s="465"/>
    </row>
    <row r="46" spans="1:46" ht="15.75" x14ac:dyDescent="0.25">
      <c r="A46" s="488" t="s">
        <v>86</v>
      </c>
      <c r="B46" s="457" t="e">
        <f>+B44+B45</f>
        <v>#REF!</v>
      </c>
      <c r="C46" s="457"/>
      <c r="D46" s="457">
        <f>+D44+D45</f>
        <v>-6403.7094794566638</v>
      </c>
      <c r="E46" s="458" t="e">
        <f>+E44+E45</f>
        <v>#REF!</v>
      </c>
      <c r="F46" s="457" t="e">
        <f>+F44+F45</f>
        <v>#REF!</v>
      </c>
      <c r="G46" s="490"/>
      <c r="H46" s="457" t="e">
        <f t="shared" si="26"/>
        <v>#REF!</v>
      </c>
      <c r="I46" s="465"/>
      <c r="J46" s="465"/>
      <c r="K46" s="457">
        <f>+K44+K45</f>
        <v>-6316.8213424896676</v>
      </c>
      <c r="L46" s="457">
        <f>+L44+L45</f>
        <v>-4761.8416725323186</v>
      </c>
      <c r="M46" s="457">
        <f>+M44+M45</f>
        <v>-3878.2587547977687</v>
      </c>
      <c r="N46" s="457">
        <f>+N44+N45</f>
        <v>-2952.5939982368996</v>
      </c>
      <c r="O46" s="457">
        <f>+O44+O45</f>
        <v>-2135.6715039814899</v>
      </c>
      <c r="P46" s="450"/>
      <c r="Q46" s="457" t="e">
        <f>+Q44+Q45</f>
        <v>#REF!</v>
      </c>
      <c r="R46" s="457" t="e">
        <f>+R44+R45</f>
        <v>#REF!</v>
      </c>
      <c r="S46" s="457" t="e">
        <f>+S44+S45</f>
        <v>#REF!</v>
      </c>
      <c r="T46" s="457" t="e">
        <f>+T44+T45</f>
        <v>#REF!</v>
      </c>
      <c r="U46" s="457" t="e">
        <f>+U44+U45</f>
        <v>#REF!</v>
      </c>
      <c r="V46" s="465"/>
      <c r="W46" s="457" t="e">
        <f t="shared" si="30"/>
        <v>#REF!</v>
      </c>
      <c r="X46" s="457" t="e">
        <f t="shared" si="30"/>
        <v>#REF!</v>
      </c>
      <c r="Y46" s="457" t="e">
        <f t="shared" si="30"/>
        <v>#REF!</v>
      </c>
      <c r="Z46" s="457" t="e">
        <f t="shared" si="30"/>
        <v>#REF!</v>
      </c>
      <c r="AA46" s="465"/>
      <c r="AB46" s="505" t="e">
        <f>+E46/$AB$3</f>
        <v>#REF!</v>
      </c>
      <c r="AC46" s="505">
        <f>+K46/$AC$3</f>
        <v>-5.463807833481072E-2</v>
      </c>
      <c r="AD46" s="501">
        <f>+L46/$AD$3</f>
        <v>-3.9530694748411768E-2</v>
      </c>
      <c r="AE46" s="501">
        <f>+M46/$AE$3</f>
        <v>-3.1058158448106044E-2</v>
      </c>
      <c r="AF46" s="506">
        <f>+N46/$AF$3</f>
        <v>-2.285258315744694E-2</v>
      </c>
      <c r="AG46" s="466"/>
      <c r="AH46" s="505" t="e">
        <f>+F46/$AH$3</f>
        <v>#REF!</v>
      </c>
      <c r="AI46" s="505" t="e">
        <f t="shared" si="11"/>
        <v>#REF!</v>
      </c>
      <c r="AJ46" s="501" t="e">
        <f t="shared" si="12"/>
        <v>#REF!</v>
      </c>
      <c r="AK46" s="501" t="e">
        <f t="shared" si="13"/>
        <v>#REF!</v>
      </c>
      <c r="AL46" s="506" t="e">
        <f t="shared" si="14"/>
        <v>#REF!</v>
      </c>
      <c r="AM46" s="466"/>
      <c r="AN46" s="502" t="e">
        <f>+AH46-AB46</f>
        <v>#REF!</v>
      </c>
      <c r="AO46" s="505" t="e">
        <f t="shared" si="16"/>
        <v>#REF!</v>
      </c>
      <c r="AP46" s="501" t="e">
        <f t="shared" si="17"/>
        <v>#REF!</v>
      </c>
      <c r="AQ46" s="501" t="e">
        <f t="shared" si="18"/>
        <v>#REF!</v>
      </c>
      <c r="AR46" s="506" t="e">
        <f t="shared" si="19"/>
        <v>#REF!</v>
      </c>
      <c r="AS46" s="465"/>
      <c r="AT46" s="465"/>
    </row>
    <row r="47" spans="1:46" ht="15.75" x14ac:dyDescent="0.25">
      <c r="A47" s="491" t="s">
        <v>422</v>
      </c>
      <c r="B47" s="492"/>
      <c r="C47" s="457"/>
      <c r="D47" s="460">
        <f>+D46+374</f>
        <v>-6029.7094794566638</v>
      </c>
      <c r="E47" s="456">
        <v>-6506.7165729548633</v>
      </c>
      <c r="F47" s="460" t="e">
        <f>+F46+375</f>
        <v>#REF!</v>
      </c>
      <c r="G47" s="490"/>
      <c r="H47" s="460" t="e">
        <f t="shared" si="26"/>
        <v>#REF!</v>
      </c>
      <c r="I47" s="465"/>
      <c r="J47" s="465"/>
      <c r="K47" s="460"/>
      <c r="L47" s="460"/>
      <c r="M47" s="460"/>
      <c r="N47" s="460"/>
      <c r="O47" s="460"/>
      <c r="P47" s="450"/>
      <c r="Q47" s="460"/>
      <c r="R47" s="460"/>
      <c r="S47" s="460"/>
      <c r="T47" s="460"/>
      <c r="U47" s="531"/>
      <c r="V47" s="465"/>
      <c r="W47" s="460">
        <f t="shared" si="30"/>
        <v>0</v>
      </c>
      <c r="X47" s="460">
        <f t="shared" si="30"/>
        <v>0</v>
      </c>
      <c r="Y47" s="460">
        <f t="shared" si="30"/>
        <v>0</v>
      </c>
      <c r="Z47" s="460">
        <f t="shared" si="30"/>
        <v>0</v>
      </c>
      <c r="AA47" s="465"/>
      <c r="AB47" s="465"/>
      <c r="AC47" s="465"/>
      <c r="AD47" s="465"/>
      <c r="AE47" s="465"/>
      <c r="AF47" s="465"/>
      <c r="AG47" s="466"/>
      <c r="AH47" s="465"/>
      <c r="AI47" s="465"/>
      <c r="AJ47" s="465"/>
      <c r="AK47" s="465"/>
      <c r="AL47" s="465"/>
      <c r="AM47" s="466"/>
      <c r="AN47" s="465"/>
      <c r="AO47" s="465"/>
      <c r="AP47" s="465"/>
      <c r="AQ47" s="465"/>
      <c r="AR47" s="465"/>
      <c r="AS47" s="465"/>
      <c r="AT47" s="465"/>
    </row>
    <row r="48" spans="1:46" s="8" customFormat="1" ht="9.6" customHeight="1" x14ac:dyDescent="0.25">
      <c r="A48" s="488"/>
      <c r="B48" s="484"/>
      <c r="C48" s="484"/>
      <c r="D48" s="457"/>
      <c r="E48" s="457"/>
      <c r="F48" s="457"/>
      <c r="G48" s="490"/>
      <c r="H48" s="457">
        <f t="shared" si="26"/>
        <v>0</v>
      </c>
      <c r="I48" s="465"/>
      <c r="J48" s="465"/>
      <c r="K48" s="457"/>
      <c r="L48" s="457"/>
      <c r="M48" s="457"/>
      <c r="N48" s="457"/>
      <c r="O48" s="457"/>
      <c r="P48" s="450"/>
      <c r="Q48" s="457"/>
      <c r="R48" s="457"/>
      <c r="S48" s="457"/>
      <c r="T48" s="457"/>
      <c r="U48" s="458"/>
      <c r="V48" s="465"/>
      <c r="W48" s="457"/>
      <c r="X48" s="457"/>
      <c r="Y48" s="457"/>
      <c r="Z48" s="457"/>
      <c r="AA48" s="465"/>
      <c r="AB48" s="465"/>
      <c r="AC48" s="465"/>
      <c r="AD48" s="465"/>
      <c r="AE48" s="465"/>
      <c r="AF48" s="465"/>
      <c r="AG48" s="466"/>
      <c r="AH48" s="465"/>
      <c r="AI48" s="465"/>
      <c r="AJ48" s="465"/>
      <c r="AK48" s="465"/>
      <c r="AL48" s="465"/>
      <c r="AM48" s="466"/>
      <c r="AN48" s="465"/>
      <c r="AO48" s="465"/>
      <c r="AP48" s="465"/>
      <c r="AQ48" s="465"/>
      <c r="AR48" s="465"/>
      <c r="AS48" s="465"/>
      <c r="AT48" s="465"/>
    </row>
    <row r="49" spans="1:46" ht="15.75" x14ac:dyDescent="0.25">
      <c r="A49" s="488" t="s">
        <v>571</v>
      </c>
      <c r="B49" s="457">
        <f>+B8+B20-B32-B33-B38</f>
        <v>245.93353306176141</v>
      </c>
      <c r="C49" s="457"/>
      <c r="D49" s="457">
        <f>+D7-D8-D20-D18</f>
        <v>22862.50738562729</v>
      </c>
      <c r="E49" s="457" t="e">
        <f t="shared" ref="E49:Q49" si="32">+E7-E8-E20-E18</f>
        <v>#REF!</v>
      </c>
      <c r="F49" s="457" t="e">
        <f t="shared" si="32"/>
        <v>#REF!</v>
      </c>
      <c r="G49" s="457">
        <f t="shared" si="32"/>
        <v>0</v>
      </c>
      <c r="H49" s="457" t="e">
        <f>+F49-E49</f>
        <v>#REF!</v>
      </c>
      <c r="I49" s="465"/>
      <c r="J49" s="457">
        <f t="shared" si="32"/>
        <v>0</v>
      </c>
      <c r="K49" s="457">
        <f t="shared" si="32"/>
        <v>25839.423484028026</v>
      </c>
      <c r="L49" s="457">
        <f t="shared" si="32"/>
        <v>27678.327630154461</v>
      </c>
      <c r="M49" s="457">
        <f t="shared" si="32"/>
        <v>28495.375781386898</v>
      </c>
      <c r="N49" s="457">
        <f t="shared" si="32"/>
        <v>29693.903606689106</v>
      </c>
      <c r="O49" s="457">
        <f t="shared" si="32"/>
        <v>31153.995553536628</v>
      </c>
      <c r="P49" s="450"/>
      <c r="Q49" s="457" t="e">
        <f t="shared" si="32"/>
        <v>#REF!</v>
      </c>
      <c r="R49" s="457" t="e">
        <f>+R7-R8-R20-R18</f>
        <v>#REF!</v>
      </c>
      <c r="S49" s="457" t="e">
        <f>+S7-S8-S20-S18</f>
        <v>#REF!</v>
      </c>
      <c r="T49" s="457" t="e">
        <f>+T7-T8-T20-T18</f>
        <v>#REF!</v>
      </c>
      <c r="U49" s="457" t="e">
        <f>+U7-U8-U20-U18</f>
        <v>#REF!</v>
      </c>
      <c r="V49" s="465"/>
      <c r="W49" s="457" t="e">
        <f t="shared" ref="W49:Z51" si="33">+Q49-K49</f>
        <v>#REF!</v>
      </c>
      <c r="X49" s="457" t="e">
        <f t="shared" si="33"/>
        <v>#REF!</v>
      </c>
      <c r="Y49" s="457" t="e">
        <f t="shared" si="33"/>
        <v>#REF!</v>
      </c>
      <c r="Z49" s="457" t="e">
        <f t="shared" si="33"/>
        <v>#REF!</v>
      </c>
      <c r="AA49" s="465"/>
      <c r="AB49" s="465"/>
      <c r="AC49" s="465"/>
      <c r="AD49" s="465"/>
      <c r="AE49" s="465"/>
      <c r="AF49" s="465"/>
      <c r="AG49" s="466"/>
      <c r="AH49" s="465"/>
      <c r="AI49" s="465"/>
      <c r="AJ49" s="465"/>
      <c r="AK49" s="465"/>
      <c r="AL49" s="465"/>
      <c r="AM49" s="466"/>
      <c r="AN49" s="465"/>
      <c r="AO49" s="465"/>
      <c r="AP49" s="465"/>
      <c r="AQ49" s="465"/>
      <c r="AR49" s="465"/>
      <c r="AS49" s="465"/>
      <c r="AT49" s="465"/>
    </row>
    <row r="50" spans="1:46" ht="15.75" x14ac:dyDescent="0.25">
      <c r="A50" s="488" t="s">
        <v>423</v>
      </c>
      <c r="B50" s="457">
        <f>+B23-B25-B32-B33-B38</f>
        <v>26616.310802468288</v>
      </c>
      <c r="C50" s="457"/>
      <c r="D50" s="457">
        <f>+D23-D25-D32-D33-D38</f>
        <v>28717.806139974371</v>
      </c>
      <c r="E50" s="457">
        <f t="shared" ref="E50:Q50" si="34">+E23-E25-E32-E33-E38</f>
        <v>27503.519346374007</v>
      </c>
      <c r="F50" s="457" t="e">
        <f t="shared" si="34"/>
        <v>#REF!</v>
      </c>
      <c r="G50" s="457">
        <f t="shared" si="34"/>
        <v>0</v>
      </c>
      <c r="H50" s="457" t="e">
        <f>+F50-E50</f>
        <v>#REF!</v>
      </c>
      <c r="I50" s="457"/>
      <c r="J50" s="457">
        <f t="shared" si="34"/>
        <v>0</v>
      </c>
      <c r="K50" s="457">
        <f t="shared" si="34"/>
        <v>29168.485357185738</v>
      </c>
      <c r="L50" s="457">
        <f t="shared" si="34"/>
        <v>29882.294238016628</v>
      </c>
      <c r="M50" s="457">
        <f t="shared" si="34"/>
        <v>30372.092956886143</v>
      </c>
      <c r="N50" s="457">
        <f t="shared" si="34"/>
        <v>31158.325188302788</v>
      </c>
      <c r="O50" s="457">
        <f t="shared" si="34"/>
        <v>31695.948050483807</v>
      </c>
      <c r="P50" s="450"/>
      <c r="Q50" s="457" t="e">
        <f t="shared" si="34"/>
        <v>#REF!</v>
      </c>
      <c r="R50" s="457" t="e">
        <f>+R23-R25-R32-R33-R38</f>
        <v>#REF!</v>
      </c>
      <c r="S50" s="457" t="e">
        <f>+S23-S25-S32-S33-S38</f>
        <v>#REF!</v>
      </c>
      <c r="T50" s="457" t="e">
        <f>+T23-T25-T32-T33-T38</f>
        <v>#REF!</v>
      </c>
      <c r="U50" s="457" t="e">
        <f>+U23-U25-U32-U33-U38</f>
        <v>#REF!</v>
      </c>
      <c r="V50" s="465"/>
      <c r="W50" s="457" t="e">
        <f t="shared" si="33"/>
        <v>#REF!</v>
      </c>
      <c r="X50" s="457" t="e">
        <f t="shared" si="33"/>
        <v>#REF!</v>
      </c>
      <c r="Y50" s="457" t="e">
        <f t="shared" si="33"/>
        <v>#REF!</v>
      </c>
      <c r="Z50" s="457" t="e">
        <f t="shared" si="33"/>
        <v>#REF!</v>
      </c>
      <c r="AA50" s="465"/>
      <c r="AB50" s="465"/>
      <c r="AC50" s="465"/>
      <c r="AD50" s="465"/>
      <c r="AE50" s="465"/>
      <c r="AF50" s="465"/>
      <c r="AG50" s="466"/>
      <c r="AH50" s="465"/>
      <c r="AI50" s="465"/>
      <c r="AJ50" s="465"/>
      <c r="AK50" s="465"/>
      <c r="AL50" s="465"/>
      <c r="AM50" s="466"/>
      <c r="AN50" s="465"/>
      <c r="AO50" s="465"/>
      <c r="AP50" s="465"/>
      <c r="AQ50" s="465"/>
      <c r="AR50" s="465"/>
      <c r="AS50" s="465"/>
      <c r="AT50" s="465"/>
    </row>
    <row r="51" spans="1:46" ht="15.75" x14ac:dyDescent="0.25">
      <c r="A51" s="491" t="s">
        <v>572</v>
      </c>
      <c r="B51" s="457">
        <f>+B9+B21</f>
        <v>23073.479814537153</v>
      </c>
      <c r="C51" s="457"/>
      <c r="D51" s="461">
        <f>+D42+D25-D18</f>
        <v>-2413.0300727334334</v>
      </c>
      <c r="E51" s="461" t="e">
        <f>+E42+E25-E18</f>
        <v>#REF!</v>
      </c>
      <c r="F51" s="461" t="e">
        <f>+F42+F25-F18</f>
        <v>#REF!</v>
      </c>
      <c r="G51" s="493"/>
      <c r="H51" s="461" t="e">
        <f>+F51-E51</f>
        <v>#REF!</v>
      </c>
      <c r="I51" s="494"/>
      <c r="J51" s="495"/>
      <c r="K51" s="461">
        <f t="shared" ref="K51:Q51" si="35">+K42+K25-K18</f>
        <v>1391.953357117392</v>
      </c>
      <c r="L51" s="461">
        <f t="shared" si="35"/>
        <v>2800.8133920592427</v>
      </c>
      <c r="M51" s="461">
        <f t="shared" si="35"/>
        <v>2955.0344127028666</v>
      </c>
      <c r="N51" s="461">
        <f t="shared" si="35"/>
        <v>3524.9102604681557</v>
      </c>
      <c r="O51" s="461">
        <f t="shared" si="35"/>
        <v>3885.6672734883578</v>
      </c>
      <c r="P51" s="462"/>
      <c r="Q51" s="461" t="e">
        <f t="shared" si="35"/>
        <v>#REF!</v>
      </c>
      <c r="R51" s="461" t="e">
        <f>+R42+R25-R18</f>
        <v>#REF!</v>
      </c>
      <c r="S51" s="461" t="e">
        <f>+S42+S25-S18</f>
        <v>#REF!</v>
      </c>
      <c r="T51" s="461" t="e">
        <f>+T42+T25-T18</f>
        <v>#REF!</v>
      </c>
      <c r="U51" s="461" t="e">
        <f>+U42+U25-U18</f>
        <v>#REF!</v>
      </c>
      <c r="V51" s="495"/>
      <c r="W51" s="461" t="e">
        <f t="shared" si="33"/>
        <v>#REF!</v>
      </c>
      <c r="X51" s="461" t="e">
        <f t="shared" si="33"/>
        <v>#REF!</v>
      </c>
      <c r="Y51" s="461" t="e">
        <f t="shared" si="33"/>
        <v>#REF!</v>
      </c>
      <c r="Z51" s="461" t="e">
        <f t="shared" si="33"/>
        <v>#REF!</v>
      </c>
      <c r="AA51" s="465"/>
      <c r="AB51" s="465"/>
      <c r="AC51" s="465"/>
      <c r="AD51" s="465"/>
      <c r="AE51" s="465"/>
      <c r="AF51" s="465"/>
      <c r="AG51" s="466"/>
      <c r="AH51" s="465"/>
      <c r="AI51" s="465"/>
      <c r="AJ51" s="465"/>
      <c r="AK51" s="465"/>
      <c r="AL51" s="465"/>
      <c r="AM51" s="466"/>
      <c r="AN51" s="465"/>
      <c r="AO51" s="465"/>
      <c r="AP51" s="465"/>
      <c r="AQ51" s="465"/>
      <c r="AR51" s="465"/>
      <c r="AS51" s="465"/>
      <c r="AT51" s="465"/>
    </row>
    <row r="52" spans="1:46" ht="8.4499999999999993" customHeight="1" x14ac:dyDescent="0.25">
      <c r="A52" s="496"/>
      <c r="B52" s="457"/>
      <c r="C52" s="457"/>
      <c r="D52" s="457"/>
      <c r="E52" s="457"/>
      <c r="F52" s="457"/>
      <c r="G52" s="458"/>
      <c r="H52" s="457">
        <f t="shared" si="26"/>
        <v>0</v>
      </c>
      <c r="I52" s="465"/>
      <c r="J52" s="465"/>
      <c r="K52" s="457"/>
      <c r="L52" s="457"/>
      <c r="M52" s="457"/>
      <c r="N52" s="457"/>
      <c r="O52" s="457"/>
      <c r="P52" s="450"/>
      <c r="Q52" s="457"/>
      <c r="R52" s="457"/>
      <c r="S52" s="457"/>
      <c r="T52" s="457"/>
      <c r="U52" s="458"/>
      <c r="V52" s="465"/>
      <c r="W52" s="457"/>
      <c r="X52" s="457"/>
      <c r="Y52" s="457"/>
      <c r="Z52" s="457"/>
      <c r="AA52" s="465"/>
      <c r="AB52" s="465"/>
      <c r="AC52" s="465"/>
      <c r="AD52" s="465"/>
      <c r="AE52" s="465"/>
      <c r="AF52" s="465"/>
      <c r="AG52" s="466"/>
      <c r="AH52" s="465"/>
      <c r="AI52" s="465"/>
      <c r="AJ52" s="465"/>
      <c r="AK52" s="465"/>
      <c r="AL52" s="465"/>
      <c r="AM52" s="466"/>
      <c r="AN52" s="465"/>
      <c r="AO52" s="465"/>
      <c r="AP52" s="465"/>
      <c r="AQ52" s="465"/>
      <c r="AR52" s="465"/>
      <c r="AS52" s="465"/>
      <c r="AT52" s="465"/>
    </row>
    <row r="53" spans="1:46" s="8" customFormat="1" ht="14.45" customHeight="1" x14ac:dyDescent="0.25">
      <c r="A53" s="488" t="s">
        <v>437</v>
      </c>
      <c r="B53" s="457"/>
      <c r="C53" s="457"/>
      <c r="D53" s="457" t="e">
        <f>+#REF!</f>
        <v>#REF!</v>
      </c>
      <c r="E53" s="457" t="e">
        <f>+D53</f>
        <v>#REF!</v>
      </c>
      <c r="F53" s="457"/>
      <c r="G53" s="458"/>
      <c r="H53" s="457"/>
      <c r="I53" s="465"/>
      <c r="J53" s="465"/>
      <c r="K53" s="457"/>
      <c r="L53" s="457"/>
      <c r="M53" s="457"/>
      <c r="N53" s="457"/>
      <c r="O53" s="457"/>
      <c r="P53" s="450"/>
      <c r="Q53" s="457"/>
      <c r="R53" s="457"/>
      <c r="S53" s="457"/>
      <c r="T53" s="457"/>
      <c r="U53" s="458"/>
      <c r="V53" s="465"/>
      <c r="W53" s="457"/>
      <c r="X53" s="457"/>
      <c r="Y53" s="457"/>
      <c r="Z53" s="457"/>
      <c r="AA53" s="465"/>
      <c r="AB53" s="465"/>
      <c r="AC53" s="465"/>
      <c r="AD53" s="465"/>
      <c r="AE53" s="465"/>
      <c r="AF53" s="465"/>
      <c r="AG53" s="466"/>
      <c r="AH53" s="465"/>
      <c r="AI53" s="465"/>
      <c r="AJ53" s="465"/>
      <c r="AK53" s="465"/>
      <c r="AL53" s="465"/>
      <c r="AM53" s="466"/>
      <c r="AN53" s="465"/>
      <c r="AO53" s="465"/>
      <c r="AP53" s="465"/>
      <c r="AQ53" s="465"/>
      <c r="AR53" s="465"/>
      <c r="AS53" s="465"/>
      <c r="AT53" s="465"/>
    </row>
    <row r="54" spans="1:46" ht="15.75" x14ac:dyDescent="0.25">
      <c r="A54" s="488" t="s">
        <v>424</v>
      </c>
      <c r="B54" s="457"/>
      <c r="C54" s="457"/>
      <c r="D54" s="457">
        <v>119</v>
      </c>
      <c r="E54" s="457">
        <f>+D54</f>
        <v>119</v>
      </c>
      <c r="F54" s="457">
        <v>0</v>
      </c>
      <c r="G54" s="458"/>
      <c r="H54" s="457"/>
      <c r="I54" s="465"/>
      <c r="J54" s="465"/>
      <c r="K54" s="457"/>
      <c r="L54" s="457"/>
      <c r="M54" s="457"/>
      <c r="N54" s="457"/>
      <c r="O54" s="458"/>
      <c r="P54" s="466"/>
      <c r="Q54" s="457"/>
      <c r="R54" s="457"/>
      <c r="S54" s="457"/>
      <c r="T54" s="457"/>
      <c r="U54" s="458"/>
      <c r="V54" s="465"/>
      <c r="W54" s="457"/>
      <c r="X54" s="457"/>
      <c r="Y54" s="457"/>
      <c r="Z54" s="457"/>
      <c r="AA54" s="465"/>
      <c r="AB54" s="465"/>
      <c r="AC54" s="465"/>
      <c r="AD54" s="465"/>
      <c r="AE54" s="465"/>
      <c r="AF54" s="465"/>
      <c r="AG54" s="466"/>
      <c r="AH54" s="465"/>
      <c r="AI54" s="465"/>
      <c r="AJ54" s="465"/>
      <c r="AK54" s="465"/>
      <c r="AL54" s="465"/>
      <c r="AM54" s="466"/>
      <c r="AN54" s="465"/>
      <c r="AO54" s="465"/>
      <c r="AP54" s="465"/>
      <c r="AQ54" s="465"/>
      <c r="AR54" s="465"/>
      <c r="AS54" s="465"/>
      <c r="AT54" s="465"/>
    </row>
    <row r="55" spans="1:46" ht="15.75" x14ac:dyDescent="0.25">
      <c r="A55" s="488" t="s">
        <v>413</v>
      </c>
      <c r="B55" s="457"/>
      <c r="C55" s="457"/>
      <c r="D55" s="461" t="e">
        <f>+D42+D54-D53</f>
        <v>#REF!</v>
      </c>
      <c r="E55" s="457" t="e">
        <f>+E42+E54</f>
        <v>#REF!</v>
      </c>
      <c r="F55" s="461" t="e">
        <f>+F42+F54</f>
        <v>#REF!</v>
      </c>
      <c r="G55" s="458"/>
      <c r="H55" s="461" t="e">
        <f t="shared" si="26"/>
        <v>#REF!</v>
      </c>
      <c r="I55" s="465"/>
      <c r="J55" s="465"/>
      <c r="K55" s="461"/>
      <c r="L55" s="461"/>
      <c r="M55" s="461"/>
      <c r="N55" s="461"/>
      <c r="O55" s="531"/>
      <c r="P55" s="466"/>
      <c r="Q55" s="461"/>
      <c r="R55" s="461"/>
      <c r="S55" s="461"/>
      <c r="T55" s="461"/>
      <c r="U55" s="531"/>
      <c r="V55" s="465"/>
      <c r="W55" s="461"/>
      <c r="X55" s="461"/>
      <c r="Y55" s="461"/>
      <c r="Z55" s="461"/>
      <c r="AA55" s="465"/>
      <c r="AB55" s="465"/>
      <c r="AC55" s="465"/>
      <c r="AD55" s="465"/>
      <c r="AE55" s="465"/>
      <c r="AF55" s="465"/>
      <c r="AG55" s="466"/>
      <c r="AH55" s="465"/>
      <c r="AI55" s="465"/>
      <c r="AJ55" s="465"/>
      <c r="AK55" s="465"/>
      <c r="AL55" s="465"/>
      <c r="AM55" s="466"/>
      <c r="AN55" s="465"/>
      <c r="AO55" s="465"/>
      <c r="AP55" s="465"/>
      <c r="AQ55" s="465"/>
      <c r="AR55" s="465"/>
      <c r="AS55" s="465"/>
      <c r="AT55" s="465"/>
    </row>
    <row r="56" spans="1:46" ht="31.5" x14ac:dyDescent="0.25">
      <c r="A56" s="497" t="s">
        <v>414</v>
      </c>
      <c r="B56" s="463"/>
      <c r="C56" s="457"/>
      <c r="D56" s="460" t="e">
        <f>+D47-D54-D53</f>
        <v>#REF!</v>
      </c>
      <c r="E56" s="463"/>
      <c r="F56" s="460" t="e">
        <f>+F47</f>
        <v>#REF!</v>
      </c>
      <c r="G56" s="458"/>
      <c r="H56" s="460" t="e">
        <f t="shared" si="26"/>
        <v>#REF!</v>
      </c>
      <c r="I56" s="465"/>
      <c r="J56" s="465"/>
      <c r="K56" s="460"/>
      <c r="L56" s="460"/>
      <c r="M56" s="460"/>
      <c r="N56" s="460"/>
      <c r="O56" s="531"/>
      <c r="P56" s="466"/>
      <c r="Q56" s="460"/>
      <c r="R56" s="460"/>
      <c r="S56" s="460"/>
      <c r="T56" s="460"/>
      <c r="U56" s="531"/>
      <c r="V56" s="465"/>
      <c r="W56" s="460"/>
      <c r="X56" s="460"/>
      <c r="Y56" s="460"/>
      <c r="Z56" s="460"/>
      <c r="AA56" s="465"/>
      <c r="AB56" s="465"/>
      <c r="AC56" s="465"/>
      <c r="AD56" s="465"/>
      <c r="AE56" s="465"/>
      <c r="AF56" s="465"/>
      <c r="AG56" s="466"/>
      <c r="AH56" s="465"/>
      <c r="AI56" s="465"/>
      <c r="AJ56" s="465"/>
      <c r="AK56" s="465"/>
      <c r="AL56" s="465"/>
      <c r="AM56" s="466"/>
      <c r="AN56" s="465"/>
      <c r="AO56" s="465"/>
      <c r="AP56" s="465"/>
      <c r="AQ56" s="465"/>
      <c r="AR56" s="465"/>
      <c r="AS56" s="465"/>
      <c r="AT56" s="465"/>
    </row>
    <row r="57" spans="1:46" ht="15.75" x14ac:dyDescent="0.25">
      <c r="A57" s="488"/>
      <c r="B57" s="465"/>
      <c r="C57" s="465"/>
      <c r="D57" s="465"/>
      <c r="E57" s="465"/>
      <c r="F57" s="465"/>
      <c r="G57" s="465"/>
      <c r="H57" s="465"/>
      <c r="I57" s="465"/>
      <c r="J57" s="465"/>
      <c r="K57" s="489"/>
      <c r="L57" s="489"/>
      <c r="M57" s="489"/>
      <c r="N57" s="489"/>
      <c r="O57" s="489"/>
      <c r="P57" s="466"/>
      <c r="Q57" s="489"/>
      <c r="R57" s="489"/>
      <c r="S57" s="489"/>
      <c r="T57" s="489"/>
      <c r="U57" s="489"/>
      <c r="V57" s="465"/>
      <c r="W57" s="489"/>
      <c r="X57" s="489"/>
      <c r="Y57" s="489"/>
      <c r="Z57" s="489"/>
      <c r="AA57" s="465"/>
      <c r="AB57" s="465"/>
      <c r="AC57" s="465"/>
      <c r="AD57" s="465"/>
      <c r="AE57" s="465"/>
      <c r="AF57" s="465"/>
      <c r="AG57" s="466"/>
      <c r="AH57" s="465"/>
      <c r="AI57" s="465"/>
      <c r="AJ57" s="465"/>
      <c r="AK57" s="465"/>
      <c r="AL57" s="465"/>
      <c r="AM57" s="466"/>
      <c r="AN57" s="465"/>
      <c r="AO57" s="465"/>
      <c r="AP57" s="465"/>
      <c r="AQ57" s="465"/>
      <c r="AR57" s="465"/>
      <c r="AS57" s="465"/>
      <c r="AT57" s="465"/>
    </row>
    <row r="58" spans="1:46" ht="15.75" x14ac:dyDescent="0.25">
      <c r="A58" s="465"/>
      <c r="B58" s="465"/>
      <c r="C58" s="465"/>
      <c r="D58" s="465"/>
      <c r="E58" s="465"/>
      <c r="F58" s="465"/>
      <c r="G58" s="465"/>
      <c r="H58" s="465"/>
      <c r="I58" s="465"/>
      <c r="J58" s="465"/>
      <c r="K58" s="465"/>
      <c r="L58" s="465"/>
      <c r="M58" s="465"/>
      <c r="N58" s="465"/>
      <c r="O58" s="465"/>
      <c r="P58" s="466"/>
      <c r="Q58" s="465"/>
      <c r="R58" s="465"/>
      <c r="S58" s="465"/>
      <c r="T58" s="465"/>
      <c r="U58" s="465"/>
      <c r="V58" s="465"/>
      <c r="W58" s="465"/>
      <c r="X58" s="465"/>
      <c r="Y58" s="465"/>
      <c r="Z58" s="465"/>
      <c r="AA58" s="465"/>
      <c r="AB58" s="465"/>
      <c r="AC58" s="465"/>
      <c r="AD58" s="465"/>
      <c r="AE58" s="465"/>
      <c r="AF58" s="465"/>
      <c r="AG58" s="466"/>
      <c r="AH58" s="465"/>
      <c r="AI58" s="465"/>
      <c r="AJ58" s="465"/>
      <c r="AK58" s="465"/>
      <c r="AL58" s="465"/>
      <c r="AM58" s="466"/>
      <c r="AN58" s="465"/>
      <c r="AO58" s="465"/>
      <c r="AP58" s="465"/>
      <c r="AQ58" s="465"/>
      <c r="AR58" s="465"/>
      <c r="AS58" s="465"/>
      <c r="AT58" s="465"/>
    </row>
    <row r="59" spans="1:46" ht="15.75" x14ac:dyDescent="0.25">
      <c r="A59" s="488" t="s">
        <v>407</v>
      </c>
      <c r="B59" s="465"/>
      <c r="C59" s="465"/>
      <c r="D59" s="489">
        <f>+D8+D20-D32-D33-D38</f>
        <v>3442.2686816136384</v>
      </c>
      <c r="E59" s="489" t="e">
        <f t="shared" ref="E59:J59" si="36">+E8+E20-E32-E33-E38</f>
        <v>#REF!</v>
      </c>
      <c r="F59" s="489" t="e">
        <f t="shared" si="36"/>
        <v>#REF!</v>
      </c>
      <c r="G59" s="489">
        <f t="shared" si="36"/>
        <v>0</v>
      </c>
      <c r="H59" s="489" t="e">
        <f t="shared" si="36"/>
        <v>#REF!</v>
      </c>
      <c r="I59" s="489">
        <f t="shared" si="36"/>
        <v>0</v>
      </c>
      <c r="J59" s="489">
        <f t="shared" si="36"/>
        <v>0</v>
      </c>
      <c r="K59" s="489">
        <f>+K60-K61</f>
        <v>4721.0152302751067</v>
      </c>
      <c r="L59" s="489">
        <f t="shared" ref="L59:T59" si="37">+L60-L61</f>
        <v>5004.7799999214039</v>
      </c>
      <c r="M59" s="489">
        <f t="shared" si="37"/>
        <v>4831.7515882021089</v>
      </c>
      <c r="N59" s="489">
        <f t="shared" si="37"/>
        <v>4989.3318420818377</v>
      </c>
      <c r="O59" s="489"/>
      <c r="P59" s="466"/>
      <c r="Q59" s="489" t="e">
        <f t="shared" si="37"/>
        <v>#REF!</v>
      </c>
      <c r="R59" s="489" t="e">
        <f t="shared" si="37"/>
        <v>#REF!</v>
      </c>
      <c r="S59" s="489" t="e">
        <f t="shared" si="37"/>
        <v>#REF!</v>
      </c>
      <c r="T59" s="489" t="e">
        <f t="shared" si="37"/>
        <v>#REF!</v>
      </c>
      <c r="U59" s="489"/>
      <c r="V59" s="489">
        <f>+V8+V20-V32-V33-V38</f>
        <v>0</v>
      </c>
      <c r="W59" s="489" t="e">
        <f t="shared" ref="W59:Z64" si="38">+Q59-K59</f>
        <v>#REF!</v>
      </c>
      <c r="X59" s="489" t="e">
        <f t="shared" si="38"/>
        <v>#REF!</v>
      </c>
      <c r="Y59" s="489" t="e">
        <f t="shared" si="38"/>
        <v>#REF!</v>
      </c>
      <c r="Z59" s="489" t="e">
        <f t="shared" si="38"/>
        <v>#REF!</v>
      </c>
      <c r="AA59" s="465"/>
      <c r="AB59" s="465"/>
      <c r="AC59" s="465"/>
      <c r="AD59" s="465"/>
      <c r="AE59" s="465"/>
      <c r="AF59" s="465"/>
      <c r="AG59" s="466"/>
      <c r="AH59" s="465"/>
      <c r="AI59" s="465"/>
      <c r="AJ59" s="465"/>
      <c r="AK59" s="465"/>
      <c r="AL59" s="465"/>
      <c r="AM59" s="466"/>
      <c r="AN59" s="465"/>
      <c r="AO59" s="465"/>
      <c r="AP59" s="465"/>
      <c r="AQ59" s="465"/>
      <c r="AR59" s="465"/>
      <c r="AS59" s="465"/>
      <c r="AT59" s="465"/>
    </row>
    <row r="60" spans="1:46" ht="15.75" x14ac:dyDescent="0.25">
      <c r="A60" s="488" t="s">
        <v>620</v>
      </c>
      <c r="B60" s="465"/>
      <c r="C60" s="465"/>
      <c r="D60" s="489">
        <f>+D8+D20</f>
        <v>10562.977055422922</v>
      </c>
      <c r="E60" s="489" t="e">
        <f t="shared" ref="E60:Q60" si="39">+E8+E20</f>
        <v>#REF!</v>
      </c>
      <c r="F60" s="489" t="e">
        <f t="shared" si="39"/>
        <v>#REF!</v>
      </c>
      <c r="G60" s="489">
        <f t="shared" si="39"/>
        <v>0</v>
      </c>
      <c r="H60" s="489" t="e">
        <f t="shared" si="39"/>
        <v>#REF!</v>
      </c>
      <c r="I60" s="489">
        <f t="shared" si="39"/>
        <v>0</v>
      </c>
      <c r="J60" s="489">
        <f t="shared" si="39"/>
        <v>0</v>
      </c>
      <c r="K60" s="489">
        <f t="shared" si="39"/>
        <v>14500.963042843658</v>
      </c>
      <c r="L60" s="489">
        <f t="shared" si="39"/>
        <v>14560.913508481794</v>
      </c>
      <c r="M60" s="489">
        <f t="shared" si="39"/>
        <v>13946.749905122833</v>
      </c>
      <c r="N60" s="489">
        <f t="shared" si="39"/>
        <v>13673.956040221117</v>
      </c>
      <c r="O60" s="489"/>
      <c r="P60" s="466"/>
      <c r="Q60" s="489" t="e">
        <f t="shared" si="39"/>
        <v>#REF!</v>
      </c>
      <c r="R60" s="489" t="e">
        <f>+R8+R20</f>
        <v>#REF!</v>
      </c>
      <c r="S60" s="489" t="e">
        <f>+S8+S20</f>
        <v>#REF!</v>
      </c>
      <c r="T60" s="489" t="e">
        <f>+T8+T20</f>
        <v>#REF!</v>
      </c>
      <c r="U60" s="489"/>
      <c r="V60" s="465"/>
      <c r="W60" s="489" t="e">
        <f t="shared" si="38"/>
        <v>#REF!</v>
      </c>
      <c r="X60" s="489" t="e">
        <f t="shared" si="38"/>
        <v>#REF!</v>
      </c>
      <c r="Y60" s="489" t="e">
        <f t="shared" si="38"/>
        <v>#REF!</v>
      </c>
      <c r="Z60" s="489" t="e">
        <f t="shared" si="38"/>
        <v>#REF!</v>
      </c>
      <c r="AA60" s="465"/>
      <c r="AB60" s="465"/>
      <c r="AC60" s="465"/>
      <c r="AD60" s="465"/>
      <c r="AE60" s="465"/>
      <c r="AF60" s="465"/>
      <c r="AG60" s="466"/>
      <c r="AH60" s="465"/>
      <c r="AI60" s="465"/>
      <c r="AJ60" s="465"/>
      <c r="AK60" s="465"/>
      <c r="AL60" s="465"/>
      <c r="AM60" s="466"/>
      <c r="AN60" s="465"/>
      <c r="AO60" s="465"/>
      <c r="AP60" s="465"/>
      <c r="AQ60" s="465"/>
      <c r="AR60" s="465"/>
      <c r="AS60" s="465"/>
      <c r="AT60" s="465"/>
    </row>
    <row r="61" spans="1:46" ht="15.75" x14ac:dyDescent="0.25">
      <c r="A61" s="488" t="s">
        <v>621</v>
      </c>
      <c r="B61" s="465"/>
      <c r="C61" s="465"/>
      <c r="D61" s="489">
        <f>+D32+D33+D38</f>
        <v>7120.7083738092833</v>
      </c>
      <c r="E61" s="489">
        <f t="shared" ref="E61:Q61" si="40">+E32+E33+E38</f>
        <v>7112.0624566282995</v>
      </c>
      <c r="F61" s="489" t="e">
        <f t="shared" si="40"/>
        <v>#REF!</v>
      </c>
      <c r="G61" s="489">
        <f t="shared" si="40"/>
        <v>0</v>
      </c>
      <c r="H61" s="489" t="e">
        <f t="shared" si="40"/>
        <v>#REF!</v>
      </c>
      <c r="I61" s="489">
        <f t="shared" si="40"/>
        <v>0</v>
      </c>
      <c r="J61" s="489">
        <f t="shared" si="40"/>
        <v>0</v>
      </c>
      <c r="K61" s="489">
        <f t="shared" si="40"/>
        <v>9779.9478125685509</v>
      </c>
      <c r="L61" s="489">
        <f t="shared" si="40"/>
        <v>9556.1335085603896</v>
      </c>
      <c r="M61" s="489">
        <f t="shared" si="40"/>
        <v>9114.9983169207244</v>
      </c>
      <c r="N61" s="489">
        <f t="shared" si="40"/>
        <v>8684.6241981392795</v>
      </c>
      <c r="O61" s="489"/>
      <c r="P61" s="466"/>
      <c r="Q61" s="489" t="e">
        <f t="shared" si="40"/>
        <v>#REF!</v>
      </c>
      <c r="R61" s="489" t="e">
        <f>+R32+R33+R38</f>
        <v>#REF!</v>
      </c>
      <c r="S61" s="489" t="e">
        <f>+S32+S33+S38</f>
        <v>#REF!</v>
      </c>
      <c r="T61" s="489" t="e">
        <f>+T32+T33+T38</f>
        <v>#REF!</v>
      </c>
      <c r="U61" s="489"/>
      <c r="V61" s="465"/>
      <c r="W61" s="489" t="e">
        <f t="shared" si="38"/>
        <v>#REF!</v>
      </c>
      <c r="X61" s="489" t="e">
        <f t="shared" si="38"/>
        <v>#REF!</v>
      </c>
      <c r="Y61" s="489" t="e">
        <f t="shared" si="38"/>
        <v>#REF!</v>
      </c>
      <c r="Z61" s="489" t="e">
        <f t="shared" si="38"/>
        <v>#REF!</v>
      </c>
      <c r="AA61" s="465"/>
      <c r="AB61" s="465"/>
      <c r="AC61" s="465"/>
      <c r="AD61" s="465"/>
      <c r="AE61" s="465"/>
      <c r="AF61" s="465"/>
      <c r="AG61" s="466"/>
      <c r="AH61" s="465"/>
      <c r="AI61" s="465"/>
      <c r="AJ61" s="465"/>
      <c r="AK61" s="465"/>
      <c r="AL61" s="465"/>
      <c r="AM61" s="466"/>
      <c r="AN61" s="465"/>
      <c r="AO61" s="465"/>
      <c r="AP61" s="465"/>
      <c r="AQ61" s="465"/>
      <c r="AR61" s="465"/>
      <c r="AS61" s="465"/>
      <c r="AT61" s="465"/>
    </row>
    <row r="62" spans="1:46" ht="15.75" x14ac:dyDescent="0.25">
      <c r="A62" s="465"/>
      <c r="B62" s="465"/>
      <c r="C62" s="465"/>
      <c r="D62" s="465"/>
      <c r="E62" s="465"/>
      <c r="F62" s="465"/>
      <c r="G62" s="465"/>
      <c r="H62" s="465"/>
      <c r="I62" s="465"/>
      <c r="J62" s="465"/>
      <c r="K62" s="465"/>
      <c r="L62" s="465"/>
      <c r="M62" s="465"/>
      <c r="N62" s="465"/>
      <c r="O62" s="465"/>
      <c r="P62" s="466"/>
      <c r="Q62" s="465"/>
      <c r="R62" s="465"/>
      <c r="S62" s="465"/>
      <c r="T62" s="465"/>
      <c r="U62" s="465"/>
      <c r="V62" s="465"/>
      <c r="W62" s="489">
        <f t="shared" si="38"/>
        <v>0</v>
      </c>
      <c r="X62" s="489">
        <f t="shared" si="38"/>
        <v>0</v>
      </c>
      <c r="Y62" s="489">
        <f t="shared" si="38"/>
        <v>0</v>
      </c>
      <c r="Z62" s="489">
        <f t="shared" si="38"/>
        <v>0</v>
      </c>
      <c r="AA62" s="465"/>
      <c r="AB62" s="465"/>
      <c r="AC62" s="465"/>
      <c r="AD62" s="465"/>
      <c r="AE62" s="465"/>
      <c r="AF62" s="465"/>
      <c r="AG62" s="466"/>
      <c r="AH62" s="465"/>
      <c r="AI62" s="465"/>
      <c r="AJ62" s="465"/>
      <c r="AK62" s="465"/>
      <c r="AL62" s="465"/>
      <c r="AM62" s="465"/>
      <c r="AN62" s="465"/>
      <c r="AO62" s="465"/>
      <c r="AP62" s="465"/>
      <c r="AQ62" s="465"/>
      <c r="AR62" s="465"/>
      <c r="AS62" s="465"/>
      <c r="AT62" s="465"/>
    </row>
    <row r="63" spans="1:46" ht="15.75" x14ac:dyDescent="0.25">
      <c r="A63" s="488" t="s">
        <v>612</v>
      </c>
      <c r="B63" s="465"/>
      <c r="C63" s="465"/>
      <c r="D63" s="489">
        <f>+D60-D32</f>
        <v>6386.6809629901718</v>
      </c>
      <c r="E63" s="489" t="e">
        <f t="shared" ref="E63:Q63" si="41">+E60-E32</f>
        <v>#REF!</v>
      </c>
      <c r="F63" s="489" t="e">
        <f t="shared" si="41"/>
        <v>#REF!</v>
      </c>
      <c r="G63" s="489">
        <f t="shared" si="41"/>
        <v>0</v>
      </c>
      <c r="H63" s="489" t="e">
        <f t="shared" si="41"/>
        <v>#REF!</v>
      </c>
      <c r="I63" s="489">
        <f t="shared" si="41"/>
        <v>0</v>
      </c>
      <c r="J63" s="489">
        <f t="shared" si="41"/>
        <v>0</v>
      </c>
      <c r="K63" s="489">
        <f t="shared" si="41"/>
        <v>7947.3238534121247</v>
      </c>
      <c r="L63" s="489">
        <f t="shared" si="41"/>
        <v>8456.9135084817935</v>
      </c>
      <c r="M63" s="489">
        <f t="shared" si="41"/>
        <v>8358.7499051228333</v>
      </c>
      <c r="N63" s="489">
        <f t="shared" si="41"/>
        <v>8401.9560402211173</v>
      </c>
      <c r="O63" s="489"/>
      <c r="P63" s="466"/>
      <c r="Q63" s="489" t="e">
        <f t="shared" si="41"/>
        <v>#REF!</v>
      </c>
      <c r="R63" s="489" t="e">
        <f>+R60-R32</f>
        <v>#REF!</v>
      </c>
      <c r="S63" s="489" t="e">
        <f>+S60-S32</f>
        <v>#REF!</v>
      </c>
      <c r="T63" s="489" t="e">
        <f>+T60-T32</f>
        <v>#REF!</v>
      </c>
      <c r="U63" s="489"/>
      <c r="V63" s="465"/>
      <c r="W63" s="498" t="e">
        <f t="shared" si="38"/>
        <v>#REF!</v>
      </c>
      <c r="X63" s="498" t="e">
        <f t="shared" si="38"/>
        <v>#REF!</v>
      </c>
      <c r="Y63" s="498" t="e">
        <f t="shared" si="38"/>
        <v>#REF!</v>
      </c>
      <c r="Z63" s="498" t="e">
        <f t="shared" si="38"/>
        <v>#REF!</v>
      </c>
      <c r="AA63" s="465"/>
      <c r="AB63" s="465"/>
      <c r="AC63" s="465"/>
      <c r="AD63" s="465"/>
      <c r="AE63" s="465"/>
      <c r="AF63" s="465"/>
      <c r="AG63" s="466"/>
      <c r="AH63" s="465"/>
      <c r="AI63" s="465"/>
      <c r="AJ63" s="465"/>
      <c r="AK63" s="465"/>
      <c r="AL63" s="465"/>
      <c r="AM63" s="465"/>
      <c r="AN63" s="465"/>
      <c r="AO63" s="465"/>
      <c r="AP63" s="465"/>
      <c r="AQ63" s="465"/>
      <c r="AR63" s="465"/>
      <c r="AS63" s="465"/>
      <c r="AT63" s="465"/>
    </row>
    <row r="64" spans="1:46" ht="15.75" x14ac:dyDescent="0.25">
      <c r="A64" s="488" t="s">
        <v>613</v>
      </c>
      <c r="B64" s="465"/>
      <c r="C64" s="465"/>
      <c r="D64" s="489">
        <f>+D61-D32</f>
        <v>2944.4122813765334</v>
      </c>
      <c r="E64" s="489">
        <f t="shared" ref="E64:Q64" si="42">+E61-E32</f>
        <v>2599.7394430982995</v>
      </c>
      <c r="F64" s="489" t="e">
        <f t="shared" si="42"/>
        <v>#REF!</v>
      </c>
      <c r="G64" s="489">
        <f t="shared" si="42"/>
        <v>0</v>
      </c>
      <c r="H64" s="489" t="e">
        <f t="shared" si="42"/>
        <v>#REF!</v>
      </c>
      <c r="I64" s="489">
        <f t="shared" si="42"/>
        <v>0</v>
      </c>
      <c r="J64" s="489">
        <f t="shared" si="42"/>
        <v>0</v>
      </c>
      <c r="K64" s="489">
        <f t="shared" si="42"/>
        <v>3226.308623137018</v>
      </c>
      <c r="L64" s="489">
        <f t="shared" si="42"/>
        <v>3452.1335085603896</v>
      </c>
      <c r="M64" s="489">
        <f t="shared" si="42"/>
        <v>3526.9983169207244</v>
      </c>
      <c r="N64" s="489">
        <f t="shared" si="42"/>
        <v>3412.6241981392795</v>
      </c>
      <c r="O64" s="489"/>
      <c r="P64" s="466"/>
      <c r="Q64" s="489" t="e">
        <f t="shared" si="42"/>
        <v>#REF!</v>
      </c>
      <c r="R64" s="489" t="e">
        <f>+R61-R32</f>
        <v>#REF!</v>
      </c>
      <c r="S64" s="489" t="e">
        <f>+S61-S32</f>
        <v>#REF!</v>
      </c>
      <c r="T64" s="489" t="e">
        <f>+T61-T32</f>
        <v>#REF!</v>
      </c>
      <c r="U64" s="489"/>
      <c r="V64" s="465"/>
      <c r="W64" s="498" t="e">
        <f t="shared" si="38"/>
        <v>#REF!</v>
      </c>
      <c r="X64" s="498" t="e">
        <f t="shared" si="38"/>
        <v>#REF!</v>
      </c>
      <c r="Y64" s="498" t="e">
        <f t="shared" si="38"/>
        <v>#REF!</v>
      </c>
      <c r="Z64" s="498" t="e">
        <f t="shared" si="38"/>
        <v>#REF!</v>
      </c>
      <c r="AA64" s="465"/>
      <c r="AB64" s="465"/>
      <c r="AC64" s="465"/>
      <c r="AD64" s="465"/>
      <c r="AE64" s="465"/>
      <c r="AF64" s="465"/>
      <c r="AG64" s="466"/>
      <c r="AH64" s="465"/>
      <c r="AI64" s="465"/>
      <c r="AJ64" s="465"/>
      <c r="AK64" s="465"/>
      <c r="AL64" s="465"/>
      <c r="AM64" s="465"/>
      <c r="AN64" s="465"/>
      <c r="AO64" s="465"/>
      <c r="AP64" s="465"/>
      <c r="AQ64" s="465"/>
      <c r="AR64" s="465"/>
      <c r="AS64" s="465"/>
      <c r="AT64" s="465"/>
    </row>
    <row r="65" spans="1:46" ht="15.75" x14ac:dyDescent="0.25">
      <c r="A65" s="465"/>
      <c r="B65" s="465"/>
      <c r="C65" s="465"/>
      <c r="D65" s="465"/>
      <c r="E65" s="465"/>
      <c r="F65" s="465"/>
      <c r="G65" s="465"/>
      <c r="H65" s="465"/>
      <c r="I65" s="465"/>
      <c r="J65" s="465"/>
      <c r="K65" s="465"/>
      <c r="L65" s="465"/>
      <c r="M65" s="465"/>
      <c r="N65" s="465"/>
      <c r="O65" s="465"/>
      <c r="P65" s="466"/>
      <c r="Q65" s="465"/>
      <c r="R65" s="465"/>
      <c r="S65" s="465"/>
      <c r="T65" s="465"/>
      <c r="U65" s="465"/>
      <c r="V65" s="465"/>
      <c r="W65" s="499" t="e">
        <f>+W63-W64</f>
        <v>#REF!</v>
      </c>
      <c r="X65" s="499" t="e">
        <f>+X63-X64</f>
        <v>#REF!</v>
      </c>
      <c r="Y65" s="499" t="e">
        <f>+Y63-Y64</f>
        <v>#REF!</v>
      </c>
      <c r="Z65" s="499" t="e">
        <f>+Z63-Z64</f>
        <v>#REF!</v>
      </c>
      <c r="AA65" s="465"/>
      <c r="AB65" s="465"/>
      <c r="AC65" s="465"/>
      <c r="AD65" s="465"/>
      <c r="AE65" s="465"/>
      <c r="AF65" s="465"/>
      <c r="AG65" s="466"/>
      <c r="AH65" s="465"/>
      <c r="AI65" s="465"/>
      <c r="AJ65" s="465"/>
      <c r="AK65" s="465"/>
      <c r="AL65" s="465"/>
      <c r="AM65" s="465"/>
      <c r="AN65" s="465"/>
      <c r="AO65" s="465"/>
      <c r="AP65" s="465"/>
      <c r="AQ65" s="465"/>
      <c r="AR65" s="465"/>
      <c r="AS65" s="465"/>
      <c r="AT65" s="465"/>
    </row>
    <row r="66" spans="1:46" ht="15.75" x14ac:dyDescent="0.25">
      <c r="A66" s="465"/>
      <c r="B66" s="465"/>
      <c r="C66" s="465"/>
      <c r="D66" s="465"/>
      <c r="E66" s="465"/>
      <c r="F66" s="465"/>
      <c r="G66" s="465"/>
      <c r="H66" s="465"/>
      <c r="I66" s="465"/>
      <c r="J66" s="465"/>
      <c r="K66" s="465"/>
      <c r="L66" s="465"/>
      <c r="M66" s="465"/>
      <c r="N66" s="465"/>
      <c r="O66" s="465"/>
      <c r="P66" s="466"/>
      <c r="Q66" s="465"/>
      <c r="R66" s="465"/>
      <c r="S66" s="465"/>
      <c r="T66" s="465"/>
      <c r="U66" s="465"/>
      <c r="V66" s="465"/>
      <c r="W66" s="465"/>
      <c r="X66" s="465"/>
      <c r="Y66" s="465"/>
      <c r="Z66" s="465"/>
      <c r="AA66" s="465"/>
      <c r="AB66" s="465"/>
      <c r="AC66" s="465"/>
      <c r="AD66" s="465"/>
      <c r="AE66" s="465"/>
      <c r="AF66" s="465"/>
      <c r="AG66" s="465"/>
      <c r="AH66" s="465"/>
      <c r="AI66" s="465"/>
      <c r="AJ66" s="465"/>
      <c r="AK66" s="465"/>
      <c r="AL66" s="465"/>
      <c r="AM66" s="465"/>
      <c r="AN66" s="465"/>
      <c r="AO66" s="465"/>
      <c r="AP66" s="465"/>
      <c r="AQ66" s="465"/>
      <c r="AR66" s="465"/>
      <c r="AS66" s="465"/>
      <c r="AT66" s="465"/>
    </row>
    <row r="67" spans="1:46" ht="15.75" x14ac:dyDescent="0.25">
      <c r="A67" s="465"/>
      <c r="B67" s="465"/>
      <c r="C67" s="465"/>
      <c r="D67" s="465"/>
      <c r="E67" s="465"/>
      <c r="F67" s="465"/>
      <c r="G67" s="465"/>
      <c r="H67" s="465"/>
      <c r="I67" s="465"/>
      <c r="J67" s="465"/>
      <c r="K67" s="489">
        <f>+K18-K25</f>
        <v>-387.66260909820585</v>
      </c>
      <c r="L67" s="489">
        <f t="shared" ref="L67:T67" si="43">+L18-L25</f>
        <v>-527.65091455459856</v>
      </c>
      <c r="M67" s="489">
        <f t="shared" si="43"/>
        <v>-737.39760947367927</v>
      </c>
      <c r="N67" s="489">
        <f t="shared" si="43"/>
        <v>-1127.504770968417</v>
      </c>
      <c r="O67" s="489"/>
      <c r="P67" s="466"/>
      <c r="Q67" s="489" t="e">
        <f t="shared" si="43"/>
        <v>#REF!</v>
      </c>
      <c r="R67" s="489" t="e">
        <f t="shared" si="43"/>
        <v>#REF!</v>
      </c>
      <c r="S67" s="489" t="e">
        <f t="shared" si="43"/>
        <v>#REF!</v>
      </c>
      <c r="T67" s="489" t="e">
        <f t="shared" si="43"/>
        <v>#REF!</v>
      </c>
      <c r="U67" s="489"/>
      <c r="V67" s="465"/>
      <c r="W67" s="465"/>
      <c r="X67" s="465"/>
      <c r="Y67" s="465"/>
      <c r="Z67" s="465"/>
      <c r="AA67" s="465"/>
      <c r="AB67" s="465"/>
      <c r="AC67" s="465"/>
      <c r="AD67" s="465"/>
      <c r="AE67" s="465"/>
      <c r="AF67" s="465"/>
      <c r="AG67" s="465"/>
      <c r="AH67" s="465"/>
      <c r="AI67" s="465"/>
      <c r="AJ67" s="465"/>
      <c r="AK67" s="465"/>
      <c r="AL67" s="465"/>
      <c r="AM67" s="465"/>
      <c r="AN67" s="465"/>
      <c r="AO67" s="465"/>
      <c r="AP67" s="465"/>
      <c r="AQ67" s="465"/>
      <c r="AR67" s="465"/>
      <c r="AS67" s="465"/>
      <c r="AT67" s="465"/>
    </row>
    <row r="68" spans="1:46" ht="15.75" x14ac:dyDescent="0.25">
      <c r="A68" s="465"/>
      <c r="B68" s="465"/>
      <c r="C68" s="465"/>
      <c r="D68" s="465"/>
      <c r="E68" s="465"/>
      <c r="F68" s="465"/>
      <c r="G68" s="465"/>
      <c r="H68" s="465"/>
      <c r="I68" s="465"/>
      <c r="J68" s="465"/>
      <c r="K68" s="465"/>
      <c r="L68" s="465"/>
      <c r="M68" s="465"/>
      <c r="N68" s="465"/>
      <c r="O68" s="465"/>
      <c r="P68" s="466"/>
      <c r="Q68" s="465"/>
      <c r="R68" s="465"/>
      <c r="S68" s="465"/>
      <c r="T68" s="465"/>
      <c r="U68" s="465"/>
      <c r="V68" s="465"/>
      <c r="W68" s="465"/>
      <c r="X68" s="465"/>
      <c r="Y68" s="465"/>
      <c r="Z68" s="465"/>
      <c r="AA68" s="465"/>
      <c r="AB68" s="465"/>
      <c r="AC68" s="465"/>
      <c r="AD68" s="465"/>
      <c r="AE68" s="465"/>
      <c r="AF68" s="465"/>
      <c r="AG68" s="465"/>
      <c r="AH68" s="465"/>
      <c r="AI68" s="465"/>
      <c r="AJ68" s="465"/>
      <c r="AK68" s="465"/>
      <c r="AL68" s="465"/>
      <c r="AM68" s="465"/>
      <c r="AN68" s="465"/>
      <c r="AO68" s="465"/>
      <c r="AP68" s="465"/>
      <c r="AQ68" s="465"/>
      <c r="AR68" s="465"/>
      <c r="AS68" s="465"/>
      <c r="AT68" s="465"/>
    </row>
    <row r="69" spans="1:46" ht="15.75" x14ac:dyDescent="0.25">
      <c r="A69" s="465"/>
      <c r="B69" s="465"/>
      <c r="C69" s="465"/>
      <c r="D69" s="465"/>
      <c r="E69" s="465"/>
      <c r="F69" s="465"/>
      <c r="G69" s="465"/>
      <c r="H69" s="465"/>
      <c r="I69" s="465"/>
      <c r="J69" s="465"/>
      <c r="K69" s="489">
        <f>+K42</f>
        <v>1004.2907480191861</v>
      </c>
      <c r="L69" s="489">
        <f t="shared" ref="L69:T69" si="44">+L43-L18</f>
        <v>1502.4643066138415</v>
      </c>
      <c r="M69" s="489">
        <f t="shared" si="44"/>
        <v>1599.4320221765445</v>
      </c>
      <c r="N69" s="489">
        <f t="shared" si="44"/>
        <v>2138.6898975850345</v>
      </c>
      <c r="O69" s="489"/>
      <c r="P69" s="466"/>
      <c r="Q69" s="489" t="e">
        <f t="shared" si="44"/>
        <v>#REF!</v>
      </c>
      <c r="R69" s="489" t="e">
        <f t="shared" si="44"/>
        <v>#REF!</v>
      </c>
      <c r="S69" s="489" t="e">
        <f t="shared" si="44"/>
        <v>#REF!</v>
      </c>
      <c r="T69" s="489" t="e">
        <f t="shared" si="44"/>
        <v>#REF!</v>
      </c>
      <c r="U69" s="489"/>
      <c r="V69" s="465"/>
      <c r="W69" s="465"/>
      <c r="X69" s="465"/>
      <c r="Y69" s="465"/>
      <c r="Z69" s="465"/>
      <c r="AA69" s="465"/>
      <c r="AB69" s="465"/>
      <c r="AC69" s="465"/>
      <c r="AD69" s="465"/>
      <c r="AE69" s="465"/>
      <c r="AF69" s="465"/>
      <c r="AG69" s="465"/>
      <c r="AH69" s="465"/>
      <c r="AI69" s="465"/>
      <c r="AJ69" s="465"/>
      <c r="AK69" s="465"/>
      <c r="AL69" s="465"/>
      <c r="AM69" s="465"/>
      <c r="AN69" s="465"/>
      <c r="AO69" s="465"/>
      <c r="AP69" s="465"/>
      <c r="AQ69" s="465"/>
      <c r="AR69" s="465"/>
      <c r="AS69" s="465"/>
      <c r="AT69" s="465"/>
    </row>
    <row r="70" spans="1:46" ht="15.75" x14ac:dyDescent="0.25">
      <c r="A70" s="465"/>
      <c r="B70" s="465"/>
      <c r="C70" s="465"/>
      <c r="D70" s="465"/>
      <c r="E70" s="465"/>
      <c r="F70" s="465"/>
      <c r="G70" s="465"/>
      <c r="H70" s="465"/>
      <c r="I70" s="465"/>
      <c r="J70" s="465"/>
      <c r="K70" s="465"/>
      <c r="L70" s="465"/>
      <c r="M70" s="465"/>
      <c r="N70" s="465"/>
      <c r="O70" s="465"/>
      <c r="P70" s="466"/>
      <c r="Q70" s="465"/>
      <c r="R70" s="465"/>
      <c r="S70" s="465"/>
      <c r="T70" s="465"/>
      <c r="U70" s="465"/>
      <c r="V70" s="465"/>
      <c r="W70" s="465"/>
      <c r="X70" s="465"/>
      <c r="Y70" s="465"/>
      <c r="Z70" s="465"/>
      <c r="AA70" s="465"/>
      <c r="AB70" s="465"/>
      <c r="AC70" s="465"/>
      <c r="AD70" s="465"/>
      <c r="AE70" s="465"/>
      <c r="AF70" s="465"/>
      <c r="AG70" s="465"/>
      <c r="AH70" s="465"/>
      <c r="AI70" s="465"/>
      <c r="AJ70" s="465"/>
      <c r="AK70" s="465"/>
      <c r="AL70" s="465"/>
      <c r="AM70" s="465"/>
      <c r="AN70" s="465"/>
      <c r="AO70" s="465"/>
      <c r="AP70" s="465"/>
      <c r="AQ70" s="465"/>
      <c r="AR70" s="465"/>
      <c r="AS70" s="465"/>
      <c r="AT70" s="465"/>
    </row>
    <row r="71" spans="1:46" ht="15.75" x14ac:dyDescent="0.25">
      <c r="A71" s="465"/>
      <c r="B71" s="465"/>
      <c r="C71" s="465"/>
      <c r="D71" s="465"/>
      <c r="E71" s="465"/>
      <c r="F71" s="465"/>
      <c r="G71" s="465"/>
      <c r="H71" s="465"/>
      <c r="I71" s="465"/>
      <c r="J71" s="465"/>
      <c r="K71" s="524">
        <f>+K42+K25-K18</f>
        <v>1391.953357117392</v>
      </c>
      <c r="L71" s="489">
        <f t="shared" ref="L71:T71" si="45">+L42+L25-L18</f>
        <v>2800.8133920592427</v>
      </c>
      <c r="M71" s="489">
        <f t="shared" si="45"/>
        <v>2955.0344127028666</v>
      </c>
      <c r="N71" s="489">
        <f t="shared" si="45"/>
        <v>3524.9102604681557</v>
      </c>
      <c r="O71" s="489"/>
      <c r="P71" s="466"/>
      <c r="Q71" s="524" t="e">
        <f t="shared" si="45"/>
        <v>#REF!</v>
      </c>
      <c r="R71" s="489" t="e">
        <f t="shared" si="45"/>
        <v>#REF!</v>
      </c>
      <c r="S71" s="489" t="e">
        <f t="shared" si="45"/>
        <v>#REF!</v>
      </c>
      <c r="T71" s="489" t="e">
        <f t="shared" si="45"/>
        <v>#REF!</v>
      </c>
      <c r="U71" s="489"/>
      <c r="V71" s="465"/>
      <c r="W71" s="465"/>
      <c r="X71" s="465"/>
      <c r="Y71" s="465"/>
      <c r="Z71" s="465"/>
      <c r="AA71" s="465"/>
      <c r="AB71" s="465"/>
      <c r="AC71" s="465"/>
      <c r="AD71" s="465"/>
      <c r="AE71" s="465"/>
      <c r="AF71" s="465"/>
      <c r="AG71" s="465"/>
      <c r="AH71" s="465"/>
      <c r="AI71" s="465"/>
      <c r="AJ71" s="465"/>
      <c r="AK71" s="465"/>
      <c r="AL71" s="465"/>
      <c r="AM71" s="465"/>
      <c r="AN71" s="465"/>
      <c r="AO71" s="465"/>
      <c r="AP71" s="465"/>
      <c r="AQ71" s="465"/>
      <c r="AR71" s="465"/>
      <c r="AS71" s="465"/>
      <c r="AT71" s="465"/>
    </row>
    <row r="72" spans="1:46" ht="15.75" x14ac:dyDescent="0.25">
      <c r="A72" s="465"/>
      <c r="B72" s="465"/>
      <c r="C72" s="465"/>
      <c r="D72" s="465"/>
      <c r="E72" s="465"/>
      <c r="F72" s="465"/>
      <c r="G72" s="465"/>
      <c r="H72" s="465"/>
      <c r="I72" s="465"/>
      <c r="J72" s="465"/>
      <c r="K72" s="465"/>
      <c r="L72" s="465"/>
      <c r="M72" s="465"/>
      <c r="N72" s="465"/>
      <c r="O72" s="465"/>
      <c r="P72" s="466"/>
      <c r="Q72" s="465"/>
      <c r="R72" s="465"/>
      <c r="S72" s="465"/>
      <c r="T72" s="465"/>
      <c r="U72" s="465"/>
      <c r="V72" s="465"/>
      <c r="W72" s="465"/>
      <c r="X72" s="465"/>
      <c r="Y72" s="465"/>
      <c r="Z72" s="465"/>
      <c r="AA72" s="465"/>
      <c r="AB72" s="465"/>
      <c r="AC72" s="465"/>
      <c r="AD72" s="465"/>
      <c r="AE72" s="465"/>
      <c r="AF72" s="465"/>
      <c r="AG72" s="465"/>
      <c r="AH72" s="465"/>
      <c r="AI72" s="465"/>
      <c r="AJ72" s="465"/>
      <c r="AK72" s="465"/>
      <c r="AL72" s="465"/>
      <c r="AM72" s="465"/>
      <c r="AN72" s="465"/>
      <c r="AO72" s="465"/>
      <c r="AP72" s="465"/>
      <c r="AQ72" s="465"/>
      <c r="AR72" s="465"/>
      <c r="AS72" s="465"/>
      <c r="AT72" s="465"/>
    </row>
    <row r="73" spans="1:46" ht="15.75" x14ac:dyDescent="0.25">
      <c r="A73" s="465"/>
      <c r="B73" s="465"/>
      <c r="C73" s="465"/>
      <c r="D73" s="465"/>
      <c r="E73" s="465"/>
      <c r="F73" s="465"/>
      <c r="G73" s="465"/>
      <c r="H73" s="465"/>
      <c r="I73" s="465"/>
      <c r="J73" s="465"/>
      <c r="K73" s="489">
        <f>+K44-K18</f>
        <v>-4618.6757293317014</v>
      </c>
      <c r="L73" s="465"/>
      <c r="M73" s="465"/>
      <c r="N73" s="465"/>
      <c r="O73" s="465"/>
      <c r="P73" s="465"/>
      <c r="Q73" s="489" t="e">
        <f>+Q44-Q18</f>
        <v>#REF!</v>
      </c>
      <c r="R73" s="489" t="e">
        <f>+Q73-K73</f>
        <v>#REF!</v>
      </c>
      <c r="S73" s="465"/>
      <c r="T73" s="465"/>
      <c r="U73" s="465"/>
      <c r="V73" s="465"/>
      <c r="W73" s="465"/>
      <c r="X73" s="465"/>
      <c r="Y73" s="465"/>
      <c r="Z73" s="465"/>
      <c r="AA73" s="465"/>
      <c r="AB73" s="465"/>
      <c r="AC73" s="465"/>
      <c r="AD73" s="465"/>
      <c r="AE73" s="465"/>
      <c r="AF73" s="465"/>
      <c r="AG73" s="465"/>
      <c r="AH73" s="465"/>
      <c r="AI73" s="465"/>
      <c r="AJ73" s="465"/>
      <c r="AK73" s="465"/>
      <c r="AL73" s="465"/>
      <c r="AM73" s="465"/>
      <c r="AN73" s="465"/>
      <c r="AO73" s="465"/>
      <c r="AP73" s="465"/>
      <c r="AQ73" s="465"/>
      <c r="AR73" s="465"/>
      <c r="AS73" s="465"/>
      <c r="AT73" s="465"/>
    </row>
  </sheetData>
  <mergeCells count="9">
    <mergeCell ref="AN5:AR5"/>
    <mergeCell ref="W5:Z5"/>
    <mergeCell ref="D4:F4"/>
    <mergeCell ref="D5:F5"/>
    <mergeCell ref="A5:A6"/>
    <mergeCell ref="J5:O5"/>
    <mergeCell ref="Q5:U5"/>
    <mergeCell ref="AB5:AF5"/>
    <mergeCell ref="AH5:AL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51351-21A3-42ED-A843-84D2986251B7}">
  <sheetPr>
    <tabColor theme="6"/>
  </sheetPr>
  <dimension ref="A1:EU76"/>
  <sheetViews>
    <sheetView zoomScale="90" zoomScaleNormal="90" workbookViewId="0">
      <pane xSplit="1" ySplit="3" topLeftCell="EC40" activePane="bottomRight" state="frozen"/>
      <selection activeCell="D201" sqref="D201"/>
      <selection pane="topRight" activeCell="D201" sqref="D201"/>
      <selection pane="bottomLeft" activeCell="D201" sqref="D201"/>
      <selection pane="bottomRight" activeCell="DS52" sqref="DS52"/>
    </sheetView>
  </sheetViews>
  <sheetFormatPr baseColWidth="10" defaultColWidth="9.42578125" defaultRowHeight="15" outlineLevelCol="1" x14ac:dyDescent="0.25"/>
  <cols>
    <col min="1" max="1" width="33.5703125" style="302" customWidth="1"/>
    <col min="2" max="2" width="9.140625" style="302" hidden="1" customWidth="1"/>
    <col min="3" max="41" width="9" style="302" hidden="1" customWidth="1" outlineLevel="1"/>
    <col min="42" max="86" width="9.140625" style="302" hidden="1" customWidth="1" outlineLevel="1"/>
    <col min="87" max="134" width="9.140625" style="302" customWidth="1" outlineLevel="1"/>
    <col min="135" max="135" width="9.42578125" style="232"/>
    <col min="136" max="139" width="9.140625" style="302" customWidth="1" outlineLevel="1"/>
    <col min="140" max="16384" width="9.42578125" style="232"/>
  </cols>
  <sheetData>
    <row r="1" spans="1:149" x14ac:dyDescent="0.25">
      <c r="A1" s="356" t="s">
        <v>573</v>
      </c>
      <c r="B1" s="356">
        <v>2011</v>
      </c>
      <c r="C1" s="356">
        <v>2012</v>
      </c>
      <c r="D1" s="356">
        <v>2012</v>
      </c>
      <c r="E1" s="356">
        <v>2012</v>
      </c>
      <c r="F1" s="356">
        <v>2012</v>
      </c>
      <c r="G1" s="356">
        <v>2012</v>
      </c>
      <c r="H1" s="356">
        <v>2012</v>
      </c>
      <c r="I1" s="356">
        <v>2012</v>
      </c>
      <c r="J1" s="356">
        <v>2012</v>
      </c>
      <c r="K1" s="356">
        <v>2012</v>
      </c>
      <c r="L1" s="356">
        <v>2012</v>
      </c>
      <c r="M1" s="356">
        <v>2012</v>
      </c>
      <c r="N1" s="356">
        <v>2012</v>
      </c>
      <c r="O1" s="356">
        <v>2013</v>
      </c>
      <c r="P1" s="356">
        <v>2013</v>
      </c>
      <c r="Q1" s="356">
        <v>2013</v>
      </c>
      <c r="R1" s="356">
        <v>2013</v>
      </c>
      <c r="S1" s="356">
        <v>2013</v>
      </c>
      <c r="T1" s="356">
        <v>2013</v>
      </c>
      <c r="U1" s="356">
        <v>2013</v>
      </c>
      <c r="V1" s="356">
        <v>2013</v>
      </c>
      <c r="W1" s="356">
        <v>2013</v>
      </c>
      <c r="X1" s="356">
        <v>2013</v>
      </c>
      <c r="Y1" s="356">
        <v>2013</v>
      </c>
      <c r="Z1" s="356">
        <v>2013</v>
      </c>
      <c r="AA1" s="356">
        <v>2014</v>
      </c>
      <c r="AB1" s="356">
        <v>2014</v>
      </c>
      <c r="AC1" s="356">
        <v>2014</v>
      </c>
      <c r="AD1" s="356">
        <v>2014</v>
      </c>
      <c r="AE1" s="356">
        <v>2014</v>
      </c>
      <c r="AF1" s="356">
        <v>2014</v>
      </c>
      <c r="AG1" s="356">
        <v>2014</v>
      </c>
      <c r="AH1" s="356">
        <v>2014</v>
      </c>
      <c r="AI1" s="356">
        <v>2014</v>
      </c>
      <c r="AJ1" s="356">
        <v>2014</v>
      </c>
      <c r="AK1" s="356">
        <v>2014</v>
      </c>
      <c r="AL1" s="356">
        <v>2014</v>
      </c>
      <c r="AM1" s="356">
        <v>2015</v>
      </c>
      <c r="AN1" s="356">
        <v>2015</v>
      </c>
      <c r="AO1" s="356">
        <v>2015</v>
      </c>
      <c r="AP1" s="356">
        <v>2015</v>
      </c>
      <c r="AQ1" s="356">
        <v>2015</v>
      </c>
      <c r="AR1" s="356">
        <v>2015</v>
      </c>
      <c r="AS1" s="356">
        <v>2015</v>
      </c>
      <c r="AT1" s="356">
        <v>2015</v>
      </c>
      <c r="AU1" s="356">
        <v>2015</v>
      </c>
      <c r="AV1" s="356">
        <v>2015</v>
      </c>
      <c r="AW1" s="356">
        <v>2015</v>
      </c>
      <c r="AX1" s="356">
        <v>2015</v>
      </c>
      <c r="AY1" s="356">
        <v>2016</v>
      </c>
      <c r="AZ1" s="356">
        <v>2016</v>
      </c>
      <c r="BA1" s="356">
        <v>2016</v>
      </c>
      <c r="BB1" s="356">
        <v>2016</v>
      </c>
      <c r="BC1" s="356">
        <v>2016</v>
      </c>
      <c r="BD1" s="356">
        <v>2016</v>
      </c>
      <c r="BE1" s="356">
        <v>2016</v>
      </c>
      <c r="BF1" s="356">
        <v>2016</v>
      </c>
      <c r="BG1" s="356">
        <v>2016</v>
      </c>
      <c r="BH1" s="356">
        <v>2016</v>
      </c>
      <c r="BI1" s="356">
        <v>2016</v>
      </c>
      <c r="BJ1" s="356">
        <v>2016</v>
      </c>
      <c r="BK1" s="356">
        <v>2017</v>
      </c>
      <c r="BL1" s="356">
        <v>2017</v>
      </c>
      <c r="BM1" s="356">
        <v>2017</v>
      </c>
      <c r="BN1" s="356">
        <v>2017</v>
      </c>
      <c r="BO1" s="356">
        <v>2017</v>
      </c>
      <c r="BP1" s="356">
        <v>2017</v>
      </c>
      <c r="BQ1" s="356">
        <v>2017</v>
      </c>
      <c r="BR1" s="356">
        <v>2017</v>
      </c>
      <c r="BS1" s="356">
        <v>2017</v>
      </c>
      <c r="BT1" s="356">
        <v>2017</v>
      </c>
      <c r="BU1" s="356">
        <v>2017</v>
      </c>
      <c r="BV1" s="356">
        <v>2017</v>
      </c>
      <c r="BW1" s="356">
        <v>2018</v>
      </c>
      <c r="BX1" s="356">
        <v>2018</v>
      </c>
      <c r="BY1" s="356">
        <v>2018</v>
      </c>
      <c r="BZ1" s="356">
        <v>2018</v>
      </c>
      <c r="CA1" s="356">
        <v>2018</v>
      </c>
      <c r="CB1" s="356">
        <v>2018</v>
      </c>
      <c r="CC1" s="356">
        <v>2018</v>
      </c>
      <c r="CD1" s="356">
        <v>2018</v>
      </c>
      <c r="CE1" s="356">
        <v>2018</v>
      </c>
      <c r="CF1" s="356">
        <v>2018</v>
      </c>
      <c r="CG1" s="356">
        <v>2018</v>
      </c>
      <c r="CH1" s="356">
        <v>2018</v>
      </c>
      <c r="CI1" s="356">
        <v>2019</v>
      </c>
      <c r="CJ1" s="356">
        <v>2019</v>
      </c>
      <c r="CK1" s="356">
        <v>2019</v>
      </c>
      <c r="CL1" s="356">
        <v>2019</v>
      </c>
      <c r="CM1" s="356">
        <v>2019</v>
      </c>
      <c r="CN1" s="356">
        <v>2019</v>
      </c>
      <c r="CO1" s="356">
        <v>2019</v>
      </c>
      <c r="CP1" s="356">
        <v>2019</v>
      </c>
      <c r="CQ1" s="356">
        <v>2019</v>
      </c>
      <c r="CR1" s="356">
        <v>2019</v>
      </c>
      <c r="CS1" s="356">
        <v>2019</v>
      </c>
      <c r="CT1" s="356">
        <v>2019</v>
      </c>
      <c r="CU1" s="356">
        <v>2020</v>
      </c>
      <c r="CV1" s="356">
        <v>2020</v>
      </c>
      <c r="CW1" s="356">
        <v>2020</v>
      </c>
      <c r="CX1" s="356">
        <v>2020</v>
      </c>
      <c r="CY1" s="356">
        <v>2020</v>
      </c>
      <c r="CZ1" s="356">
        <v>2020</v>
      </c>
      <c r="DA1" s="356">
        <v>2020</v>
      </c>
      <c r="DB1" s="356">
        <v>2020</v>
      </c>
      <c r="DC1" s="356">
        <v>2020</v>
      </c>
      <c r="DD1" s="356">
        <v>2020</v>
      </c>
      <c r="DE1" s="356">
        <v>2020</v>
      </c>
      <c r="DF1" s="356">
        <v>2020</v>
      </c>
      <c r="DG1" s="356">
        <v>2021</v>
      </c>
      <c r="DH1" s="356">
        <v>2021</v>
      </c>
      <c r="DI1" s="356">
        <v>2021</v>
      </c>
      <c r="DJ1" s="356">
        <v>2021</v>
      </c>
      <c r="DK1" s="356">
        <v>2021</v>
      </c>
      <c r="DL1" s="356">
        <v>2021</v>
      </c>
      <c r="DM1" s="356">
        <v>2021</v>
      </c>
      <c r="DN1" s="356">
        <v>2021</v>
      </c>
      <c r="DO1" s="356">
        <v>2021</v>
      </c>
      <c r="DP1" s="356">
        <v>2021</v>
      </c>
      <c r="DQ1" s="356">
        <v>2021</v>
      </c>
      <c r="DR1" s="356">
        <v>2021</v>
      </c>
      <c r="DS1" s="356">
        <v>2022</v>
      </c>
      <c r="DT1" s="356">
        <v>2022</v>
      </c>
      <c r="DU1" s="356">
        <v>2022</v>
      </c>
      <c r="DV1" s="356">
        <v>2022</v>
      </c>
      <c r="DW1" s="356">
        <v>2022</v>
      </c>
      <c r="DX1" s="356">
        <v>2022</v>
      </c>
      <c r="DY1" s="356">
        <v>2022</v>
      </c>
      <c r="DZ1" s="356">
        <v>2022</v>
      </c>
      <c r="EA1" s="356">
        <v>2022</v>
      </c>
      <c r="EB1" s="356">
        <v>2022</v>
      </c>
      <c r="EC1" s="356">
        <v>2022</v>
      </c>
      <c r="ED1" s="356">
        <v>2022</v>
      </c>
      <c r="EF1" s="785" t="s">
        <v>564</v>
      </c>
      <c r="EG1" s="785"/>
      <c r="EH1" s="785"/>
      <c r="EI1" s="528"/>
      <c r="EK1" s="795" t="s">
        <v>574</v>
      </c>
      <c r="EL1" s="795"/>
      <c r="EM1" s="795"/>
      <c r="EN1" s="795"/>
      <c r="EO1" s="795"/>
      <c r="EP1" s="795"/>
      <c r="EQ1" s="795"/>
      <c r="ER1" s="795"/>
      <c r="ES1" s="795"/>
    </row>
    <row r="2" spans="1:149" x14ac:dyDescent="0.25">
      <c r="A2" s="356" t="s">
        <v>575</v>
      </c>
      <c r="B2" s="356"/>
      <c r="C2" s="356" t="str">
        <f>C1&amp;"Q1"</f>
        <v>2012Q1</v>
      </c>
      <c r="D2" s="356" t="str">
        <f>D1&amp;"Q1"</f>
        <v>2012Q1</v>
      </c>
      <c r="E2" s="356" t="str">
        <f>E1&amp;"Q1"</f>
        <v>2012Q1</v>
      </c>
      <c r="F2" s="356" t="str">
        <f>F1&amp;"Q2"</f>
        <v>2012Q2</v>
      </c>
      <c r="G2" s="356" t="str">
        <f>G1&amp;"Q2"</f>
        <v>2012Q2</v>
      </c>
      <c r="H2" s="356" t="str">
        <f>H1&amp;"Q2"</f>
        <v>2012Q2</v>
      </c>
      <c r="I2" s="356" t="str">
        <f>I1&amp;"Q3"</f>
        <v>2012Q3</v>
      </c>
      <c r="J2" s="356" t="str">
        <f>J1&amp;"Q3"</f>
        <v>2012Q3</v>
      </c>
      <c r="K2" s="356" t="str">
        <f>K1&amp;"Q3"</f>
        <v>2012Q3</v>
      </c>
      <c r="L2" s="356" t="str">
        <f>L1&amp;"Q4"</f>
        <v>2012Q4</v>
      </c>
      <c r="M2" s="356" t="str">
        <f>M1&amp;"Q4"</f>
        <v>2012Q4</v>
      </c>
      <c r="N2" s="356" t="str">
        <f>N1&amp;"Q4"</f>
        <v>2012Q4</v>
      </c>
      <c r="O2" s="356" t="str">
        <f>O1&amp;"Q1"</f>
        <v>2013Q1</v>
      </c>
      <c r="P2" s="356" t="str">
        <f>P1&amp;"Q1"</f>
        <v>2013Q1</v>
      </c>
      <c r="Q2" s="356" t="str">
        <f>Q1&amp;"Q1"</f>
        <v>2013Q1</v>
      </c>
      <c r="R2" s="356" t="str">
        <f>R1&amp;"Q2"</f>
        <v>2013Q2</v>
      </c>
      <c r="S2" s="356" t="str">
        <f>S1&amp;"Q2"</f>
        <v>2013Q2</v>
      </c>
      <c r="T2" s="356" t="str">
        <f>T1&amp;"Q2"</f>
        <v>2013Q2</v>
      </c>
      <c r="U2" s="356" t="str">
        <f>U1&amp;"Q3"</f>
        <v>2013Q3</v>
      </c>
      <c r="V2" s="356" t="str">
        <f>V1&amp;"Q3"</f>
        <v>2013Q3</v>
      </c>
      <c r="W2" s="356" t="str">
        <f>W1&amp;"Q3"</f>
        <v>2013Q3</v>
      </c>
      <c r="X2" s="356" t="str">
        <f>X1&amp;"Q4"</f>
        <v>2013Q4</v>
      </c>
      <c r="Y2" s="356" t="str">
        <f>Y1&amp;"Q4"</f>
        <v>2013Q4</v>
      </c>
      <c r="Z2" s="356" t="str">
        <f>Z1&amp;"Q4"</f>
        <v>2013Q4</v>
      </c>
      <c r="AA2" s="356" t="str">
        <f>AA1&amp;"Q1"</f>
        <v>2014Q1</v>
      </c>
      <c r="AB2" s="356" t="str">
        <f>AB1&amp;"Q1"</f>
        <v>2014Q1</v>
      </c>
      <c r="AC2" s="356" t="str">
        <f>AC1&amp;"Q1"</f>
        <v>2014Q1</v>
      </c>
      <c r="AD2" s="356" t="str">
        <f>AD1&amp;"Q2"</f>
        <v>2014Q2</v>
      </c>
      <c r="AE2" s="356" t="str">
        <f>AE1&amp;"Q2"</f>
        <v>2014Q2</v>
      </c>
      <c r="AF2" s="356" t="str">
        <f>AF1&amp;"Q2"</f>
        <v>2014Q2</v>
      </c>
      <c r="AG2" s="356" t="str">
        <f>AG1&amp;"Q3"</f>
        <v>2014Q3</v>
      </c>
      <c r="AH2" s="356" t="str">
        <f>AH1&amp;"Q3"</f>
        <v>2014Q3</v>
      </c>
      <c r="AI2" s="356" t="str">
        <f>AI1&amp;"Q3"</f>
        <v>2014Q3</v>
      </c>
      <c r="AJ2" s="356" t="str">
        <f>AJ1&amp;"Q4"</f>
        <v>2014Q4</v>
      </c>
      <c r="AK2" s="356" t="str">
        <f>AK1&amp;"Q4"</f>
        <v>2014Q4</v>
      </c>
      <c r="AL2" s="356" t="str">
        <f>AL1&amp;"Q4"</f>
        <v>2014Q4</v>
      </c>
      <c r="AM2" s="356" t="str">
        <f>AM1&amp;"Q1"</f>
        <v>2015Q1</v>
      </c>
      <c r="AN2" s="356" t="str">
        <f>AN1&amp;"Q1"</f>
        <v>2015Q1</v>
      </c>
      <c r="AO2" s="356" t="str">
        <f>AO1&amp;"Q1"</f>
        <v>2015Q1</v>
      </c>
      <c r="AP2" s="356" t="str">
        <f>AP1&amp;"Q2"</f>
        <v>2015Q2</v>
      </c>
      <c r="AQ2" s="356" t="str">
        <f>AQ1&amp;"Q2"</f>
        <v>2015Q2</v>
      </c>
      <c r="AR2" s="356" t="str">
        <f>AR1&amp;"Q2"</f>
        <v>2015Q2</v>
      </c>
      <c r="AS2" s="356" t="str">
        <f>AS1&amp;"Q3"</f>
        <v>2015Q3</v>
      </c>
      <c r="AT2" s="356" t="str">
        <f>AT1&amp;"Q3"</f>
        <v>2015Q3</v>
      </c>
      <c r="AU2" s="356" t="str">
        <f>AU1&amp;"Q3"</f>
        <v>2015Q3</v>
      </c>
      <c r="AV2" s="356" t="str">
        <f>AV1&amp;"Q4"</f>
        <v>2015Q4</v>
      </c>
      <c r="AW2" s="356" t="str">
        <f>AW1&amp;"Q4"</f>
        <v>2015Q4</v>
      </c>
      <c r="AX2" s="356" t="str">
        <f>AX1&amp;"Q4"</f>
        <v>2015Q4</v>
      </c>
      <c r="AY2" s="356" t="str">
        <f>AY1&amp;"Q1"</f>
        <v>2016Q1</v>
      </c>
      <c r="AZ2" s="356" t="str">
        <f>AZ1&amp;"Q1"</f>
        <v>2016Q1</v>
      </c>
      <c r="BA2" s="356" t="str">
        <f>BA1&amp;"Q1"</f>
        <v>2016Q1</v>
      </c>
      <c r="BB2" s="356" t="str">
        <f>BB1&amp;"Q2"</f>
        <v>2016Q2</v>
      </c>
      <c r="BC2" s="356" t="str">
        <f>BC1&amp;"Q2"</f>
        <v>2016Q2</v>
      </c>
      <c r="BD2" s="356" t="str">
        <f>BD1&amp;"Q2"</f>
        <v>2016Q2</v>
      </c>
      <c r="BE2" s="356" t="str">
        <f>BE1&amp;"Q3"</f>
        <v>2016Q3</v>
      </c>
      <c r="BF2" s="356" t="str">
        <f>BF1&amp;"Q3"</f>
        <v>2016Q3</v>
      </c>
      <c r="BG2" s="356" t="str">
        <f>BG1&amp;"Q3"</f>
        <v>2016Q3</v>
      </c>
      <c r="BH2" s="356" t="str">
        <f>BH1&amp;"Q4"</f>
        <v>2016Q4</v>
      </c>
      <c r="BI2" s="356" t="str">
        <f>BI1&amp;"Q4"</f>
        <v>2016Q4</v>
      </c>
      <c r="BJ2" s="356" t="str">
        <f>BJ1&amp;"Q4"</f>
        <v>2016Q4</v>
      </c>
      <c r="BK2" s="356" t="str">
        <f>BK1&amp;"Q1"</f>
        <v>2017Q1</v>
      </c>
      <c r="BL2" s="356" t="str">
        <f>BL1&amp;"Q1"</f>
        <v>2017Q1</v>
      </c>
      <c r="BM2" s="356" t="str">
        <f>BM1&amp;"Q1"</f>
        <v>2017Q1</v>
      </c>
      <c r="BN2" s="356" t="str">
        <f>BN1&amp;"Q2"</f>
        <v>2017Q2</v>
      </c>
      <c r="BO2" s="356" t="str">
        <f>BO1&amp;"Q2"</f>
        <v>2017Q2</v>
      </c>
      <c r="BP2" s="356" t="str">
        <f>BP1&amp;"Q2"</f>
        <v>2017Q2</v>
      </c>
      <c r="BQ2" s="356" t="str">
        <f>BQ1&amp;"Q3"</f>
        <v>2017Q3</v>
      </c>
      <c r="BR2" s="356" t="str">
        <f>BR1&amp;"Q3"</f>
        <v>2017Q3</v>
      </c>
      <c r="BS2" s="356" t="str">
        <f>BS1&amp;"Q3"</f>
        <v>2017Q3</v>
      </c>
      <c r="BT2" s="356" t="str">
        <f>BT1&amp;"Q4"</f>
        <v>2017Q4</v>
      </c>
      <c r="BU2" s="356" t="str">
        <f>BU1&amp;"Q4"</f>
        <v>2017Q4</v>
      </c>
      <c r="BV2" s="356" t="str">
        <f>BV1&amp;"Q4"</f>
        <v>2017Q4</v>
      </c>
      <c r="BW2" s="356" t="str">
        <f>BW1&amp;"Q1"</f>
        <v>2018Q1</v>
      </c>
      <c r="BX2" s="356" t="str">
        <f>BX1&amp;"Q1"</f>
        <v>2018Q1</v>
      </c>
      <c r="BY2" s="356" t="str">
        <f>BY1&amp;"Q1"</f>
        <v>2018Q1</v>
      </c>
      <c r="BZ2" s="356" t="str">
        <f>BZ1&amp;"Q2"</f>
        <v>2018Q2</v>
      </c>
      <c r="CA2" s="356" t="str">
        <f>CA1&amp;"Q2"</f>
        <v>2018Q2</v>
      </c>
      <c r="CB2" s="356" t="str">
        <f>CB1&amp;"Q2"</f>
        <v>2018Q2</v>
      </c>
      <c r="CC2" s="356" t="str">
        <f>CC1&amp;"Q3"</f>
        <v>2018Q3</v>
      </c>
      <c r="CD2" s="356" t="str">
        <f>CD1&amp;"Q3"</f>
        <v>2018Q3</v>
      </c>
      <c r="CE2" s="356" t="str">
        <f>CE1&amp;"Q3"</f>
        <v>2018Q3</v>
      </c>
      <c r="CF2" s="356" t="str">
        <f>CF1&amp;"Q4"</f>
        <v>2018Q4</v>
      </c>
      <c r="CG2" s="356" t="str">
        <f>CG1&amp;"Q4"</f>
        <v>2018Q4</v>
      </c>
      <c r="CH2" s="356" t="str">
        <f>CH1&amp;"Q4"</f>
        <v>2018Q4</v>
      </c>
      <c r="CI2" s="356" t="str">
        <f>CI1&amp;"Q1"</f>
        <v>2019Q1</v>
      </c>
      <c r="CJ2" s="356" t="str">
        <f>CJ1&amp;"Q1"</f>
        <v>2019Q1</v>
      </c>
      <c r="CK2" s="356" t="str">
        <f>CK1&amp;"Q1"</f>
        <v>2019Q1</v>
      </c>
      <c r="CL2" s="356" t="str">
        <f>CL1&amp;"Q2"</f>
        <v>2019Q2</v>
      </c>
      <c r="CM2" s="356" t="str">
        <f>CM1&amp;"Q2"</f>
        <v>2019Q2</v>
      </c>
      <c r="CN2" s="356" t="str">
        <f>CN1&amp;"Q2"</f>
        <v>2019Q2</v>
      </c>
      <c r="CO2" s="356" t="str">
        <f>CO1&amp;"Q3"</f>
        <v>2019Q3</v>
      </c>
      <c r="CP2" s="356" t="str">
        <f>CP1&amp;"Q3"</f>
        <v>2019Q3</v>
      </c>
      <c r="CQ2" s="356" t="str">
        <f>CQ1&amp;"Q3"</f>
        <v>2019Q3</v>
      </c>
      <c r="CR2" s="356" t="str">
        <f>CR1&amp;"Q4"</f>
        <v>2019Q4</v>
      </c>
      <c r="CS2" s="356" t="str">
        <f>CS1&amp;"Q4"</f>
        <v>2019Q4</v>
      </c>
      <c r="CT2" s="356" t="str">
        <f>CT1&amp;"Q4"</f>
        <v>2019Q4</v>
      </c>
      <c r="CU2" s="356" t="str">
        <f>CU1&amp;"Q1"</f>
        <v>2020Q1</v>
      </c>
      <c r="CV2" s="356" t="str">
        <f>CV1&amp;"Q1"</f>
        <v>2020Q1</v>
      </c>
      <c r="CW2" s="356" t="str">
        <f>CW1&amp;"Q1"</f>
        <v>2020Q1</v>
      </c>
      <c r="CX2" s="356" t="str">
        <f>CX1&amp;"Q2"</f>
        <v>2020Q2</v>
      </c>
      <c r="CY2" s="356" t="str">
        <f>CY1&amp;"Q2"</f>
        <v>2020Q2</v>
      </c>
      <c r="CZ2" s="356" t="str">
        <f>CZ1&amp;"Q2"</f>
        <v>2020Q2</v>
      </c>
      <c r="DA2" s="356" t="str">
        <f>DA1&amp;"Q3"</f>
        <v>2020Q3</v>
      </c>
      <c r="DB2" s="356" t="str">
        <f>DB1&amp;"Q3"</f>
        <v>2020Q3</v>
      </c>
      <c r="DC2" s="356" t="str">
        <f>DC1&amp;"Q3"</f>
        <v>2020Q3</v>
      </c>
      <c r="DD2" s="356" t="str">
        <f>DD1&amp;"Q4"</f>
        <v>2020Q4</v>
      </c>
      <c r="DE2" s="356" t="str">
        <f>DE1&amp;"Q4"</f>
        <v>2020Q4</v>
      </c>
      <c r="DF2" s="356" t="str">
        <f>DF1&amp;"Q4"</f>
        <v>2020Q4</v>
      </c>
      <c r="DG2" s="356" t="str">
        <f>DG1&amp;"Q1"</f>
        <v>2021Q1</v>
      </c>
      <c r="DH2" s="356" t="str">
        <f>DH1&amp;"Q1"</f>
        <v>2021Q1</v>
      </c>
      <c r="DI2" s="356" t="str">
        <f>DI1&amp;"Q1"</f>
        <v>2021Q1</v>
      </c>
      <c r="DJ2" s="356" t="str">
        <f>DJ1&amp;"Q2"</f>
        <v>2021Q2</v>
      </c>
      <c r="DK2" s="356" t="str">
        <f>DK1&amp;"Q2"</f>
        <v>2021Q2</v>
      </c>
      <c r="DL2" s="356" t="str">
        <f>DL1&amp;"Q2"</f>
        <v>2021Q2</v>
      </c>
      <c r="DM2" s="356" t="str">
        <f>DM1&amp;"Q3"</f>
        <v>2021Q3</v>
      </c>
      <c r="DN2" s="356" t="str">
        <f>DN1&amp;"Q3"</f>
        <v>2021Q3</v>
      </c>
      <c r="DO2" s="356" t="str">
        <f>DO1&amp;"Q3"</f>
        <v>2021Q3</v>
      </c>
      <c r="DP2" s="356" t="str">
        <f>DP1&amp;"Q4"</f>
        <v>2021Q4</v>
      </c>
      <c r="DQ2" s="356" t="str">
        <f>DQ1&amp;"Q4"</f>
        <v>2021Q4</v>
      </c>
      <c r="DR2" s="356" t="str">
        <f>DR1&amp;"Q4"</f>
        <v>2021Q4</v>
      </c>
      <c r="DS2" s="356" t="str">
        <f>DS1&amp;"Q1"</f>
        <v>2022Q1</v>
      </c>
      <c r="DT2" s="356" t="str">
        <f>DT1&amp;"Q1"</f>
        <v>2022Q1</v>
      </c>
      <c r="DU2" s="356" t="str">
        <f>DU1&amp;"Q1"</f>
        <v>2022Q1</v>
      </c>
      <c r="DV2" s="356" t="str">
        <f>DV1&amp;"Q2"</f>
        <v>2022Q2</v>
      </c>
      <c r="DW2" s="356" t="str">
        <f>DW1&amp;"Q2"</f>
        <v>2022Q2</v>
      </c>
      <c r="DX2" s="356" t="str">
        <f>DX1&amp;"Q2"</f>
        <v>2022Q2</v>
      </c>
      <c r="DY2" s="356" t="str">
        <f>DY1&amp;"Q3"</f>
        <v>2022Q3</v>
      </c>
      <c r="DZ2" s="356" t="str">
        <f>DZ1&amp;"Q3"</f>
        <v>2022Q3</v>
      </c>
      <c r="EA2" s="356" t="str">
        <f>EA1&amp;"Q3"</f>
        <v>2022Q3</v>
      </c>
      <c r="EB2" s="356" t="str">
        <f>EB1&amp;"Q4"</f>
        <v>2022Q4</v>
      </c>
      <c r="EC2" s="356" t="str">
        <f>EC1&amp;"Q4"</f>
        <v>2022Q4</v>
      </c>
      <c r="ED2" s="356" t="str">
        <f>ED1&amp;"Q4"</f>
        <v>2022Q4</v>
      </c>
      <c r="EF2" s="356">
        <v>2019</v>
      </c>
      <c r="EG2" s="356">
        <f>EF2+1</f>
        <v>2020</v>
      </c>
      <c r="EH2" s="356">
        <f>EG2+1</f>
        <v>2021</v>
      </c>
      <c r="EI2" s="356">
        <f>EH2+1</f>
        <v>2022</v>
      </c>
      <c r="EK2" s="356">
        <v>2019</v>
      </c>
      <c r="EL2" s="356">
        <f t="shared" ref="EL2:ES2" si="0">EK2+1</f>
        <v>2020</v>
      </c>
      <c r="EM2" s="356">
        <f t="shared" si="0"/>
        <v>2021</v>
      </c>
      <c r="EN2" s="356">
        <f t="shared" si="0"/>
        <v>2022</v>
      </c>
      <c r="EO2" s="356">
        <f t="shared" si="0"/>
        <v>2023</v>
      </c>
      <c r="EP2" s="356">
        <f t="shared" si="0"/>
        <v>2024</v>
      </c>
      <c r="EQ2" s="356">
        <f t="shared" si="0"/>
        <v>2025</v>
      </c>
      <c r="ER2" s="356">
        <f t="shared" si="0"/>
        <v>2026</v>
      </c>
      <c r="ES2" s="356">
        <f t="shared" si="0"/>
        <v>2027</v>
      </c>
    </row>
    <row r="3" spans="1:149" x14ac:dyDescent="0.25">
      <c r="A3" s="411" t="s">
        <v>560</v>
      </c>
      <c r="B3" s="411"/>
      <c r="C3" s="356" t="s">
        <v>56</v>
      </c>
      <c r="D3" s="356" t="s">
        <v>57</v>
      </c>
      <c r="E3" s="356" t="s">
        <v>58</v>
      </c>
      <c r="F3" s="356" t="s">
        <v>59</v>
      </c>
      <c r="G3" s="356" t="s">
        <v>60</v>
      </c>
      <c r="H3" s="356" t="s">
        <v>61</v>
      </c>
      <c r="I3" s="356" t="s">
        <v>62</v>
      </c>
      <c r="J3" s="356" t="s">
        <v>63</v>
      </c>
      <c r="K3" s="356" t="s">
        <v>64</v>
      </c>
      <c r="L3" s="356" t="s">
        <v>65</v>
      </c>
      <c r="M3" s="356" t="s">
        <v>66</v>
      </c>
      <c r="N3" s="356" t="s">
        <v>67</v>
      </c>
      <c r="O3" s="356" t="s">
        <v>56</v>
      </c>
      <c r="P3" s="356" t="s">
        <v>57</v>
      </c>
      <c r="Q3" s="356" t="s">
        <v>58</v>
      </c>
      <c r="R3" s="356" t="s">
        <v>59</v>
      </c>
      <c r="S3" s="356" t="s">
        <v>60</v>
      </c>
      <c r="T3" s="356" t="s">
        <v>61</v>
      </c>
      <c r="U3" s="356" t="s">
        <v>62</v>
      </c>
      <c r="V3" s="356" t="s">
        <v>63</v>
      </c>
      <c r="W3" s="356" t="s">
        <v>64</v>
      </c>
      <c r="X3" s="356" t="s">
        <v>65</v>
      </c>
      <c r="Y3" s="356" t="s">
        <v>66</v>
      </c>
      <c r="Z3" s="356" t="s">
        <v>67</v>
      </c>
      <c r="AA3" s="356" t="s">
        <v>56</v>
      </c>
      <c r="AB3" s="356" t="s">
        <v>57</v>
      </c>
      <c r="AC3" s="356" t="s">
        <v>58</v>
      </c>
      <c r="AD3" s="356" t="s">
        <v>59</v>
      </c>
      <c r="AE3" s="356" t="s">
        <v>60</v>
      </c>
      <c r="AF3" s="356" t="s">
        <v>61</v>
      </c>
      <c r="AG3" s="356" t="s">
        <v>62</v>
      </c>
      <c r="AH3" s="356" t="s">
        <v>63</v>
      </c>
      <c r="AI3" s="356" t="s">
        <v>64</v>
      </c>
      <c r="AJ3" s="356" t="s">
        <v>65</v>
      </c>
      <c r="AK3" s="356" t="s">
        <v>66</v>
      </c>
      <c r="AL3" s="356" t="s">
        <v>67</v>
      </c>
      <c r="AM3" s="356" t="s">
        <v>56</v>
      </c>
      <c r="AN3" s="356" t="s">
        <v>57</v>
      </c>
      <c r="AO3" s="356" t="s">
        <v>58</v>
      </c>
      <c r="AP3" s="356" t="s">
        <v>59</v>
      </c>
      <c r="AQ3" s="356" t="s">
        <v>60</v>
      </c>
      <c r="AR3" s="356" t="s">
        <v>61</v>
      </c>
      <c r="AS3" s="356" t="s">
        <v>62</v>
      </c>
      <c r="AT3" s="356" t="s">
        <v>63</v>
      </c>
      <c r="AU3" s="356" t="s">
        <v>64</v>
      </c>
      <c r="AV3" s="356" t="s">
        <v>65</v>
      </c>
      <c r="AW3" s="356" t="s">
        <v>66</v>
      </c>
      <c r="AX3" s="356" t="s">
        <v>67</v>
      </c>
      <c r="AY3" s="356" t="s">
        <v>56</v>
      </c>
      <c r="AZ3" s="356" t="s">
        <v>57</v>
      </c>
      <c r="BA3" s="356" t="s">
        <v>58</v>
      </c>
      <c r="BB3" s="356" t="s">
        <v>59</v>
      </c>
      <c r="BC3" s="356" t="s">
        <v>60</v>
      </c>
      <c r="BD3" s="356" t="s">
        <v>61</v>
      </c>
      <c r="BE3" s="356" t="s">
        <v>62</v>
      </c>
      <c r="BF3" s="356" t="s">
        <v>63</v>
      </c>
      <c r="BG3" s="356" t="s">
        <v>64</v>
      </c>
      <c r="BH3" s="356" t="s">
        <v>65</v>
      </c>
      <c r="BI3" s="356" t="s">
        <v>66</v>
      </c>
      <c r="BJ3" s="356" t="s">
        <v>67</v>
      </c>
      <c r="BK3" s="356" t="s">
        <v>56</v>
      </c>
      <c r="BL3" s="356" t="s">
        <v>57</v>
      </c>
      <c r="BM3" s="356" t="s">
        <v>58</v>
      </c>
      <c r="BN3" s="356" t="s">
        <v>59</v>
      </c>
      <c r="BO3" s="356" t="s">
        <v>60</v>
      </c>
      <c r="BP3" s="356" t="s">
        <v>61</v>
      </c>
      <c r="BQ3" s="356" t="s">
        <v>62</v>
      </c>
      <c r="BR3" s="356" t="s">
        <v>63</v>
      </c>
      <c r="BS3" s="356" t="s">
        <v>64</v>
      </c>
      <c r="BT3" s="356" t="s">
        <v>65</v>
      </c>
      <c r="BU3" s="356" t="s">
        <v>66</v>
      </c>
      <c r="BV3" s="356" t="s">
        <v>67</v>
      </c>
      <c r="BW3" s="356" t="s">
        <v>56</v>
      </c>
      <c r="BX3" s="356" t="s">
        <v>57</v>
      </c>
      <c r="BY3" s="356" t="s">
        <v>58</v>
      </c>
      <c r="BZ3" s="356" t="s">
        <v>59</v>
      </c>
      <c r="CA3" s="356" t="s">
        <v>60</v>
      </c>
      <c r="CB3" s="356" t="s">
        <v>61</v>
      </c>
      <c r="CC3" s="356" t="s">
        <v>62</v>
      </c>
      <c r="CD3" s="356" t="s">
        <v>63</v>
      </c>
      <c r="CE3" s="356" t="s">
        <v>64</v>
      </c>
      <c r="CF3" s="356" t="s">
        <v>65</v>
      </c>
      <c r="CG3" s="356" t="s">
        <v>66</v>
      </c>
      <c r="CH3" s="356" t="s">
        <v>67</v>
      </c>
      <c r="CI3" s="356" t="s">
        <v>56</v>
      </c>
      <c r="CJ3" s="356" t="s">
        <v>57</v>
      </c>
      <c r="CK3" s="356" t="s">
        <v>58</v>
      </c>
      <c r="CL3" s="356" t="s">
        <v>59</v>
      </c>
      <c r="CM3" s="356" t="s">
        <v>60</v>
      </c>
      <c r="CN3" s="356" t="s">
        <v>61</v>
      </c>
      <c r="CO3" s="356" t="s">
        <v>62</v>
      </c>
      <c r="CP3" s="356" t="s">
        <v>63</v>
      </c>
      <c r="CQ3" s="356" t="s">
        <v>64</v>
      </c>
      <c r="CR3" s="356" t="s">
        <v>65</v>
      </c>
      <c r="CS3" s="356" t="s">
        <v>66</v>
      </c>
      <c r="CT3" s="356" t="s">
        <v>67</v>
      </c>
      <c r="CU3" s="356" t="s">
        <v>56</v>
      </c>
      <c r="CV3" s="356" t="s">
        <v>57</v>
      </c>
      <c r="CW3" s="356" t="s">
        <v>58</v>
      </c>
      <c r="CX3" s="356" t="s">
        <v>59</v>
      </c>
      <c r="CY3" s="356" t="s">
        <v>60</v>
      </c>
      <c r="CZ3" s="356" t="s">
        <v>61</v>
      </c>
      <c r="DA3" s="356" t="s">
        <v>62</v>
      </c>
      <c r="DB3" s="356" t="s">
        <v>63</v>
      </c>
      <c r="DC3" s="356" t="s">
        <v>64</v>
      </c>
      <c r="DD3" s="356" t="s">
        <v>65</v>
      </c>
      <c r="DE3" s="356" t="s">
        <v>66</v>
      </c>
      <c r="DF3" s="356" t="s">
        <v>67</v>
      </c>
      <c r="DG3" s="356" t="s">
        <v>56</v>
      </c>
      <c r="DH3" s="356" t="s">
        <v>57</v>
      </c>
      <c r="DI3" s="356" t="s">
        <v>58</v>
      </c>
      <c r="DJ3" s="356" t="s">
        <v>59</v>
      </c>
      <c r="DK3" s="356" t="s">
        <v>60</v>
      </c>
      <c r="DL3" s="356" t="s">
        <v>61</v>
      </c>
      <c r="DM3" s="356" t="s">
        <v>62</v>
      </c>
      <c r="DN3" s="356" t="s">
        <v>63</v>
      </c>
      <c r="DO3" s="356" t="s">
        <v>64</v>
      </c>
      <c r="DP3" s="356" t="s">
        <v>65</v>
      </c>
      <c r="DQ3" s="356" t="s">
        <v>66</v>
      </c>
      <c r="DR3" s="356" t="s">
        <v>67</v>
      </c>
      <c r="DS3" s="356" t="s">
        <v>56</v>
      </c>
      <c r="DT3" s="356" t="s">
        <v>57</v>
      </c>
      <c r="DU3" s="356" t="s">
        <v>58</v>
      </c>
      <c r="DV3" s="356" t="s">
        <v>59</v>
      </c>
      <c r="DW3" s="356" t="s">
        <v>60</v>
      </c>
      <c r="DX3" s="356" t="s">
        <v>61</v>
      </c>
      <c r="DY3" s="356" t="s">
        <v>62</v>
      </c>
      <c r="DZ3" s="356" t="s">
        <v>63</v>
      </c>
      <c r="EA3" s="356" t="s">
        <v>64</v>
      </c>
      <c r="EB3" s="356" t="s">
        <v>65</v>
      </c>
      <c r="EC3" s="356" t="s">
        <v>66</v>
      </c>
      <c r="ED3" s="356" t="s">
        <v>67</v>
      </c>
      <c r="EF3" s="356"/>
      <c r="EG3" s="356"/>
      <c r="EH3" s="356"/>
      <c r="EI3" s="356"/>
      <c r="EK3" s="356"/>
      <c r="EL3" s="356"/>
      <c r="EM3" s="356"/>
      <c r="EN3" s="356"/>
      <c r="EO3" s="356"/>
      <c r="EP3" s="356"/>
      <c r="EQ3" s="356"/>
      <c r="ER3" s="356"/>
      <c r="ES3" s="356"/>
    </row>
    <row r="4" spans="1:149" s="370" customFormat="1" x14ac:dyDescent="0.25">
      <c r="A4" s="369" t="s">
        <v>558</v>
      </c>
      <c r="B4" s="369"/>
      <c r="C4" s="365" t="e">
        <f t="shared" ref="C4:BN4" si="1">C5+C8</f>
        <v>#REF!</v>
      </c>
      <c r="D4" s="365" t="e">
        <f t="shared" si="1"/>
        <v>#REF!</v>
      </c>
      <c r="E4" s="365" t="e">
        <f t="shared" si="1"/>
        <v>#REF!</v>
      </c>
      <c r="F4" s="365" t="e">
        <f t="shared" si="1"/>
        <v>#REF!</v>
      </c>
      <c r="G4" s="365" t="e">
        <f t="shared" si="1"/>
        <v>#REF!</v>
      </c>
      <c r="H4" s="365" t="e">
        <f t="shared" si="1"/>
        <v>#REF!</v>
      </c>
      <c r="I4" s="365" t="e">
        <f t="shared" si="1"/>
        <v>#REF!</v>
      </c>
      <c r="J4" s="365" t="e">
        <f t="shared" si="1"/>
        <v>#REF!</v>
      </c>
      <c r="K4" s="365" t="e">
        <f t="shared" si="1"/>
        <v>#REF!</v>
      </c>
      <c r="L4" s="365" t="e">
        <f t="shared" si="1"/>
        <v>#REF!</v>
      </c>
      <c r="M4" s="365" t="e">
        <f t="shared" si="1"/>
        <v>#REF!</v>
      </c>
      <c r="N4" s="365" t="e">
        <f t="shared" si="1"/>
        <v>#REF!</v>
      </c>
      <c r="O4" s="365" t="e">
        <f t="shared" si="1"/>
        <v>#REF!</v>
      </c>
      <c r="P4" s="365" t="e">
        <f t="shared" si="1"/>
        <v>#REF!</v>
      </c>
      <c r="Q4" s="365" t="e">
        <f t="shared" si="1"/>
        <v>#REF!</v>
      </c>
      <c r="R4" s="365" t="e">
        <f t="shared" si="1"/>
        <v>#REF!</v>
      </c>
      <c r="S4" s="365" t="e">
        <f t="shared" si="1"/>
        <v>#REF!</v>
      </c>
      <c r="T4" s="365" t="e">
        <f t="shared" si="1"/>
        <v>#REF!</v>
      </c>
      <c r="U4" s="365" t="e">
        <f t="shared" si="1"/>
        <v>#REF!</v>
      </c>
      <c r="V4" s="365" t="e">
        <f t="shared" si="1"/>
        <v>#REF!</v>
      </c>
      <c r="W4" s="365" t="e">
        <f t="shared" si="1"/>
        <v>#REF!</v>
      </c>
      <c r="X4" s="365" t="e">
        <f t="shared" si="1"/>
        <v>#REF!</v>
      </c>
      <c r="Y4" s="365" t="e">
        <f t="shared" si="1"/>
        <v>#REF!</v>
      </c>
      <c r="Z4" s="365" t="e">
        <f t="shared" si="1"/>
        <v>#REF!</v>
      </c>
      <c r="AA4" s="365" t="e">
        <f t="shared" si="1"/>
        <v>#REF!</v>
      </c>
      <c r="AB4" s="365" t="e">
        <f t="shared" si="1"/>
        <v>#REF!</v>
      </c>
      <c r="AC4" s="365" t="e">
        <f t="shared" si="1"/>
        <v>#REF!</v>
      </c>
      <c r="AD4" s="365" t="e">
        <f t="shared" si="1"/>
        <v>#REF!</v>
      </c>
      <c r="AE4" s="365" t="e">
        <f t="shared" si="1"/>
        <v>#REF!</v>
      </c>
      <c r="AF4" s="365" t="e">
        <f t="shared" si="1"/>
        <v>#REF!</v>
      </c>
      <c r="AG4" s="365" t="e">
        <f t="shared" si="1"/>
        <v>#REF!</v>
      </c>
      <c r="AH4" s="365" t="e">
        <f t="shared" si="1"/>
        <v>#REF!</v>
      </c>
      <c r="AI4" s="365" t="e">
        <f t="shared" si="1"/>
        <v>#REF!</v>
      </c>
      <c r="AJ4" s="365" t="e">
        <f t="shared" si="1"/>
        <v>#REF!</v>
      </c>
      <c r="AK4" s="365" t="e">
        <f t="shared" si="1"/>
        <v>#REF!</v>
      </c>
      <c r="AL4" s="365" t="e">
        <f t="shared" si="1"/>
        <v>#REF!</v>
      </c>
      <c r="AM4" s="365" t="e">
        <f t="shared" si="1"/>
        <v>#REF!</v>
      </c>
      <c r="AN4" s="365" t="e">
        <f t="shared" si="1"/>
        <v>#REF!</v>
      </c>
      <c r="AO4" s="365" t="e">
        <f t="shared" si="1"/>
        <v>#REF!</v>
      </c>
      <c r="AP4" s="365" t="e">
        <f t="shared" si="1"/>
        <v>#REF!</v>
      </c>
      <c r="AQ4" s="365" t="e">
        <f t="shared" si="1"/>
        <v>#REF!</v>
      </c>
      <c r="AR4" s="365" t="e">
        <f t="shared" si="1"/>
        <v>#REF!</v>
      </c>
      <c r="AS4" s="365" t="e">
        <f t="shared" si="1"/>
        <v>#REF!</v>
      </c>
      <c r="AT4" s="365" t="e">
        <f t="shared" si="1"/>
        <v>#REF!</v>
      </c>
      <c r="AU4" s="365" t="e">
        <f t="shared" si="1"/>
        <v>#REF!</v>
      </c>
      <c r="AV4" s="365" t="e">
        <f t="shared" si="1"/>
        <v>#REF!</v>
      </c>
      <c r="AW4" s="365" t="e">
        <f t="shared" si="1"/>
        <v>#REF!</v>
      </c>
      <c r="AX4" s="365" t="e">
        <f t="shared" si="1"/>
        <v>#REF!</v>
      </c>
      <c r="AY4" s="365" t="e">
        <f t="shared" si="1"/>
        <v>#REF!</v>
      </c>
      <c r="AZ4" s="365" t="e">
        <f t="shared" si="1"/>
        <v>#REF!</v>
      </c>
      <c r="BA4" s="365" t="e">
        <f t="shared" si="1"/>
        <v>#REF!</v>
      </c>
      <c r="BB4" s="365" t="e">
        <f t="shared" si="1"/>
        <v>#REF!</v>
      </c>
      <c r="BC4" s="365" t="e">
        <f t="shared" si="1"/>
        <v>#REF!</v>
      </c>
      <c r="BD4" s="365" t="e">
        <f t="shared" si="1"/>
        <v>#REF!</v>
      </c>
      <c r="BE4" s="365" t="e">
        <f t="shared" si="1"/>
        <v>#REF!</v>
      </c>
      <c r="BF4" s="365" t="e">
        <f t="shared" si="1"/>
        <v>#REF!</v>
      </c>
      <c r="BG4" s="365" t="e">
        <f t="shared" si="1"/>
        <v>#REF!</v>
      </c>
      <c r="BH4" s="365" t="e">
        <f t="shared" si="1"/>
        <v>#REF!</v>
      </c>
      <c r="BI4" s="365" t="e">
        <f t="shared" si="1"/>
        <v>#REF!</v>
      </c>
      <c r="BJ4" s="365" t="e">
        <f t="shared" si="1"/>
        <v>#REF!</v>
      </c>
      <c r="BK4" s="365" t="e">
        <f t="shared" si="1"/>
        <v>#REF!</v>
      </c>
      <c r="BL4" s="365" t="e">
        <f t="shared" si="1"/>
        <v>#REF!</v>
      </c>
      <c r="BM4" s="365" t="e">
        <f t="shared" si="1"/>
        <v>#REF!</v>
      </c>
      <c r="BN4" s="365" t="e">
        <f t="shared" si="1"/>
        <v>#REF!</v>
      </c>
      <c r="BO4" s="365" t="e">
        <f t="shared" ref="BO4:DZ4" si="2">BO5+BO8</f>
        <v>#REF!</v>
      </c>
      <c r="BP4" s="365" t="e">
        <f t="shared" si="2"/>
        <v>#REF!</v>
      </c>
      <c r="BQ4" s="365" t="e">
        <f t="shared" si="2"/>
        <v>#REF!</v>
      </c>
      <c r="BR4" s="365" t="e">
        <f t="shared" si="2"/>
        <v>#REF!</v>
      </c>
      <c r="BS4" s="365" t="e">
        <f t="shared" si="2"/>
        <v>#REF!</v>
      </c>
      <c r="BT4" s="365" t="e">
        <f t="shared" si="2"/>
        <v>#REF!</v>
      </c>
      <c r="BU4" s="365" t="e">
        <f t="shared" si="2"/>
        <v>#REF!</v>
      </c>
      <c r="BV4" s="365" t="e">
        <f t="shared" si="2"/>
        <v>#REF!</v>
      </c>
      <c r="BW4" s="365" t="e">
        <f t="shared" si="2"/>
        <v>#REF!</v>
      </c>
      <c r="BX4" s="365" t="e">
        <f t="shared" si="2"/>
        <v>#REF!</v>
      </c>
      <c r="BY4" s="365" t="e">
        <f t="shared" si="2"/>
        <v>#REF!</v>
      </c>
      <c r="BZ4" s="365" t="e">
        <f t="shared" si="2"/>
        <v>#REF!</v>
      </c>
      <c r="CA4" s="365" t="e">
        <f t="shared" si="2"/>
        <v>#REF!</v>
      </c>
      <c r="CB4" s="365" t="e">
        <f t="shared" si="2"/>
        <v>#REF!</v>
      </c>
      <c r="CC4" s="365" t="e">
        <f t="shared" si="2"/>
        <v>#REF!</v>
      </c>
      <c r="CD4" s="365" t="e">
        <f t="shared" si="2"/>
        <v>#REF!</v>
      </c>
      <c r="CE4" s="365" t="e">
        <f t="shared" si="2"/>
        <v>#REF!</v>
      </c>
      <c r="CF4" s="365" t="e">
        <f t="shared" si="2"/>
        <v>#REF!</v>
      </c>
      <c r="CG4" s="365" t="e">
        <f t="shared" si="2"/>
        <v>#REF!</v>
      </c>
      <c r="CH4" s="365" t="e">
        <f t="shared" si="2"/>
        <v>#REF!</v>
      </c>
      <c r="CI4" s="365">
        <f t="shared" si="2"/>
        <v>1977.6657990252208</v>
      </c>
      <c r="CJ4" s="365">
        <f t="shared" si="2"/>
        <v>1673.6086802112329</v>
      </c>
      <c r="CK4" s="365">
        <f t="shared" si="2"/>
        <v>1857.7126467212308</v>
      </c>
      <c r="CL4" s="365">
        <f t="shared" si="2"/>
        <v>2589.764267745245</v>
      </c>
      <c r="CM4" s="365">
        <f t="shared" si="2"/>
        <v>2221.7806081432313</v>
      </c>
      <c r="CN4" s="365">
        <f t="shared" si="2"/>
        <v>1721.0475061208854</v>
      </c>
      <c r="CO4" s="365">
        <f t="shared" si="2"/>
        <v>1821.7339078872358</v>
      </c>
      <c r="CP4" s="365">
        <f t="shared" si="2"/>
        <v>1959.2127620152355</v>
      </c>
      <c r="CQ4" s="365">
        <f t="shared" si="2"/>
        <v>1872.14902889473</v>
      </c>
      <c r="CR4" s="365">
        <f t="shared" si="2"/>
        <v>2049.0538230392294</v>
      </c>
      <c r="CS4" s="365">
        <f t="shared" si="2"/>
        <v>1764.1752432372309</v>
      </c>
      <c r="CT4" s="365">
        <f t="shared" si="2"/>
        <v>1734.2986808532316</v>
      </c>
      <c r="CU4" s="365">
        <f t="shared" si="2"/>
        <v>2077.7654263140062</v>
      </c>
      <c r="CV4" s="365">
        <f t="shared" si="2"/>
        <v>1597.3303618297073</v>
      </c>
      <c r="CW4" s="365">
        <f t="shared" si="2"/>
        <v>2231.3135976040012</v>
      </c>
      <c r="CX4" s="365">
        <f t="shared" si="2"/>
        <v>1603.5185943300016</v>
      </c>
      <c r="CY4" s="365">
        <f t="shared" si="2"/>
        <v>997.32890808000138</v>
      </c>
      <c r="CZ4" s="365">
        <f t="shared" si="2"/>
        <v>997.62484050926855</v>
      </c>
      <c r="DA4" s="365">
        <f t="shared" si="2"/>
        <v>1250.3093389992662</v>
      </c>
      <c r="DB4" s="365">
        <f t="shared" si="2"/>
        <v>1424.6173587500073</v>
      </c>
      <c r="DC4" s="365">
        <f t="shared" si="2"/>
        <v>1816.6425874604938</v>
      </c>
      <c r="DD4" s="365">
        <f t="shared" si="2"/>
        <v>1403.7659312100038</v>
      </c>
      <c r="DE4" s="365">
        <f t="shared" si="2"/>
        <v>1550.7613410300005</v>
      </c>
      <c r="DF4" s="365">
        <f t="shared" si="2"/>
        <v>1627.9968788982874</v>
      </c>
      <c r="DG4" s="365">
        <f t="shared" si="2"/>
        <v>1671.0168186299907</v>
      </c>
      <c r="DH4" s="365">
        <f t="shared" si="2"/>
        <v>1326.7027784199956</v>
      </c>
      <c r="DI4" s="365">
        <f t="shared" si="2"/>
        <v>2330.8055881654036</v>
      </c>
      <c r="DJ4" s="365">
        <f t="shared" si="2"/>
        <v>2243.7818566465335</v>
      </c>
      <c r="DK4" s="365">
        <f t="shared" si="2"/>
        <v>1857.2033979999944</v>
      </c>
      <c r="DL4" s="365">
        <f t="shared" si="2"/>
        <v>2013.3617746599928</v>
      </c>
      <c r="DM4" s="365">
        <f t="shared" si="2"/>
        <v>1864.0326108099923</v>
      </c>
      <c r="DN4" s="365">
        <f t="shared" si="2"/>
        <v>1823.7111082752306</v>
      </c>
      <c r="DO4" s="365">
        <f t="shared" si="2"/>
        <v>2213.4093505099986</v>
      </c>
      <c r="DP4" s="365">
        <f t="shared" si="2"/>
        <v>1957.1470001900034</v>
      </c>
      <c r="DQ4" s="365">
        <f t="shared" si="2"/>
        <v>2184.2120533249931</v>
      </c>
      <c r="DR4" s="365">
        <f t="shared" si="2"/>
        <v>2190.2299120167345</v>
      </c>
      <c r="DS4" s="537">
        <f t="shared" si="2"/>
        <v>2368.3514692399294</v>
      </c>
      <c r="DT4" s="365">
        <f t="shared" si="2"/>
        <v>1818.4704409138653</v>
      </c>
      <c r="DU4" s="365">
        <f t="shared" si="2"/>
        <v>2735.0835592749945</v>
      </c>
      <c r="DV4" s="365">
        <f t="shared" si="2"/>
        <v>3000.8284691700001</v>
      </c>
      <c r="DW4" s="365">
        <f t="shared" si="2"/>
        <v>2027.5066483724952</v>
      </c>
      <c r="DX4" s="365">
        <f t="shared" si="2"/>
        <v>1971.3361503700546</v>
      </c>
      <c r="DY4" s="365">
        <f t="shared" si="2"/>
        <v>2132.4017371414839</v>
      </c>
      <c r="DZ4" s="365">
        <f t="shared" si="2"/>
        <v>2185.3294951554867</v>
      </c>
      <c r="EA4" s="365">
        <f>EA5+EA8</f>
        <v>2339.6812321054217</v>
      </c>
      <c r="EB4" s="365">
        <f>EB5+EB8</f>
        <v>2377.6811504330008</v>
      </c>
      <c r="EC4" s="365">
        <f>EC5+EC8</f>
        <v>2367.0708108895942</v>
      </c>
      <c r="ED4" s="365">
        <f>ED5+ED8</f>
        <v>2499.7989379009859</v>
      </c>
      <c r="EF4" s="365">
        <f>EF5+EF8</f>
        <v>23242.202953893939</v>
      </c>
      <c r="EG4" s="365">
        <f>EG5+EG8</f>
        <v>18578.975165015043</v>
      </c>
      <c r="EH4" s="365">
        <f>EH5+EH8</f>
        <v>23675.614249648865</v>
      </c>
      <c r="EI4" s="365">
        <f>EI5+EI8</f>
        <v>27823.540100967311</v>
      </c>
      <c r="EK4" s="365">
        <f t="shared" ref="EK4:ES4" si="3">EK5+EK8</f>
        <v>23242.202953893939</v>
      </c>
      <c r="EL4" s="365">
        <f t="shared" si="3"/>
        <v>18578.975165015043</v>
      </c>
      <c r="EM4" s="365">
        <f t="shared" si="3"/>
        <v>23675.614249648865</v>
      </c>
      <c r="EN4" s="365">
        <f t="shared" si="3"/>
        <v>27823.540100967311</v>
      </c>
      <c r="EO4" s="365">
        <f t="shared" si="3"/>
        <v>29151.918489622283</v>
      </c>
      <c r="EP4" s="365">
        <f t="shared" si="3"/>
        <v>29148.964296129208</v>
      </c>
      <c r="EQ4" s="365">
        <f t="shared" si="3"/>
        <v>30024.059140795445</v>
      </c>
      <c r="ER4" s="365">
        <f t="shared" si="3"/>
        <v>30709.084762752216</v>
      </c>
      <c r="ES4" s="365">
        <f t="shared" si="3"/>
        <v>31465.458047173757</v>
      </c>
    </row>
    <row r="5" spans="1:149" s="370" customFormat="1" x14ac:dyDescent="0.25">
      <c r="A5" s="369" t="s">
        <v>557</v>
      </c>
      <c r="B5" s="369"/>
      <c r="C5" s="365" t="e">
        <f>C6+#REF!+C7</f>
        <v>#REF!</v>
      </c>
      <c r="D5" s="365" t="e">
        <f>D6+#REF!+D7</f>
        <v>#REF!</v>
      </c>
      <c r="E5" s="365" t="e">
        <f>E6+#REF!+E7</f>
        <v>#REF!</v>
      </c>
      <c r="F5" s="365" t="e">
        <f>F6+#REF!+F7</f>
        <v>#REF!</v>
      </c>
      <c r="G5" s="365" t="e">
        <f>G6+#REF!+G7</f>
        <v>#REF!</v>
      </c>
      <c r="H5" s="365" t="e">
        <f>H6+#REF!+H7</f>
        <v>#REF!</v>
      </c>
      <c r="I5" s="365" t="e">
        <f>I6+#REF!+I7</f>
        <v>#REF!</v>
      </c>
      <c r="J5" s="365" t="e">
        <f>J6+#REF!+J7</f>
        <v>#REF!</v>
      </c>
      <c r="K5" s="365" t="e">
        <f>K6+#REF!+K7</f>
        <v>#REF!</v>
      </c>
      <c r="L5" s="365" t="e">
        <f>L6+#REF!+L7</f>
        <v>#REF!</v>
      </c>
      <c r="M5" s="365" t="e">
        <f>M6+#REF!+M7</f>
        <v>#REF!</v>
      </c>
      <c r="N5" s="365" t="e">
        <f>N6+#REF!+N7</f>
        <v>#REF!</v>
      </c>
      <c r="O5" s="365" t="e">
        <f>O6+#REF!+O7</f>
        <v>#REF!</v>
      </c>
      <c r="P5" s="365" t="e">
        <f>P6+#REF!+P7</f>
        <v>#REF!</v>
      </c>
      <c r="Q5" s="365" t="e">
        <f>Q6+#REF!+Q7</f>
        <v>#REF!</v>
      </c>
      <c r="R5" s="365" t="e">
        <f>R6+#REF!+R7</f>
        <v>#REF!</v>
      </c>
      <c r="S5" s="365" t="e">
        <f>S6+#REF!+S7</f>
        <v>#REF!</v>
      </c>
      <c r="T5" s="365" t="e">
        <f>T6+#REF!+T7</f>
        <v>#REF!</v>
      </c>
      <c r="U5" s="365" t="e">
        <f>U6+#REF!+U7</f>
        <v>#REF!</v>
      </c>
      <c r="V5" s="365" t="e">
        <f>V6+#REF!+V7</f>
        <v>#REF!</v>
      </c>
      <c r="W5" s="365" t="e">
        <f>W6+#REF!+W7</f>
        <v>#REF!</v>
      </c>
      <c r="X5" s="365" t="e">
        <f>X6+#REF!+X7</f>
        <v>#REF!</v>
      </c>
      <c r="Y5" s="365" t="e">
        <f>Y6+#REF!+Y7</f>
        <v>#REF!</v>
      </c>
      <c r="Z5" s="365" t="e">
        <f>Z6+#REF!+Z7</f>
        <v>#REF!</v>
      </c>
      <c r="AA5" s="365" t="e">
        <f>AA6+#REF!+AA7</f>
        <v>#REF!</v>
      </c>
      <c r="AB5" s="365" t="e">
        <f>AB6+#REF!+AB7</f>
        <v>#REF!</v>
      </c>
      <c r="AC5" s="365" t="e">
        <f>AC6+#REF!+AC7</f>
        <v>#REF!</v>
      </c>
      <c r="AD5" s="365" t="e">
        <f>AD6+#REF!+AD7</f>
        <v>#REF!</v>
      </c>
      <c r="AE5" s="365" t="e">
        <f>AE6+#REF!+AE7</f>
        <v>#REF!</v>
      </c>
      <c r="AF5" s="365" t="e">
        <f>AF6+#REF!+AF7</f>
        <v>#REF!</v>
      </c>
      <c r="AG5" s="365" t="e">
        <f>AG6+#REF!+AG7</f>
        <v>#REF!</v>
      </c>
      <c r="AH5" s="365" t="e">
        <f>AH6+#REF!+AH7</f>
        <v>#REF!</v>
      </c>
      <c r="AI5" s="365" t="e">
        <f>AI6+#REF!+AI7</f>
        <v>#REF!</v>
      </c>
      <c r="AJ5" s="365" t="e">
        <f>AJ6+#REF!+AJ7</f>
        <v>#REF!</v>
      </c>
      <c r="AK5" s="365" t="e">
        <f>AK6+#REF!+AK7</f>
        <v>#REF!</v>
      </c>
      <c r="AL5" s="365" t="e">
        <f>AL6+#REF!+AL7</f>
        <v>#REF!</v>
      </c>
      <c r="AM5" s="365" t="e">
        <f>AM6+#REF!+AM7</f>
        <v>#REF!</v>
      </c>
      <c r="AN5" s="365" t="e">
        <f>AN6+#REF!+AN7</f>
        <v>#REF!</v>
      </c>
      <c r="AO5" s="365" t="e">
        <f>AO6+#REF!+AO7</f>
        <v>#REF!</v>
      </c>
      <c r="AP5" s="365" t="e">
        <f>AP6+#REF!+AP7</f>
        <v>#REF!</v>
      </c>
      <c r="AQ5" s="365" t="e">
        <f>AQ6+#REF!+AQ7</f>
        <v>#REF!</v>
      </c>
      <c r="AR5" s="365" t="e">
        <f>AR6+#REF!+AR7</f>
        <v>#REF!</v>
      </c>
      <c r="AS5" s="365" t="e">
        <f>AS6+#REF!+AS7</f>
        <v>#REF!</v>
      </c>
      <c r="AT5" s="365" t="e">
        <f>AT6+#REF!+AT7</f>
        <v>#REF!</v>
      </c>
      <c r="AU5" s="365" t="e">
        <f>AU6+#REF!+AU7</f>
        <v>#REF!</v>
      </c>
      <c r="AV5" s="365" t="e">
        <f>AV6+#REF!+AV7</f>
        <v>#REF!</v>
      </c>
      <c r="AW5" s="365" t="e">
        <f>AW6+#REF!+AW7</f>
        <v>#REF!</v>
      </c>
      <c r="AX5" s="365" t="e">
        <f>AX6+#REF!+AX7</f>
        <v>#REF!</v>
      </c>
      <c r="AY5" s="365" t="e">
        <f>AY6+#REF!+AY7</f>
        <v>#REF!</v>
      </c>
      <c r="AZ5" s="365" t="e">
        <f>AZ6+#REF!+AZ7</f>
        <v>#REF!</v>
      </c>
      <c r="BA5" s="365" t="e">
        <f>BA6+#REF!+BA7</f>
        <v>#REF!</v>
      </c>
      <c r="BB5" s="365" t="e">
        <f>BB6+#REF!+BB7</f>
        <v>#REF!</v>
      </c>
      <c r="BC5" s="365" t="e">
        <f>BC6+#REF!+BC7</f>
        <v>#REF!</v>
      </c>
      <c r="BD5" s="365" t="e">
        <f>BD6+#REF!+BD7</f>
        <v>#REF!</v>
      </c>
      <c r="BE5" s="365" t="e">
        <f>BE6+#REF!+BE7</f>
        <v>#REF!</v>
      </c>
      <c r="BF5" s="365" t="e">
        <f>BF6+#REF!+BF7</f>
        <v>#REF!</v>
      </c>
      <c r="BG5" s="365" t="e">
        <f>BG6+#REF!+BG7</f>
        <v>#REF!</v>
      </c>
      <c r="BH5" s="365" t="e">
        <f>BH6+#REF!+BH7</f>
        <v>#REF!</v>
      </c>
      <c r="BI5" s="365" t="e">
        <f>BI6+#REF!+BI7</f>
        <v>#REF!</v>
      </c>
      <c r="BJ5" s="365" t="e">
        <f>BJ6+#REF!+BJ7</f>
        <v>#REF!</v>
      </c>
      <c r="BK5" s="365" t="e">
        <f>BK6+#REF!+BK7</f>
        <v>#REF!</v>
      </c>
      <c r="BL5" s="365" t="e">
        <f>BL6+#REF!+BL7</f>
        <v>#REF!</v>
      </c>
      <c r="BM5" s="365" t="e">
        <f>BM6+#REF!+BM7</f>
        <v>#REF!</v>
      </c>
      <c r="BN5" s="365" t="e">
        <f>BN6+#REF!+BN7</f>
        <v>#REF!</v>
      </c>
      <c r="BO5" s="365" t="e">
        <f>BO6+#REF!+BO7</f>
        <v>#REF!</v>
      </c>
      <c r="BP5" s="365" t="e">
        <f>BP6+#REF!+BP7</f>
        <v>#REF!</v>
      </c>
      <c r="BQ5" s="365" t="e">
        <f>BQ6+#REF!+BQ7</f>
        <v>#REF!</v>
      </c>
      <c r="BR5" s="365" t="e">
        <f>BR6+#REF!+BR7</f>
        <v>#REF!</v>
      </c>
      <c r="BS5" s="365" t="e">
        <f>BS6+#REF!+BS7</f>
        <v>#REF!</v>
      </c>
      <c r="BT5" s="365" t="e">
        <f>BT6+#REF!+BT7</f>
        <v>#REF!</v>
      </c>
      <c r="BU5" s="365" t="e">
        <f>BU6+#REF!+BU7</f>
        <v>#REF!</v>
      </c>
      <c r="BV5" s="365" t="e">
        <f>BV6+#REF!+BV7</f>
        <v>#REF!</v>
      </c>
      <c r="BW5" s="365" t="e">
        <f>BW6+#REF!+BW7</f>
        <v>#REF!</v>
      </c>
      <c r="BX5" s="365" t="e">
        <f>BX6+#REF!+BX7</f>
        <v>#REF!</v>
      </c>
      <c r="BY5" s="365" t="e">
        <f>BY6+#REF!+BY7</f>
        <v>#REF!</v>
      </c>
      <c r="BZ5" s="365" t="e">
        <f>BZ6+#REF!+BZ7</f>
        <v>#REF!</v>
      </c>
      <c r="CA5" s="365" t="e">
        <f>CA6+#REF!+CA7</f>
        <v>#REF!</v>
      </c>
      <c r="CB5" s="365" t="e">
        <f>CB6+#REF!+CB7</f>
        <v>#REF!</v>
      </c>
      <c r="CC5" s="365" t="e">
        <f>CC6+#REF!+CC7</f>
        <v>#REF!</v>
      </c>
      <c r="CD5" s="365" t="e">
        <f>CD6+#REF!+CD7</f>
        <v>#REF!</v>
      </c>
      <c r="CE5" s="365" t="e">
        <f>CE6+#REF!+CE7</f>
        <v>#REF!</v>
      </c>
      <c r="CF5" s="365" t="e">
        <f>CF6+#REF!+CF7</f>
        <v>#REF!</v>
      </c>
      <c r="CG5" s="365" t="e">
        <f>CG6+#REF!+CG7</f>
        <v>#REF!</v>
      </c>
      <c r="CH5" s="365" t="e">
        <f>CH6+#REF!+CH7</f>
        <v>#REF!</v>
      </c>
      <c r="CI5" s="365">
        <f>CI6+CI7</f>
        <v>468.98493427</v>
      </c>
      <c r="CJ5" s="365">
        <f t="shared" ref="CJ5:ED5" si="4">CJ6+CJ7</f>
        <v>497.0034923</v>
      </c>
      <c r="CK5" s="365">
        <f t="shared" si="4"/>
        <v>602.47180030999994</v>
      </c>
      <c r="CL5" s="365">
        <f t="shared" si="4"/>
        <v>431.11024086999998</v>
      </c>
      <c r="CM5" s="365">
        <f t="shared" si="4"/>
        <v>791.44180358999995</v>
      </c>
      <c r="CN5" s="365">
        <f t="shared" si="4"/>
        <v>444.3367270296535</v>
      </c>
      <c r="CO5" s="365">
        <f t="shared" si="4"/>
        <v>458.07743153000001</v>
      </c>
      <c r="CP5" s="365">
        <f t="shared" si="4"/>
        <v>608.44589136000002</v>
      </c>
      <c r="CQ5" s="365">
        <f t="shared" si="4"/>
        <v>571.10757188000002</v>
      </c>
      <c r="CR5" s="365">
        <f t="shared" si="4"/>
        <v>494.10023980000005</v>
      </c>
      <c r="CS5" s="365">
        <f t="shared" si="4"/>
        <v>558.74665684999991</v>
      </c>
      <c r="CT5" s="365">
        <f t="shared" si="4"/>
        <v>435.50904372999997</v>
      </c>
      <c r="CU5" s="365">
        <f t="shared" si="4"/>
        <v>517.69672469</v>
      </c>
      <c r="CV5" s="365">
        <f t="shared" si="4"/>
        <v>513.96273632000009</v>
      </c>
      <c r="CW5" s="365">
        <f t="shared" si="4"/>
        <v>427.08135051000005</v>
      </c>
      <c r="CX5" s="365">
        <f t="shared" si="4"/>
        <v>121.07893983000002</v>
      </c>
      <c r="CY5" s="365">
        <f t="shared" si="4"/>
        <v>129.83699442</v>
      </c>
      <c r="CZ5" s="365">
        <f t="shared" si="4"/>
        <v>129.69423788</v>
      </c>
      <c r="DA5" s="365">
        <f t="shared" si="4"/>
        <v>242.85092470999999</v>
      </c>
      <c r="DB5" s="365">
        <f t="shared" si="4"/>
        <v>203.43833626</v>
      </c>
      <c r="DC5" s="365">
        <f t="shared" si="4"/>
        <v>423.36857358000009</v>
      </c>
      <c r="DD5" s="365">
        <f t="shared" si="4"/>
        <v>383.95038176999998</v>
      </c>
      <c r="DE5" s="365">
        <f t="shared" si="4"/>
        <v>370.06070327000003</v>
      </c>
      <c r="DF5" s="365">
        <f t="shared" si="4"/>
        <v>344.85268845000002</v>
      </c>
      <c r="DG5" s="365">
        <f t="shared" si="4"/>
        <v>353.78087228999999</v>
      </c>
      <c r="DH5" s="365">
        <f t="shared" si="4"/>
        <v>312.12824130999996</v>
      </c>
      <c r="DI5" s="365">
        <f t="shared" si="4"/>
        <v>735.22796963000008</v>
      </c>
      <c r="DJ5" s="365">
        <f t="shared" si="4"/>
        <v>522.59837249999998</v>
      </c>
      <c r="DK5" s="365">
        <f t="shared" si="4"/>
        <v>661.02887572000009</v>
      </c>
      <c r="DL5" s="365">
        <f t="shared" si="4"/>
        <v>761.43330283</v>
      </c>
      <c r="DM5" s="365">
        <f t="shared" si="4"/>
        <v>556.36342143000002</v>
      </c>
      <c r="DN5" s="365">
        <f t="shared" si="4"/>
        <v>610.05567790999999</v>
      </c>
      <c r="DO5" s="365">
        <f t="shared" si="4"/>
        <v>857.95262555000011</v>
      </c>
      <c r="DP5" s="365">
        <f t="shared" si="4"/>
        <v>636.11558604999993</v>
      </c>
      <c r="DQ5" s="365">
        <f t="shared" si="4"/>
        <v>788.34087047000003</v>
      </c>
      <c r="DR5" s="365">
        <f t="shared" si="4"/>
        <v>625.64308000000005</v>
      </c>
      <c r="DS5" s="537">
        <f t="shared" si="4"/>
        <v>661.55766356999993</v>
      </c>
      <c r="DT5" s="365">
        <f t="shared" si="4"/>
        <v>570.76930000000004</v>
      </c>
      <c r="DU5" s="365">
        <f t="shared" si="4"/>
        <v>895.49730539000007</v>
      </c>
      <c r="DV5" s="365">
        <f t="shared" si="4"/>
        <v>778</v>
      </c>
      <c r="DW5" s="365">
        <f t="shared" si="4"/>
        <v>814.10107388663869</v>
      </c>
      <c r="DX5" s="365">
        <f t="shared" si="4"/>
        <v>825.34750293748789</v>
      </c>
      <c r="DY5" s="365">
        <f t="shared" si="4"/>
        <v>860.18227010840621</v>
      </c>
      <c r="DZ5" s="365">
        <f t="shared" si="4"/>
        <v>877.28708145559176</v>
      </c>
      <c r="EA5" s="365">
        <f t="shared" si="4"/>
        <v>861.31203378785449</v>
      </c>
      <c r="EB5" s="365">
        <f t="shared" si="4"/>
        <v>853.06332565208299</v>
      </c>
      <c r="EC5" s="365">
        <f t="shared" si="4"/>
        <v>820.80689714494497</v>
      </c>
      <c r="ED5" s="365">
        <f t="shared" si="4"/>
        <v>852.13086749869683</v>
      </c>
      <c r="EF5" s="365">
        <f>EF6+EF7</f>
        <v>6361.3358335196535</v>
      </c>
      <c r="EG5" s="365">
        <f>EG6+EG7</f>
        <v>3807.8725916900003</v>
      </c>
      <c r="EH5" s="365">
        <f>EH6+EH7</f>
        <v>7420.6688956900016</v>
      </c>
      <c r="EI5" s="365">
        <f>EI6+EI7</f>
        <v>9670.0553214317042</v>
      </c>
      <c r="EK5" s="365">
        <f t="shared" ref="EK5:ES5" si="5">EK6+EK7</f>
        <v>6361.3358335196535</v>
      </c>
      <c r="EL5" s="365">
        <f t="shared" si="5"/>
        <v>3807.8725916900003</v>
      </c>
      <c r="EM5" s="365">
        <f t="shared" si="5"/>
        <v>7420.6688956900016</v>
      </c>
      <c r="EN5" s="365">
        <f t="shared" si="5"/>
        <v>9670.0553214317042</v>
      </c>
      <c r="EO5" s="365">
        <f t="shared" si="5"/>
        <v>9638</v>
      </c>
      <c r="EP5" s="365">
        <f t="shared" si="5"/>
        <v>9099</v>
      </c>
      <c r="EQ5" s="365">
        <f t="shared" si="5"/>
        <v>9109</v>
      </c>
      <c r="ER5" s="365">
        <f t="shared" si="5"/>
        <v>8589</v>
      </c>
      <c r="ES5" s="365">
        <f t="shared" si="5"/>
        <v>8503.7025016398457</v>
      </c>
    </row>
    <row r="6" spans="1:149" s="370" customFormat="1" x14ac:dyDescent="0.25">
      <c r="A6" s="382" t="s">
        <v>556</v>
      </c>
      <c r="B6" s="382"/>
      <c r="C6" s="391">
        <v>402.11568698338664</v>
      </c>
      <c r="D6" s="391">
        <v>547.4352054332777</v>
      </c>
      <c r="E6" s="391">
        <v>804.1258457586631</v>
      </c>
      <c r="F6" s="391">
        <v>826.5951106808692</v>
      </c>
      <c r="G6" s="391">
        <v>809.92951537949216</v>
      </c>
      <c r="H6" s="391">
        <v>487.58494022999992</v>
      </c>
      <c r="I6" s="391">
        <v>433.31240719000004</v>
      </c>
      <c r="J6" s="391">
        <v>347.72313326986574</v>
      </c>
      <c r="K6" s="391">
        <v>463.53543174551919</v>
      </c>
      <c r="L6" s="391">
        <v>596.44930820000013</v>
      </c>
      <c r="M6" s="391">
        <v>205.54755070749749</v>
      </c>
      <c r="N6" s="391">
        <v>161.20823369463179</v>
      </c>
      <c r="O6" s="391">
        <v>588.74602856719707</v>
      </c>
      <c r="P6" s="391">
        <v>183.87797998223749</v>
      </c>
      <c r="Q6" s="391">
        <v>483.20976031799165</v>
      </c>
      <c r="R6" s="391">
        <v>639.03951486419498</v>
      </c>
      <c r="S6" s="391">
        <v>361.27974926238272</v>
      </c>
      <c r="T6" s="391">
        <v>86.926561156196698</v>
      </c>
      <c r="U6" s="391">
        <v>471.53836229169224</v>
      </c>
      <c r="V6" s="391">
        <v>273.69894929764723</v>
      </c>
      <c r="W6" s="391">
        <v>372.69055257777279</v>
      </c>
      <c r="X6" s="391">
        <v>462.26351553659828</v>
      </c>
      <c r="Y6" s="391">
        <v>381.64067559691352</v>
      </c>
      <c r="Z6" s="391">
        <v>371.92571339837798</v>
      </c>
      <c r="AA6" s="391">
        <v>523.91792226275697</v>
      </c>
      <c r="AB6" s="391">
        <v>223.3909615142978</v>
      </c>
      <c r="AC6" s="391">
        <v>516.54926206443008</v>
      </c>
      <c r="AD6" s="391">
        <v>401.29473023864108</v>
      </c>
      <c r="AE6" s="391">
        <v>363.40206637987268</v>
      </c>
      <c r="AF6" s="391">
        <v>350.44411944228887</v>
      </c>
      <c r="AG6" s="391">
        <v>239.01828852102068</v>
      </c>
      <c r="AH6" s="391">
        <v>104.41300660942569</v>
      </c>
      <c r="AI6" s="391">
        <v>326.14931617057374</v>
      </c>
      <c r="AJ6" s="391">
        <v>288.0069037570903</v>
      </c>
      <c r="AK6" s="391">
        <v>204.76330600829331</v>
      </c>
      <c r="AL6" s="391">
        <v>221.0074059023963</v>
      </c>
      <c r="AM6" s="391">
        <v>182.23897851633762</v>
      </c>
      <c r="AN6" s="391">
        <v>173.50063757782422</v>
      </c>
      <c r="AO6" s="391">
        <v>151.66769697079388</v>
      </c>
      <c r="AP6" s="391">
        <v>159.56721415309659</v>
      </c>
      <c r="AQ6" s="391">
        <v>180.99916092482101</v>
      </c>
      <c r="AR6" s="391">
        <v>212.31520944410835</v>
      </c>
      <c r="AS6" s="391">
        <v>238.21512020873365</v>
      </c>
      <c r="AT6" s="391">
        <v>199.51300829183583</v>
      </c>
      <c r="AU6" s="391">
        <v>191.36192287372222</v>
      </c>
      <c r="AV6" s="391">
        <v>193.46061910009502</v>
      </c>
      <c r="AW6" s="391">
        <v>227.9841046844457</v>
      </c>
      <c r="AX6" s="391">
        <v>151.62073413137381</v>
      </c>
      <c r="AY6" s="391">
        <v>158.70585918430436</v>
      </c>
      <c r="AZ6" s="391">
        <v>127.93668891036272</v>
      </c>
      <c r="BA6" s="391">
        <v>125.34310284670093</v>
      </c>
      <c r="BB6" s="391">
        <v>111.29440168041766</v>
      </c>
      <c r="BC6" s="391">
        <v>168.78243691723517</v>
      </c>
      <c r="BD6" s="391">
        <v>135.0848541220825</v>
      </c>
      <c r="BE6" s="391">
        <v>164.37248690183179</v>
      </c>
      <c r="BF6" s="391">
        <v>183.19384307919051</v>
      </c>
      <c r="BG6" s="391">
        <v>170.77507315058176</v>
      </c>
      <c r="BH6" s="391">
        <v>191.41732110836088</v>
      </c>
      <c r="BI6" s="391">
        <v>172.76860414217521</v>
      </c>
      <c r="BJ6" s="391">
        <v>284.0978581380283</v>
      </c>
      <c r="BK6" s="391">
        <v>107.35192370127896</v>
      </c>
      <c r="BL6" s="391">
        <v>139.21155521746368</v>
      </c>
      <c r="BM6" s="391">
        <v>207.60036396240932</v>
      </c>
      <c r="BN6" s="391">
        <v>138.45708450238186</v>
      </c>
      <c r="BO6" s="391">
        <v>162.83694265802015</v>
      </c>
      <c r="BP6" s="391">
        <v>120.67008947454086</v>
      </c>
      <c r="BQ6" s="391">
        <v>153.18497088194451</v>
      </c>
      <c r="BR6" s="391">
        <v>152.316026295223</v>
      </c>
      <c r="BS6" s="391">
        <v>114.14212515100847</v>
      </c>
      <c r="BT6" s="391">
        <v>115.14513219570107</v>
      </c>
      <c r="BU6" s="391">
        <v>92.070748997026925</v>
      </c>
      <c r="BV6" s="391">
        <v>172.67490138253959</v>
      </c>
      <c r="BW6" s="391">
        <v>113.98732231272656</v>
      </c>
      <c r="BX6" s="391">
        <v>102.80250570703608</v>
      </c>
      <c r="BY6" s="391">
        <v>234.41859433203524</v>
      </c>
      <c r="BZ6" s="391">
        <v>163.67591864339389</v>
      </c>
      <c r="CA6" s="391">
        <v>203.83660092999997</v>
      </c>
      <c r="CB6" s="391">
        <v>282.16917617999997</v>
      </c>
      <c r="CC6" s="391">
        <v>136.17830441000001</v>
      </c>
      <c r="CD6" s="391">
        <v>176.04374498000001</v>
      </c>
      <c r="CE6" s="391">
        <v>260.60761922953765</v>
      </c>
      <c r="CF6" s="391">
        <v>157.07178008</v>
      </c>
      <c r="CG6" s="391">
        <v>156.4925705</v>
      </c>
      <c r="CH6" s="391">
        <v>121.37072157999999</v>
      </c>
      <c r="CI6" s="391">
        <v>119.73493427</v>
      </c>
      <c r="CJ6" s="391">
        <v>151.20349229999999</v>
      </c>
      <c r="CK6" s="391">
        <v>112.57180031</v>
      </c>
      <c r="CL6" s="391">
        <v>153.75024086999997</v>
      </c>
      <c r="CM6" s="391">
        <v>230.88180358999998</v>
      </c>
      <c r="CN6" s="391">
        <v>130.05672702965353</v>
      </c>
      <c r="CO6" s="391">
        <v>160.77743152999997</v>
      </c>
      <c r="CP6" s="391">
        <v>249.76589136000001</v>
      </c>
      <c r="CQ6" s="391">
        <v>340.56757188</v>
      </c>
      <c r="CR6" s="391">
        <v>226.80023980000001</v>
      </c>
      <c r="CS6" s="391">
        <v>289.44665684999995</v>
      </c>
      <c r="CT6" s="391">
        <v>203.66904372999997</v>
      </c>
      <c r="CU6" s="391">
        <v>201.31504305999999</v>
      </c>
      <c r="CV6" s="391">
        <v>26.634384250000004</v>
      </c>
      <c r="CW6" s="391">
        <v>67.110642069999997</v>
      </c>
      <c r="CX6" s="391">
        <v>16.669969740000006</v>
      </c>
      <c r="CY6" s="391">
        <v>10.311266280000007</v>
      </c>
      <c r="CZ6" s="391">
        <v>18.875447080000008</v>
      </c>
      <c r="DA6" s="391">
        <v>7.039166710000007</v>
      </c>
      <c r="DB6" s="391">
        <v>24.312816160000008</v>
      </c>
      <c r="DC6" s="391">
        <v>53.202403409999995</v>
      </c>
      <c r="DD6" s="391">
        <v>30.10019307</v>
      </c>
      <c r="DE6" s="391">
        <v>50.191591210000006</v>
      </c>
      <c r="DF6" s="391">
        <v>49.873121880000006</v>
      </c>
      <c r="DG6" s="391">
        <v>56.95</v>
      </c>
      <c r="DH6" s="391">
        <v>36.232841179999994</v>
      </c>
      <c r="DI6" s="391">
        <v>97.812232140000006</v>
      </c>
      <c r="DJ6" s="391">
        <v>103.65065125</v>
      </c>
      <c r="DK6" s="391">
        <v>154.28631674000002</v>
      </c>
      <c r="DL6" s="391">
        <v>199.79</v>
      </c>
      <c r="DM6" s="391">
        <v>149.58408665000002</v>
      </c>
      <c r="DN6" s="391">
        <v>230.078</v>
      </c>
      <c r="DO6" s="391">
        <v>595.09811628000011</v>
      </c>
      <c r="DP6" s="391">
        <v>350.84899604999993</v>
      </c>
      <c r="DQ6" s="391">
        <v>438.57</v>
      </c>
      <c r="DR6" s="391">
        <v>271.279</v>
      </c>
      <c r="DS6" s="592">
        <v>350.73916357000002</v>
      </c>
      <c r="DT6" s="391">
        <v>240.83</v>
      </c>
      <c r="DU6" s="391">
        <v>392.75620538999999</v>
      </c>
      <c r="DV6" s="391">
        <v>355</v>
      </c>
      <c r="DW6" s="391">
        <v>195.7550150973878</v>
      </c>
      <c r="DX6" s="391">
        <v>201.29915360712681</v>
      </c>
      <c r="DY6" s="391">
        <v>240.53190081878427</v>
      </c>
      <c r="DZ6" s="391">
        <v>251.00884289550982</v>
      </c>
      <c r="EA6" s="391">
        <v>251.06733450769153</v>
      </c>
      <c r="EB6" s="391">
        <v>227.53821071152501</v>
      </c>
      <c r="EC6" s="391">
        <v>203.52207911727101</v>
      </c>
      <c r="ED6" s="391">
        <v>206.37119797622253</v>
      </c>
      <c r="EF6" s="400">
        <f t="shared" ref="EF6:EI7" si="6">SUMIF($CI$1:$ED$1,EF$2,$CI6:$ED6)</f>
        <v>2369.2258335196534</v>
      </c>
      <c r="EG6" s="400">
        <f t="shared" si="6"/>
        <v>555.63604492000002</v>
      </c>
      <c r="EH6" s="400">
        <f t="shared" si="6"/>
        <v>2684.1802402900003</v>
      </c>
      <c r="EI6" s="400">
        <f t="shared" si="6"/>
        <v>3116.419103691519</v>
      </c>
      <c r="EK6" s="391">
        <f>EF6</f>
        <v>2369.2258335196534</v>
      </c>
      <c r="EL6" s="391">
        <f t="shared" ref="EL6:EN7" si="7">EG6</f>
        <v>555.63604492000002</v>
      </c>
      <c r="EM6" s="391">
        <f t="shared" si="7"/>
        <v>2684.1802402900003</v>
      </c>
      <c r="EN6" s="391">
        <f t="shared" si="7"/>
        <v>3116.419103691519</v>
      </c>
      <c r="EO6" s="391">
        <v>3534</v>
      </c>
      <c r="EP6" s="391">
        <v>3511</v>
      </c>
      <c r="EQ6" s="391">
        <v>3837</v>
      </c>
      <c r="ER6" s="391">
        <v>3472</v>
      </c>
      <c r="ES6" s="391">
        <v>3434.947105753231</v>
      </c>
    </row>
    <row r="7" spans="1:149" s="370" customFormat="1" x14ac:dyDescent="0.25">
      <c r="A7" s="382" t="s">
        <v>26</v>
      </c>
      <c r="B7" s="382"/>
      <c r="C7" s="391">
        <v>338.76802229500004</v>
      </c>
      <c r="D7" s="391">
        <v>123</v>
      </c>
      <c r="E7" s="391">
        <v>251</v>
      </c>
      <c r="F7" s="391">
        <v>306.95170703999997</v>
      </c>
      <c r="G7" s="391">
        <v>211</v>
      </c>
      <c r="H7" s="391">
        <v>271.56299093999996</v>
      </c>
      <c r="I7" s="391">
        <v>167</v>
      </c>
      <c r="J7" s="391">
        <v>160</v>
      </c>
      <c r="K7" s="391">
        <v>167</v>
      </c>
      <c r="L7" s="391">
        <v>199</v>
      </c>
      <c r="M7" s="391">
        <v>221</v>
      </c>
      <c r="N7" s="391">
        <v>184.8</v>
      </c>
      <c r="O7" s="391">
        <v>239</v>
      </c>
      <c r="P7" s="391">
        <v>180.22</v>
      </c>
      <c r="Q7" s="391">
        <v>228.51</v>
      </c>
      <c r="R7" s="391">
        <v>150</v>
      </c>
      <c r="S7" s="391">
        <v>209</v>
      </c>
      <c r="T7" s="391">
        <v>205</v>
      </c>
      <c r="U7" s="391">
        <v>219</v>
      </c>
      <c r="V7" s="391">
        <v>226.22</v>
      </c>
      <c r="W7" s="391">
        <v>168.44</v>
      </c>
      <c r="X7" s="391">
        <v>176.25</v>
      </c>
      <c r="Y7" s="391">
        <v>153.62795575000001</v>
      </c>
      <c r="Z7" s="391">
        <v>370.03</v>
      </c>
      <c r="AA7" s="391">
        <v>161.5</v>
      </c>
      <c r="AB7" s="391">
        <v>144.58199999999994</v>
      </c>
      <c r="AC7" s="391">
        <v>131.903502</v>
      </c>
      <c r="AD7" s="391">
        <v>152.78000000000003</v>
      </c>
      <c r="AE7" s="391">
        <v>151.69999999999999</v>
      </c>
      <c r="AF7" s="391">
        <v>156.55000000000001</v>
      </c>
      <c r="AG7" s="391">
        <v>180.26</v>
      </c>
      <c r="AH7" s="391">
        <v>171.82849665999998</v>
      </c>
      <c r="AI7" s="391">
        <v>208.64650834390397</v>
      </c>
      <c r="AJ7" s="391">
        <v>244.11934250868796</v>
      </c>
      <c r="AK7" s="391">
        <v>138.28</v>
      </c>
      <c r="AL7" s="391">
        <v>186.48</v>
      </c>
      <c r="AM7" s="391">
        <v>188.39287344306243</v>
      </c>
      <c r="AN7" s="391">
        <v>144.70322392000003</v>
      </c>
      <c r="AO7" s="391">
        <v>185.04389684</v>
      </c>
      <c r="AP7" s="391">
        <v>204.49576765</v>
      </c>
      <c r="AQ7" s="391">
        <v>152.55943456</v>
      </c>
      <c r="AR7" s="391">
        <v>189.17408284000001</v>
      </c>
      <c r="AS7" s="391">
        <v>204.004474489204</v>
      </c>
      <c r="AT7" s="391">
        <v>166.82016482999998</v>
      </c>
      <c r="AU7" s="391">
        <v>145.98836224101746</v>
      </c>
      <c r="AV7" s="391">
        <v>136.45769894</v>
      </c>
      <c r="AW7" s="391">
        <v>125.29877339999999</v>
      </c>
      <c r="AX7" s="391">
        <v>168.09621320999997</v>
      </c>
      <c r="AY7" s="391">
        <v>124.33294857</v>
      </c>
      <c r="AZ7" s="391">
        <v>93.243915829999992</v>
      </c>
      <c r="BA7" s="391">
        <v>114.15743284000001</v>
      </c>
      <c r="BB7" s="391">
        <v>152.4482093</v>
      </c>
      <c r="BC7" s="391">
        <v>125.59680012</v>
      </c>
      <c r="BD7" s="391">
        <v>177.25481463</v>
      </c>
      <c r="BE7" s="391">
        <v>120.52693497999999</v>
      </c>
      <c r="BF7" s="391">
        <v>179.57236938</v>
      </c>
      <c r="BG7" s="391">
        <v>195.94543030000003</v>
      </c>
      <c r="BH7" s="391">
        <v>130.53452285999998</v>
      </c>
      <c r="BI7" s="391">
        <v>137.19557534999998</v>
      </c>
      <c r="BJ7" s="391">
        <v>215.72684281999997</v>
      </c>
      <c r="BK7" s="391">
        <v>146.38003516000001</v>
      </c>
      <c r="BL7" s="391">
        <v>141.11848577000001</v>
      </c>
      <c r="BM7" s="391">
        <v>234.95321432</v>
      </c>
      <c r="BN7" s="391">
        <v>176.66236342000002</v>
      </c>
      <c r="BO7" s="391">
        <v>265.97674014999996</v>
      </c>
      <c r="BP7" s="391">
        <v>233.69009535000001</v>
      </c>
      <c r="BQ7" s="391">
        <v>247.39985909999999</v>
      </c>
      <c r="BR7" s="391">
        <v>239.06834302999999</v>
      </c>
      <c r="BS7" s="391">
        <v>248.99040508999997</v>
      </c>
      <c r="BT7" s="391">
        <v>200.60772063000002</v>
      </c>
      <c r="BU7" s="391">
        <v>344.69331302999996</v>
      </c>
      <c r="BV7" s="391">
        <v>292.26020235999999</v>
      </c>
      <c r="BW7" s="391">
        <v>154.63635847</v>
      </c>
      <c r="BX7" s="391">
        <v>162.52114329</v>
      </c>
      <c r="BY7" s="391">
        <v>278.42276530999999</v>
      </c>
      <c r="BZ7" s="391">
        <v>209.66003755</v>
      </c>
      <c r="CA7" s="391">
        <v>274.87637194000001</v>
      </c>
      <c r="CB7" s="391">
        <v>294.06597059000001</v>
      </c>
      <c r="CC7" s="391">
        <v>444.11930846999996</v>
      </c>
      <c r="CD7" s="391">
        <v>471.35274943000002</v>
      </c>
      <c r="CE7" s="391">
        <v>346.08591676999998</v>
      </c>
      <c r="CF7" s="391">
        <v>582.22884199000009</v>
      </c>
      <c r="CG7" s="391">
        <v>614.66649625000002</v>
      </c>
      <c r="CH7" s="391">
        <v>545.85868340000002</v>
      </c>
      <c r="CI7" s="391">
        <v>349.25</v>
      </c>
      <c r="CJ7" s="391">
        <v>345.8</v>
      </c>
      <c r="CK7" s="391">
        <v>489.9</v>
      </c>
      <c r="CL7" s="391">
        <v>277.36</v>
      </c>
      <c r="CM7" s="391">
        <v>560.55999999999995</v>
      </c>
      <c r="CN7" s="391">
        <v>314.27999999999997</v>
      </c>
      <c r="CO7" s="391">
        <v>297.3</v>
      </c>
      <c r="CP7" s="391">
        <v>358.68</v>
      </c>
      <c r="CQ7" s="391">
        <v>230.54</v>
      </c>
      <c r="CR7" s="391">
        <v>267.3</v>
      </c>
      <c r="CS7" s="391">
        <v>269.3</v>
      </c>
      <c r="CT7" s="391">
        <v>231.84</v>
      </c>
      <c r="CU7" s="391">
        <v>316.38168163</v>
      </c>
      <c r="CV7" s="391">
        <v>487.32835207000005</v>
      </c>
      <c r="CW7" s="391">
        <v>359.97070844000007</v>
      </c>
      <c r="CX7" s="391">
        <v>104.40897009000001</v>
      </c>
      <c r="CY7" s="391">
        <v>119.52572814</v>
      </c>
      <c r="CZ7" s="391">
        <v>110.8187908</v>
      </c>
      <c r="DA7" s="391">
        <v>235.81175799999997</v>
      </c>
      <c r="DB7" s="391">
        <v>179.12552009999999</v>
      </c>
      <c r="DC7" s="391">
        <v>370.1661701700001</v>
      </c>
      <c r="DD7" s="391">
        <v>353.85018869999999</v>
      </c>
      <c r="DE7" s="391">
        <v>319.86911206000002</v>
      </c>
      <c r="DF7" s="391">
        <v>294.97956657000003</v>
      </c>
      <c r="DG7" s="391">
        <v>296.83087229</v>
      </c>
      <c r="DH7" s="391">
        <v>275.89540012999998</v>
      </c>
      <c r="DI7" s="391">
        <v>637.41573749000008</v>
      </c>
      <c r="DJ7" s="391">
        <v>418.94772125000003</v>
      </c>
      <c r="DK7" s="391">
        <v>506.74255898000001</v>
      </c>
      <c r="DL7" s="391">
        <v>561.64330283000004</v>
      </c>
      <c r="DM7" s="391">
        <v>406.77933478</v>
      </c>
      <c r="DN7" s="391">
        <v>379.97767791000001</v>
      </c>
      <c r="DO7" s="391">
        <v>262.85450926999999</v>
      </c>
      <c r="DP7" s="391">
        <v>285.26659000000001</v>
      </c>
      <c r="DQ7" s="391">
        <v>349.77087047000003</v>
      </c>
      <c r="DR7" s="391">
        <v>354.36408</v>
      </c>
      <c r="DS7" s="592">
        <v>310.81849999999997</v>
      </c>
      <c r="DT7" s="391">
        <v>329.9393</v>
      </c>
      <c r="DU7" s="391">
        <v>502.74110000000002</v>
      </c>
      <c r="DV7" s="391">
        <v>423</v>
      </c>
      <c r="DW7" s="391">
        <v>618.34605878925095</v>
      </c>
      <c r="DX7" s="391">
        <v>624.04834933036102</v>
      </c>
      <c r="DY7" s="391">
        <v>619.65036928962195</v>
      </c>
      <c r="DZ7" s="391">
        <v>626.27823856008195</v>
      </c>
      <c r="EA7" s="391">
        <v>610.24469928016299</v>
      </c>
      <c r="EB7" s="391">
        <v>625.52511494055796</v>
      </c>
      <c r="EC7" s="391">
        <v>617.28481802767396</v>
      </c>
      <c r="ED7" s="391">
        <v>645.75966952247427</v>
      </c>
      <c r="EF7" s="400">
        <f t="shared" si="6"/>
        <v>3992.11</v>
      </c>
      <c r="EG7" s="400">
        <f t="shared" si="6"/>
        <v>3252.2365467700001</v>
      </c>
      <c r="EH7" s="400">
        <f t="shared" si="6"/>
        <v>4736.4886554000013</v>
      </c>
      <c r="EI7" s="400">
        <f t="shared" si="6"/>
        <v>6553.6362177401861</v>
      </c>
      <c r="EK7" s="391">
        <f>EF7</f>
        <v>3992.11</v>
      </c>
      <c r="EL7" s="391">
        <f t="shared" si="7"/>
        <v>3252.2365467700001</v>
      </c>
      <c r="EM7" s="391">
        <f t="shared" si="7"/>
        <v>4736.4886554000013</v>
      </c>
      <c r="EN7" s="391">
        <f t="shared" si="7"/>
        <v>6553.6362177401861</v>
      </c>
      <c r="EO7" s="391">
        <v>6104</v>
      </c>
      <c r="EP7" s="391">
        <v>5588</v>
      </c>
      <c r="EQ7" s="391">
        <v>5272</v>
      </c>
      <c r="ER7" s="391">
        <v>5117</v>
      </c>
      <c r="ES7" s="391">
        <v>5068.7553958866147</v>
      </c>
    </row>
    <row r="8" spans="1:149" s="370" customFormat="1" x14ac:dyDescent="0.25">
      <c r="A8" s="369" t="s">
        <v>576</v>
      </c>
      <c r="B8" s="369"/>
      <c r="C8" s="365">
        <f t="shared" ref="C8:BN8" si="8">C9+C15</f>
        <v>1143.9186653171</v>
      </c>
      <c r="D8" s="365">
        <f t="shared" si="8"/>
        <v>934.87538806970019</v>
      </c>
      <c r="E8" s="365">
        <f t="shared" si="8"/>
        <v>1061.0321958351001</v>
      </c>
      <c r="F8" s="365">
        <f t="shared" si="8"/>
        <v>1609.5773764746</v>
      </c>
      <c r="G8" s="365">
        <f t="shared" si="8"/>
        <v>1115.742437676</v>
      </c>
      <c r="H8" s="365">
        <f t="shared" si="8"/>
        <v>1039.9323918194002</v>
      </c>
      <c r="I8" s="365">
        <f t="shared" si="8"/>
        <v>1157.5771271404001</v>
      </c>
      <c r="J8" s="365">
        <f t="shared" si="8"/>
        <v>1083.0743957238999</v>
      </c>
      <c r="K8" s="365">
        <f t="shared" si="8"/>
        <v>1117.8819022573</v>
      </c>
      <c r="L8" s="365">
        <f t="shared" si="8"/>
        <v>1009.9342578461</v>
      </c>
      <c r="M8" s="365">
        <f t="shared" si="8"/>
        <v>1097.6133342244998</v>
      </c>
      <c r="N8" s="365">
        <f t="shared" si="8"/>
        <v>1288.9066243897646</v>
      </c>
      <c r="O8" s="365">
        <f t="shared" si="8"/>
        <v>1408.4081596122496</v>
      </c>
      <c r="P8" s="365">
        <f t="shared" si="8"/>
        <v>1089.3639203318344</v>
      </c>
      <c r="Q8" s="365">
        <f t="shared" si="8"/>
        <v>1158.8355623540585</v>
      </c>
      <c r="R8" s="365">
        <f t="shared" si="8"/>
        <v>1910.5584326709891</v>
      </c>
      <c r="S8" s="365">
        <f t="shared" si="8"/>
        <v>1341.9227022015934</v>
      </c>
      <c r="T8" s="365">
        <f t="shared" si="8"/>
        <v>1157.903422028716</v>
      </c>
      <c r="U8" s="365">
        <f t="shared" si="8"/>
        <v>1357.9067555991419</v>
      </c>
      <c r="V8" s="365">
        <f t="shared" si="8"/>
        <v>1241.5109509929512</v>
      </c>
      <c r="W8" s="365">
        <f t="shared" si="8"/>
        <v>1285.7097453709578</v>
      </c>
      <c r="X8" s="365">
        <f t="shared" si="8"/>
        <v>1288.7477113803202</v>
      </c>
      <c r="Y8" s="365">
        <f t="shared" si="8"/>
        <v>1225.2584520486728</v>
      </c>
      <c r="Z8" s="365">
        <f t="shared" si="8"/>
        <v>1257.0558229299804</v>
      </c>
      <c r="AA8" s="365">
        <f t="shared" si="8"/>
        <v>1466.0213242098414</v>
      </c>
      <c r="AB8" s="365">
        <f t="shared" si="8"/>
        <v>1192.8945475938219</v>
      </c>
      <c r="AC8" s="365">
        <f t="shared" si="8"/>
        <v>1218.5329071625981</v>
      </c>
      <c r="AD8" s="365">
        <f t="shared" si="8"/>
        <v>1957.9480559787698</v>
      </c>
      <c r="AE8" s="365">
        <f t="shared" si="8"/>
        <v>1297.4307395114508</v>
      </c>
      <c r="AF8" s="365">
        <f t="shared" si="8"/>
        <v>1208.7895526717609</v>
      </c>
      <c r="AG8" s="365">
        <f t="shared" si="8"/>
        <v>1455.2726454603987</v>
      </c>
      <c r="AH8" s="365">
        <f t="shared" si="8"/>
        <v>1277.2487518414539</v>
      </c>
      <c r="AI8" s="365">
        <f t="shared" si="8"/>
        <v>1432.7501550748684</v>
      </c>
      <c r="AJ8" s="365">
        <f t="shared" si="8"/>
        <v>1348.7125241407332</v>
      </c>
      <c r="AK8" s="365">
        <f t="shared" si="8"/>
        <v>1364.0251121478684</v>
      </c>
      <c r="AL8" s="365">
        <f t="shared" si="8"/>
        <v>1396.0984377730667</v>
      </c>
      <c r="AM8" s="365">
        <f t="shared" si="8"/>
        <v>1597.7190153218</v>
      </c>
      <c r="AN8" s="365">
        <f t="shared" si="8"/>
        <v>1607.7858085695998</v>
      </c>
      <c r="AO8" s="365">
        <f t="shared" si="8"/>
        <v>1447.3682627554001</v>
      </c>
      <c r="AP8" s="365">
        <f t="shared" si="8"/>
        <v>2143.5160416544495</v>
      </c>
      <c r="AQ8" s="365">
        <f t="shared" si="8"/>
        <v>1483.1940998314501</v>
      </c>
      <c r="AR8" s="365">
        <f t="shared" si="8"/>
        <v>1354.2267995126499</v>
      </c>
      <c r="AS8" s="365">
        <f t="shared" si="8"/>
        <v>2205.8767583113504</v>
      </c>
      <c r="AT8" s="365">
        <f t="shared" si="8"/>
        <v>1262.4197275522997</v>
      </c>
      <c r="AU8" s="365">
        <f t="shared" si="8"/>
        <v>1399.4303963621498</v>
      </c>
      <c r="AV8" s="365">
        <f t="shared" si="8"/>
        <v>1305.2683676185502</v>
      </c>
      <c r="AW8" s="365">
        <f t="shared" si="8"/>
        <v>1253.5241382699999</v>
      </c>
      <c r="AX8" s="365">
        <f t="shared" si="8"/>
        <v>1345.2305520081497</v>
      </c>
      <c r="AY8" s="365">
        <f t="shared" si="8"/>
        <v>1415.8437442146999</v>
      </c>
      <c r="AZ8" s="365">
        <f t="shared" si="8"/>
        <v>1145.4697887359998</v>
      </c>
      <c r="BA8" s="365">
        <f t="shared" si="8"/>
        <v>1273.1746872840999</v>
      </c>
      <c r="BB8" s="365">
        <f t="shared" si="8"/>
        <v>1841.0637521300005</v>
      </c>
      <c r="BC8" s="365">
        <f t="shared" si="8"/>
        <v>1186.9555132533001</v>
      </c>
      <c r="BD8" s="365">
        <f t="shared" si="8"/>
        <v>1385.3930557809999</v>
      </c>
      <c r="BE8" s="365">
        <f t="shared" si="8"/>
        <v>1464.2998400319782</v>
      </c>
      <c r="BF8" s="365">
        <f t="shared" si="8"/>
        <v>1458.8770357559997</v>
      </c>
      <c r="BG8" s="365">
        <f t="shared" si="8"/>
        <v>1328.4526684999992</v>
      </c>
      <c r="BH8" s="365">
        <f t="shared" si="8"/>
        <v>1341.7621388757141</v>
      </c>
      <c r="BI8" s="365">
        <f t="shared" si="8"/>
        <v>1267.1046675460002</v>
      </c>
      <c r="BJ8" s="365">
        <f t="shared" si="8"/>
        <v>1649.8566716072501</v>
      </c>
      <c r="BK8" s="365">
        <f t="shared" si="8"/>
        <v>1505.1924978392954</v>
      </c>
      <c r="BL8" s="365">
        <f t="shared" si="8"/>
        <v>1118.5371493322939</v>
      </c>
      <c r="BM8" s="365">
        <f t="shared" si="8"/>
        <v>1295.4535987831521</v>
      </c>
      <c r="BN8" s="365">
        <f t="shared" si="8"/>
        <v>1968.5343948662955</v>
      </c>
      <c r="BO8" s="365">
        <f t="shared" ref="BO8:EM8" si="9">BO9+BO15</f>
        <v>1349.2564832345463</v>
      </c>
      <c r="BP8" s="365">
        <f t="shared" si="9"/>
        <v>1235.4093331840002</v>
      </c>
      <c r="BQ8" s="365">
        <f t="shared" si="9"/>
        <v>1550.5193433377483</v>
      </c>
      <c r="BR8" s="365">
        <f t="shared" si="9"/>
        <v>1285.2243182004922</v>
      </c>
      <c r="BS8" s="365">
        <f t="shared" si="9"/>
        <v>1322.7576760514598</v>
      </c>
      <c r="BT8" s="365">
        <f t="shared" si="9"/>
        <v>1293.3189683574878</v>
      </c>
      <c r="BU8" s="365">
        <f t="shared" si="9"/>
        <v>1325.6237649013192</v>
      </c>
      <c r="BV8" s="365">
        <f t="shared" si="9"/>
        <v>1349.540784755528</v>
      </c>
      <c r="BW8" s="365">
        <f t="shared" si="9"/>
        <v>1504.7887325074582</v>
      </c>
      <c r="BX8" s="365">
        <f t="shared" si="9"/>
        <v>1148.9557181918615</v>
      </c>
      <c r="BY8" s="365">
        <f t="shared" si="9"/>
        <v>1301.8178253974654</v>
      </c>
      <c r="BZ8" s="365">
        <f t="shared" si="9"/>
        <v>2020.5804440390634</v>
      </c>
      <c r="CA8" s="365">
        <f t="shared" si="9"/>
        <v>1607.5484976092102</v>
      </c>
      <c r="CB8" s="365">
        <f t="shared" si="9"/>
        <v>1239.9429313505734</v>
      </c>
      <c r="CC8" s="365">
        <f t="shared" si="9"/>
        <v>1498.4098147434313</v>
      </c>
      <c r="CD8" s="365">
        <f t="shared" si="9"/>
        <v>1368.972839951449</v>
      </c>
      <c r="CE8" s="365">
        <f t="shared" si="9"/>
        <v>1489.431564868521</v>
      </c>
      <c r="CF8" s="365">
        <f t="shared" si="9"/>
        <v>1365.6829959997983</v>
      </c>
      <c r="CG8" s="365">
        <f t="shared" si="9"/>
        <v>1386.884971996828</v>
      </c>
      <c r="CH8" s="365">
        <f t="shared" si="9"/>
        <v>2203.6507920035265</v>
      </c>
      <c r="CI8" s="365">
        <f t="shared" si="9"/>
        <v>1508.6808647552209</v>
      </c>
      <c r="CJ8" s="365">
        <f t="shared" si="9"/>
        <v>1176.6051879112329</v>
      </c>
      <c r="CK8" s="365">
        <f t="shared" si="9"/>
        <v>1255.2408464112309</v>
      </c>
      <c r="CL8" s="365">
        <f t="shared" si="9"/>
        <v>2158.6540268752451</v>
      </c>
      <c r="CM8" s="365">
        <f t="shared" si="9"/>
        <v>1430.3388045532315</v>
      </c>
      <c r="CN8" s="365">
        <f t="shared" si="9"/>
        <v>1276.7107790912319</v>
      </c>
      <c r="CO8" s="365">
        <f t="shared" si="9"/>
        <v>1363.6564763572358</v>
      </c>
      <c r="CP8" s="365">
        <f t="shared" si="9"/>
        <v>1350.7668706552356</v>
      </c>
      <c r="CQ8" s="365">
        <f t="shared" si="9"/>
        <v>1301.04145701473</v>
      </c>
      <c r="CR8" s="365">
        <f t="shared" si="9"/>
        <v>1554.9535832392291</v>
      </c>
      <c r="CS8" s="365">
        <f t="shared" si="9"/>
        <v>1205.428586387231</v>
      </c>
      <c r="CT8" s="365">
        <f t="shared" si="9"/>
        <v>1298.7896371232316</v>
      </c>
      <c r="CU8" s="365">
        <f t="shared" si="9"/>
        <v>1560.0687016240063</v>
      </c>
      <c r="CV8" s="365">
        <f t="shared" si="9"/>
        <v>1083.3676255097071</v>
      </c>
      <c r="CW8" s="365">
        <f t="shared" si="9"/>
        <v>1804.2322470940012</v>
      </c>
      <c r="CX8" s="365">
        <f t="shared" si="9"/>
        <v>1482.4396545000016</v>
      </c>
      <c r="CY8" s="365">
        <f t="shared" si="9"/>
        <v>867.49191366000139</v>
      </c>
      <c r="CZ8" s="365">
        <f t="shared" si="9"/>
        <v>867.93060262926861</v>
      </c>
      <c r="DA8" s="365">
        <f t="shared" si="9"/>
        <v>1007.4584142892661</v>
      </c>
      <c r="DB8" s="365">
        <f t="shared" si="9"/>
        <v>1221.1790224900074</v>
      </c>
      <c r="DC8" s="365">
        <f t="shared" si="9"/>
        <v>1393.2740138804938</v>
      </c>
      <c r="DD8" s="365">
        <f t="shared" si="9"/>
        <v>1019.8155494400039</v>
      </c>
      <c r="DE8" s="365">
        <f t="shared" si="9"/>
        <v>1180.7006377600005</v>
      </c>
      <c r="DF8" s="365">
        <f t="shared" si="9"/>
        <v>1283.1441904482874</v>
      </c>
      <c r="DG8" s="365">
        <f t="shared" si="9"/>
        <v>1317.2359463399907</v>
      </c>
      <c r="DH8" s="365">
        <f t="shared" si="9"/>
        <v>1014.5745371099956</v>
      </c>
      <c r="DI8" s="365">
        <f t="shared" si="9"/>
        <v>1595.5776185354034</v>
      </c>
      <c r="DJ8" s="365">
        <f t="shared" si="9"/>
        <v>1721.1834841465334</v>
      </c>
      <c r="DK8" s="365">
        <f t="shared" si="9"/>
        <v>1196.1745222799943</v>
      </c>
      <c r="DL8" s="365">
        <f t="shared" si="9"/>
        <v>1251.9284718299928</v>
      </c>
      <c r="DM8" s="365">
        <f t="shared" si="9"/>
        <v>1307.6691893799923</v>
      </c>
      <c r="DN8" s="365">
        <f t="shared" si="9"/>
        <v>1213.6554303652306</v>
      </c>
      <c r="DO8" s="365">
        <f t="shared" si="9"/>
        <v>1355.4567249599986</v>
      </c>
      <c r="DP8" s="365">
        <f t="shared" si="9"/>
        <v>1321.0314141400036</v>
      </c>
      <c r="DQ8" s="365">
        <f t="shared" si="9"/>
        <v>1395.8711828549931</v>
      </c>
      <c r="DR8" s="365">
        <f t="shared" si="9"/>
        <v>1564.5868320167347</v>
      </c>
      <c r="DS8" s="537">
        <f t="shared" si="9"/>
        <v>1706.7938056699295</v>
      </c>
      <c r="DT8" s="365">
        <f t="shared" si="9"/>
        <v>1247.7011409138654</v>
      </c>
      <c r="DU8" s="365">
        <f t="shared" si="9"/>
        <v>1839.5862538849942</v>
      </c>
      <c r="DV8" s="365">
        <f t="shared" si="9"/>
        <v>2222.8284691700001</v>
      </c>
      <c r="DW8" s="365">
        <f t="shared" si="9"/>
        <v>1213.4055744858565</v>
      </c>
      <c r="DX8" s="365">
        <f t="shared" si="9"/>
        <v>1145.9886474325667</v>
      </c>
      <c r="DY8" s="365">
        <f t="shared" si="9"/>
        <v>1272.2194670330778</v>
      </c>
      <c r="DZ8" s="365">
        <f t="shared" si="9"/>
        <v>1308.042413699895</v>
      </c>
      <c r="EA8" s="365">
        <f t="shared" si="9"/>
        <v>1478.3691983175672</v>
      </c>
      <c r="EB8" s="365">
        <f t="shared" si="9"/>
        <v>1524.617824780918</v>
      </c>
      <c r="EC8" s="365">
        <f t="shared" si="9"/>
        <v>1546.263913744649</v>
      </c>
      <c r="ED8" s="365">
        <f t="shared" si="9"/>
        <v>1647.668070402289</v>
      </c>
      <c r="EF8" s="365">
        <f t="shared" si="9"/>
        <v>16880.867120374285</v>
      </c>
      <c r="EG8" s="365">
        <f t="shared" si="9"/>
        <v>14771.102573325044</v>
      </c>
      <c r="EH8" s="365">
        <f t="shared" si="9"/>
        <v>16254.945353958863</v>
      </c>
      <c r="EI8" s="365">
        <f t="shared" si="9"/>
        <v>18153.484779535607</v>
      </c>
      <c r="EK8" s="365">
        <f t="shared" si="9"/>
        <v>16880.867120374285</v>
      </c>
      <c r="EL8" s="365">
        <f t="shared" si="9"/>
        <v>14771.102573325044</v>
      </c>
      <c r="EM8" s="365">
        <f t="shared" si="9"/>
        <v>16254.945353958863</v>
      </c>
      <c r="EN8" s="365">
        <f t="shared" ref="EN8:ES8" si="10">EN9+EN15</f>
        <v>18153.484779535607</v>
      </c>
      <c r="EO8" s="365">
        <f t="shared" si="10"/>
        <v>19513.918489622283</v>
      </c>
      <c r="EP8" s="365">
        <f t="shared" si="10"/>
        <v>20049.964296129208</v>
      </c>
      <c r="EQ8" s="365">
        <f t="shared" si="10"/>
        <v>20915.059140795445</v>
      </c>
      <c r="ER8" s="365">
        <f t="shared" si="10"/>
        <v>22120.084762752216</v>
      </c>
      <c r="ES8" s="365">
        <f t="shared" si="10"/>
        <v>22961.75554553391</v>
      </c>
    </row>
    <row r="9" spans="1:149" s="370" customFormat="1" x14ac:dyDescent="0.25">
      <c r="A9" s="382" t="s">
        <v>552</v>
      </c>
      <c r="B9" s="382"/>
      <c r="C9" s="400">
        <f t="shared" ref="C9:BN9" si="11">C11+C12+C10+C13+C14</f>
        <v>1072.3192941771001</v>
      </c>
      <c r="D9" s="400">
        <f t="shared" si="11"/>
        <v>828.06003163970013</v>
      </c>
      <c r="E9" s="400">
        <f t="shared" si="11"/>
        <v>929.93841937510001</v>
      </c>
      <c r="F9" s="400">
        <f t="shared" si="11"/>
        <v>1503.4917214346001</v>
      </c>
      <c r="G9" s="400">
        <f t="shared" si="11"/>
        <v>941.63932387600005</v>
      </c>
      <c r="H9" s="400">
        <f t="shared" si="11"/>
        <v>916.39945490939999</v>
      </c>
      <c r="I9" s="400">
        <f t="shared" si="11"/>
        <v>1024.0153035304002</v>
      </c>
      <c r="J9" s="400">
        <f t="shared" si="11"/>
        <v>972.47549630390006</v>
      </c>
      <c r="K9" s="400">
        <f t="shared" si="11"/>
        <v>1020.3416561873</v>
      </c>
      <c r="L9" s="400">
        <f t="shared" si="11"/>
        <v>898.74658019610001</v>
      </c>
      <c r="M9" s="400">
        <f t="shared" si="11"/>
        <v>966.56573852449992</v>
      </c>
      <c r="N9" s="400">
        <f t="shared" si="11"/>
        <v>1096.9871375567</v>
      </c>
      <c r="O9" s="400">
        <f t="shared" si="11"/>
        <v>1274.7204838189164</v>
      </c>
      <c r="P9" s="400">
        <f t="shared" si="11"/>
        <v>940.13586771850112</v>
      </c>
      <c r="Q9" s="400">
        <f t="shared" si="11"/>
        <v>1023.2150406807251</v>
      </c>
      <c r="R9" s="400">
        <f t="shared" si="11"/>
        <v>1723.1130786476556</v>
      </c>
      <c r="S9" s="400">
        <f t="shared" si="11"/>
        <v>1066.4784972882601</v>
      </c>
      <c r="T9" s="400">
        <f t="shared" si="11"/>
        <v>998.85084988538256</v>
      </c>
      <c r="U9" s="400">
        <f t="shared" si="11"/>
        <v>1214.0405557658087</v>
      </c>
      <c r="V9" s="400">
        <f t="shared" si="11"/>
        <v>1059.1364083492883</v>
      </c>
      <c r="W9" s="400">
        <f t="shared" si="11"/>
        <v>1147.7813978976244</v>
      </c>
      <c r="X9" s="400">
        <f t="shared" si="11"/>
        <v>1080.2298844169868</v>
      </c>
      <c r="Y9" s="400">
        <f t="shared" si="11"/>
        <v>1057.9203281853395</v>
      </c>
      <c r="Z9" s="400">
        <f t="shared" si="11"/>
        <v>1081.9317118566471</v>
      </c>
      <c r="AA9" s="400">
        <f t="shared" si="11"/>
        <v>1304.4889510831747</v>
      </c>
      <c r="AB9" s="400">
        <f t="shared" si="11"/>
        <v>986.35903414715517</v>
      </c>
      <c r="AC9" s="400">
        <f t="shared" si="11"/>
        <v>1067.9872679059315</v>
      </c>
      <c r="AD9" s="400">
        <f t="shared" si="11"/>
        <v>1799.5637968521032</v>
      </c>
      <c r="AE9" s="400">
        <f t="shared" si="11"/>
        <v>1099.4685743247842</v>
      </c>
      <c r="AF9" s="400">
        <f t="shared" si="11"/>
        <v>1042.1514084350943</v>
      </c>
      <c r="AG9" s="400">
        <f t="shared" si="11"/>
        <v>1271.1004189937321</v>
      </c>
      <c r="AH9" s="400">
        <f t="shared" si="11"/>
        <v>1114.3102190747873</v>
      </c>
      <c r="AI9" s="400">
        <f t="shared" si="11"/>
        <v>1239.8064216482019</v>
      </c>
      <c r="AJ9" s="400">
        <f t="shared" si="11"/>
        <v>1160.1866149840666</v>
      </c>
      <c r="AK9" s="400">
        <f t="shared" si="11"/>
        <v>1171.3697255112018</v>
      </c>
      <c r="AL9" s="400">
        <f t="shared" si="11"/>
        <v>1203.1882832564004</v>
      </c>
      <c r="AM9" s="400">
        <f t="shared" si="11"/>
        <v>1538.7086905717999</v>
      </c>
      <c r="AN9" s="400">
        <f t="shared" si="11"/>
        <v>1094.2170029596</v>
      </c>
      <c r="AO9" s="400">
        <f t="shared" si="11"/>
        <v>1239.7472283054001</v>
      </c>
      <c r="AP9" s="400">
        <f t="shared" si="11"/>
        <v>1972.1512487044497</v>
      </c>
      <c r="AQ9" s="400">
        <f t="shared" si="11"/>
        <v>1208.1722590914501</v>
      </c>
      <c r="AR9" s="400">
        <f t="shared" si="11"/>
        <v>1206.4124222426499</v>
      </c>
      <c r="AS9" s="400">
        <f t="shared" si="11"/>
        <v>2052.2624933213501</v>
      </c>
      <c r="AT9" s="400">
        <f t="shared" si="11"/>
        <v>1113.1553401422998</v>
      </c>
      <c r="AU9" s="400">
        <f t="shared" si="11"/>
        <v>1266.3735881021498</v>
      </c>
      <c r="AV9" s="400">
        <f t="shared" si="11"/>
        <v>1091.25689826855</v>
      </c>
      <c r="AW9" s="400">
        <f t="shared" si="11"/>
        <v>1092.2716518499999</v>
      </c>
      <c r="AX9" s="400">
        <f t="shared" si="11"/>
        <v>1086.1525683581499</v>
      </c>
      <c r="AY9" s="400">
        <f t="shared" si="11"/>
        <v>1321.0360965446998</v>
      </c>
      <c r="AZ9" s="400">
        <f t="shared" si="11"/>
        <v>900.57339888599995</v>
      </c>
      <c r="BA9" s="400">
        <f t="shared" si="11"/>
        <v>1086.6171352440999</v>
      </c>
      <c r="BB9" s="400">
        <f t="shared" si="11"/>
        <v>1608.9156340500003</v>
      </c>
      <c r="BC9" s="400">
        <f t="shared" si="11"/>
        <v>980.94024110329997</v>
      </c>
      <c r="BD9" s="400">
        <f t="shared" si="11"/>
        <v>1197.690624481</v>
      </c>
      <c r="BE9" s="400">
        <f t="shared" si="11"/>
        <v>1331.7515891919782</v>
      </c>
      <c r="BF9" s="400">
        <f t="shared" si="11"/>
        <v>1266.4351142659998</v>
      </c>
      <c r="BG9" s="400">
        <f t="shared" si="11"/>
        <v>1168.2047293499993</v>
      </c>
      <c r="BH9" s="400">
        <f t="shared" si="11"/>
        <v>1159.5321442057141</v>
      </c>
      <c r="BI9" s="400">
        <f t="shared" si="11"/>
        <v>1077.5859547760001</v>
      </c>
      <c r="BJ9" s="400">
        <f t="shared" si="11"/>
        <v>1154.0834914791972</v>
      </c>
      <c r="BK9" s="400">
        <f t="shared" si="11"/>
        <v>1403.1250420192955</v>
      </c>
      <c r="BL9" s="400">
        <f t="shared" si="11"/>
        <v>973.10441996229383</v>
      </c>
      <c r="BM9" s="400">
        <f t="shared" si="11"/>
        <v>1107.1769953431522</v>
      </c>
      <c r="BN9" s="400">
        <f t="shared" si="11"/>
        <v>1787.0661710162956</v>
      </c>
      <c r="BO9" s="400">
        <f t="shared" ref="BO9:EM9" si="12">BO11+BO12+BO10+BO13+BO14</f>
        <v>1061.5438365445461</v>
      </c>
      <c r="BP9" s="400">
        <f t="shared" si="12"/>
        <v>1100.9465698840002</v>
      </c>
      <c r="BQ9" s="400">
        <f t="shared" si="12"/>
        <v>1209.6080173277483</v>
      </c>
      <c r="BR9" s="400">
        <f t="shared" si="12"/>
        <v>1099.3930037404923</v>
      </c>
      <c r="BS9" s="400">
        <f t="shared" si="12"/>
        <v>1197.6440710914596</v>
      </c>
      <c r="BT9" s="400">
        <f t="shared" si="12"/>
        <v>1101.8226928974877</v>
      </c>
      <c r="BU9" s="400">
        <f t="shared" si="12"/>
        <v>1161.2980787613192</v>
      </c>
      <c r="BV9" s="400">
        <f t="shared" si="12"/>
        <v>1151.108296995528</v>
      </c>
      <c r="BW9" s="400">
        <f t="shared" si="12"/>
        <v>1397.7067660474581</v>
      </c>
      <c r="BX9" s="400">
        <f t="shared" si="12"/>
        <v>991.77408880186135</v>
      </c>
      <c r="BY9" s="400">
        <f t="shared" si="12"/>
        <v>1149.9215739174654</v>
      </c>
      <c r="BZ9" s="400">
        <f t="shared" si="12"/>
        <v>1765.2828541690635</v>
      </c>
      <c r="CA9" s="400">
        <f t="shared" si="12"/>
        <v>1173.8572398492101</v>
      </c>
      <c r="CB9" s="400">
        <f t="shared" si="12"/>
        <v>1078.1491523105735</v>
      </c>
      <c r="CC9" s="400">
        <f t="shared" si="12"/>
        <v>1258.5417453234313</v>
      </c>
      <c r="CD9" s="400">
        <f t="shared" si="12"/>
        <v>1144.9340317214489</v>
      </c>
      <c r="CE9" s="400">
        <f t="shared" si="12"/>
        <v>1212.329265948521</v>
      </c>
      <c r="CF9" s="400">
        <f t="shared" si="12"/>
        <v>1169.7263248197983</v>
      </c>
      <c r="CG9" s="400">
        <f t="shared" si="12"/>
        <v>1140.2929740868278</v>
      </c>
      <c r="CH9" s="400">
        <f t="shared" si="12"/>
        <v>1934.9376837635261</v>
      </c>
      <c r="CI9" s="400">
        <f t="shared" si="12"/>
        <v>1383.247292411995</v>
      </c>
      <c r="CJ9" s="400">
        <f t="shared" si="12"/>
        <v>1014.3642638080069</v>
      </c>
      <c r="CK9" s="400">
        <f t="shared" si="12"/>
        <v>1092.1244994480051</v>
      </c>
      <c r="CL9" s="400">
        <f t="shared" si="12"/>
        <v>2006.1399347060042</v>
      </c>
      <c r="CM9" s="400">
        <f t="shared" si="12"/>
        <v>1166.0574267900056</v>
      </c>
      <c r="CN9" s="400">
        <f t="shared" si="12"/>
        <v>1058.5762549380058</v>
      </c>
      <c r="CO9" s="400">
        <f t="shared" si="12"/>
        <v>1172.4063755840098</v>
      </c>
      <c r="CP9" s="400">
        <f t="shared" si="12"/>
        <v>1195.6809833920097</v>
      </c>
      <c r="CQ9" s="400">
        <f t="shared" si="12"/>
        <v>1126.0515964915041</v>
      </c>
      <c r="CR9" s="400">
        <f t="shared" si="12"/>
        <v>1147.6275135160029</v>
      </c>
      <c r="CS9" s="400">
        <f t="shared" si="12"/>
        <v>1079.454160794005</v>
      </c>
      <c r="CT9" s="400">
        <f t="shared" si="12"/>
        <v>1043.9084143000057</v>
      </c>
      <c r="CU9" s="400">
        <f t="shared" si="12"/>
        <v>1433.9294408740054</v>
      </c>
      <c r="CV9" s="400">
        <f t="shared" si="12"/>
        <v>919.42574078970563</v>
      </c>
      <c r="CW9" s="400">
        <f t="shared" si="12"/>
        <v>1163.9356701440011</v>
      </c>
      <c r="CX9" s="400">
        <f t="shared" si="12"/>
        <v>1289.5669776400016</v>
      </c>
      <c r="CY9" s="400">
        <f t="shared" si="12"/>
        <v>746.35886761000165</v>
      </c>
      <c r="CZ9" s="400">
        <f t="shared" si="12"/>
        <v>795.8718134400051</v>
      </c>
      <c r="DA9" s="400">
        <f t="shared" si="12"/>
        <v>890.88114761000452</v>
      </c>
      <c r="DB9" s="400">
        <f t="shared" si="12"/>
        <v>915.82307103000699</v>
      </c>
      <c r="DC9" s="400">
        <f t="shared" si="12"/>
        <v>1257.1800267004928</v>
      </c>
      <c r="DD9" s="400">
        <f t="shared" si="12"/>
        <v>891.9241180400029</v>
      </c>
      <c r="DE9" s="400">
        <f t="shared" si="12"/>
        <v>988.47707257999889</v>
      </c>
      <c r="DF9" s="400">
        <f t="shared" si="12"/>
        <v>1072.624591748287</v>
      </c>
      <c r="DG9" s="400">
        <f t="shared" si="12"/>
        <v>1297.9537655699908</v>
      </c>
      <c r="DH9" s="400">
        <f t="shared" si="12"/>
        <v>921.35318934999566</v>
      </c>
      <c r="DI9" s="400">
        <f t="shared" si="12"/>
        <v>1182.438831445404</v>
      </c>
      <c r="DJ9" s="400">
        <f t="shared" si="12"/>
        <v>1354.0822103865337</v>
      </c>
      <c r="DK9" s="400">
        <f t="shared" si="12"/>
        <v>1039.9023689699943</v>
      </c>
      <c r="DL9" s="400">
        <f t="shared" si="12"/>
        <v>1063.7687394999941</v>
      </c>
      <c r="DM9" s="400">
        <f t="shared" si="12"/>
        <v>1121.1550817899924</v>
      </c>
      <c r="DN9" s="400">
        <f t="shared" si="12"/>
        <v>1076.4336962052294</v>
      </c>
      <c r="DO9" s="400">
        <f t="shared" si="12"/>
        <v>1152.0505441599973</v>
      </c>
      <c r="DP9" s="400">
        <f t="shared" si="12"/>
        <v>1108.0824260900022</v>
      </c>
      <c r="DQ9" s="400">
        <f t="shared" si="12"/>
        <v>1114.1503618999941</v>
      </c>
      <c r="DR9" s="400">
        <f t="shared" si="12"/>
        <v>1191.9845260655304</v>
      </c>
      <c r="DS9" s="538">
        <f t="shared" si="12"/>
        <v>1542.0459355699297</v>
      </c>
      <c r="DT9" s="400">
        <f t="shared" si="12"/>
        <v>1029.2425464738653</v>
      </c>
      <c r="DU9" s="400">
        <f t="shared" si="12"/>
        <v>1664.9362538849941</v>
      </c>
      <c r="DV9" s="400">
        <f t="shared" si="12"/>
        <v>2040.8284691700001</v>
      </c>
      <c r="DW9" s="400">
        <f t="shared" si="12"/>
        <v>1000.9790579202436</v>
      </c>
      <c r="DX9" s="400">
        <f t="shared" si="12"/>
        <v>969.7968303254828</v>
      </c>
      <c r="DY9" s="400">
        <f t="shared" si="12"/>
        <v>1022.626415802761</v>
      </c>
      <c r="DZ9" s="400">
        <f t="shared" si="12"/>
        <v>1058.524980070385</v>
      </c>
      <c r="EA9" s="400">
        <f t="shared" si="12"/>
        <v>1205.5615456259181</v>
      </c>
      <c r="EB9" s="400">
        <f t="shared" si="12"/>
        <v>1251.9494596712871</v>
      </c>
      <c r="EC9" s="400">
        <f t="shared" si="12"/>
        <v>1255.05150538569</v>
      </c>
      <c r="ED9" s="400">
        <f t="shared" si="12"/>
        <v>1270.9512920868719</v>
      </c>
      <c r="EF9" s="400">
        <f t="shared" si="12"/>
        <v>14485.638716179561</v>
      </c>
      <c r="EG9" s="400">
        <f t="shared" si="12"/>
        <v>12365.998538206513</v>
      </c>
      <c r="EH9" s="400">
        <f t="shared" si="12"/>
        <v>13623.355741432659</v>
      </c>
      <c r="EI9" s="400">
        <f t="shared" si="12"/>
        <v>15312.494291987428</v>
      </c>
      <c r="EK9" s="400">
        <f t="shared" si="12"/>
        <v>14485.638716179561</v>
      </c>
      <c r="EL9" s="400">
        <f t="shared" si="12"/>
        <v>12365.998538206513</v>
      </c>
      <c r="EM9" s="400">
        <f t="shared" si="12"/>
        <v>13623.355741432659</v>
      </c>
      <c r="EN9" s="400">
        <f t="shared" ref="EN9:ES9" si="13">EN11+EN12+EN10+EN13+EN14</f>
        <v>15312.494291987428</v>
      </c>
      <c r="EO9" s="400">
        <f t="shared" si="13"/>
        <v>16256.496998673974</v>
      </c>
      <c r="EP9" s="400">
        <f t="shared" si="13"/>
        <v>16737.277706605586</v>
      </c>
      <c r="EQ9" s="400">
        <f t="shared" si="13"/>
        <v>17564.584394516492</v>
      </c>
      <c r="ER9" s="400">
        <f t="shared" si="13"/>
        <v>18622.993554820048</v>
      </c>
      <c r="ES9" s="400">
        <f t="shared" si="13"/>
        <v>19275.211189123074</v>
      </c>
    </row>
    <row r="10" spans="1:149" x14ac:dyDescent="0.25">
      <c r="A10" s="345" t="s">
        <v>551</v>
      </c>
      <c r="B10" s="408"/>
      <c r="C10" s="384">
        <v>294.73113410702081</v>
      </c>
      <c r="D10" s="384">
        <v>141.90742949725433</v>
      </c>
      <c r="E10" s="384">
        <v>235.22192699760222</v>
      </c>
      <c r="F10" s="384">
        <v>817.89784262615979</v>
      </c>
      <c r="G10" s="384">
        <v>206.44832656121216</v>
      </c>
      <c r="H10" s="384">
        <v>169.61716388755286</v>
      </c>
      <c r="I10" s="384">
        <v>277.77779913880016</v>
      </c>
      <c r="J10" s="384">
        <v>181.48666322763484</v>
      </c>
      <c r="K10" s="384">
        <v>290.04203727668909</v>
      </c>
      <c r="L10" s="384">
        <v>188.2128383343848</v>
      </c>
      <c r="M10" s="384">
        <v>187.91538008796277</v>
      </c>
      <c r="N10" s="384">
        <v>228.49874655022109</v>
      </c>
      <c r="O10" s="384">
        <v>330.71337835804513</v>
      </c>
      <c r="P10" s="384">
        <v>171.97741725184812</v>
      </c>
      <c r="Q10" s="384">
        <v>256.16809127350962</v>
      </c>
      <c r="R10" s="384">
        <v>914.52708084644041</v>
      </c>
      <c r="S10" s="384">
        <v>224.00797783165854</v>
      </c>
      <c r="T10" s="384">
        <v>197.56256055874584</v>
      </c>
      <c r="U10" s="384">
        <v>382.88730911206932</v>
      </c>
      <c r="V10" s="384">
        <v>210.13399183635897</v>
      </c>
      <c r="W10" s="384">
        <v>335.51689260339447</v>
      </c>
      <c r="X10" s="384">
        <v>220.47252959137828</v>
      </c>
      <c r="Y10" s="384">
        <v>214.02318224092113</v>
      </c>
      <c r="Z10" s="384">
        <v>264.98527091028706</v>
      </c>
      <c r="AA10" s="384">
        <v>337.3699261222468</v>
      </c>
      <c r="AB10" s="384">
        <v>192.44874330336924</v>
      </c>
      <c r="AC10" s="384">
        <v>288.9646091177799</v>
      </c>
      <c r="AD10" s="384">
        <v>970.86400201868048</v>
      </c>
      <c r="AE10" s="384">
        <v>259.8512292683244</v>
      </c>
      <c r="AF10" s="384">
        <v>213.64147624586681</v>
      </c>
      <c r="AG10" s="384">
        <v>394.258597510794</v>
      </c>
      <c r="AH10" s="384">
        <v>245.50030917364347</v>
      </c>
      <c r="AI10" s="384">
        <v>364.76575179207219</v>
      </c>
      <c r="AJ10" s="384">
        <v>249.6983012077433</v>
      </c>
      <c r="AK10" s="384">
        <v>231.02713038297026</v>
      </c>
      <c r="AL10" s="384">
        <v>282.8502464641777</v>
      </c>
      <c r="AM10" s="384">
        <v>409.29122589497183</v>
      </c>
      <c r="AN10" s="384">
        <v>183.27101484463509</v>
      </c>
      <c r="AO10" s="384">
        <v>309.5656366796444</v>
      </c>
      <c r="AP10" s="384">
        <v>1016.7487150322822</v>
      </c>
      <c r="AQ10" s="384">
        <v>310.59300242725448</v>
      </c>
      <c r="AR10" s="384">
        <v>317.40980941928939</v>
      </c>
      <c r="AS10" s="384">
        <v>996.6861333807833</v>
      </c>
      <c r="AT10" s="384">
        <v>224.77678947993482</v>
      </c>
      <c r="AU10" s="384">
        <v>376.80938111114767</v>
      </c>
      <c r="AV10" s="384">
        <v>231.79828698799946</v>
      </c>
      <c r="AW10" s="384">
        <v>225.20876250234608</v>
      </c>
      <c r="AX10" s="384">
        <v>252.33601707530349</v>
      </c>
      <c r="AY10" s="384">
        <v>321.23598841777488</v>
      </c>
      <c r="AZ10" s="384">
        <v>181.80361096951884</v>
      </c>
      <c r="BA10" s="384">
        <v>332.51172786443027</v>
      </c>
      <c r="BB10" s="384">
        <v>869.98866233704814</v>
      </c>
      <c r="BC10" s="384">
        <v>245.56688301670448</v>
      </c>
      <c r="BD10" s="384">
        <v>218.38148495560407</v>
      </c>
      <c r="BE10" s="384">
        <v>346.59658888451577</v>
      </c>
      <c r="BF10" s="384">
        <v>224.62042465757264</v>
      </c>
      <c r="BG10" s="384">
        <v>346.31408506962299</v>
      </c>
      <c r="BH10" s="384">
        <v>255.23331301275402</v>
      </c>
      <c r="BI10" s="384">
        <v>223.59332544972224</v>
      </c>
      <c r="BJ10" s="384">
        <v>247.71386701539504</v>
      </c>
      <c r="BK10" s="384">
        <v>342.31134147107059</v>
      </c>
      <c r="BL10" s="384">
        <v>212.66137738582202</v>
      </c>
      <c r="BM10" s="384">
        <v>302.01601185803167</v>
      </c>
      <c r="BN10" s="384">
        <v>960.54307771071706</v>
      </c>
      <c r="BO10" s="384">
        <v>247.83707668807577</v>
      </c>
      <c r="BP10" s="384">
        <v>239.93981641217718</v>
      </c>
      <c r="BQ10" s="384">
        <v>353.09110822392751</v>
      </c>
      <c r="BR10" s="384">
        <v>229.25976791247004</v>
      </c>
      <c r="BS10" s="384">
        <v>362.97463117056424</v>
      </c>
      <c r="BT10" s="384">
        <v>244.5762880271167</v>
      </c>
      <c r="BU10" s="384">
        <v>252.31316851025926</v>
      </c>
      <c r="BV10" s="384">
        <v>258.23773996297439</v>
      </c>
      <c r="BW10" s="384">
        <v>385.91676319000015</v>
      </c>
      <c r="BX10" s="384">
        <v>196.27557220000062</v>
      </c>
      <c r="BY10" s="384">
        <v>315.48898400000053</v>
      </c>
      <c r="BZ10" s="384">
        <v>935.14292983999962</v>
      </c>
      <c r="CA10" s="384">
        <v>307.87218666999979</v>
      </c>
      <c r="CB10" s="384">
        <v>234.9068112800006</v>
      </c>
      <c r="CC10" s="384">
        <v>352.52095284000063</v>
      </c>
      <c r="CD10" s="384">
        <v>238.13598508000044</v>
      </c>
      <c r="CE10" s="384">
        <v>372.24877273999994</v>
      </c>
      <c r="CF10" s="384">
        <v>257.16584084000118</v>
      </c>
      <c r="CG10" s="384">
        <v>262.72411712000047</v>
      </c>
      <c r="CH10" s="384">
        <v>944.43569370000102</v>
      </c>
      <c r="CI10" s="384">
        <v>372.56093718000085</v>
      </c>
      <c r="CJ10" s="384">
        <v>196.12657967000044</v>
      </c>
      <c r="CK10" s="384">
        <v>303.94822232000104</v>
      </c>
      <c r="CL10" s="384">
        <v>1180.0451213800011</v>
      </c>
      <c r="CM10" s="384">
        <v>275.6880059800007</v>
      </c>
      <c r="CN10" s="384">
        <v>238.94437011000079</v>
      </c>
      <c r="CO10" s="384">
        <v>294.84654059000241</v>
      </c>
      <c r="CP10" s="384">
        <v>320.77289946000008</v>
      </c>
      <c r="CQ10" s="384">
        <v>298.12025309000126</v>
      </c>
      <c r="CR10" s="384">
        <v>286.1037535300008</v>
      </c>
      <c r="CS10" s="384">
        <v>290.82498235000139</v>
      </c>
      <c r="CT10" s="384">
        <v>252.67935583000079</v>
      </c>
      <c r="CU10" s="384">
        <v>395.40375375000087</v>
      </c>
      <c r="CV10" s="384">
        <v>204.02315221000069</v>
      </c>
      <c r="CW10" s="384">
        <v>306.24053756000018</v>
      </c>
      <c r="CX10" s="384">
        <v>798.29791130999968</v>
      </c>
      <c r="CY10" s="384">
        <v>284.71275986000029</v>
      </c>
      <c r="CZ10" s="384">
        <v>245.56856484000099</v>
      </c>
      <c r="DA10" s="384">
        <v>275.03400848000098</v>
      </c>
      <c r="DB10" s="384">
        <v>275.46679829000198</v>
      </c>
      <c r="DC10" s="384">
        <v>528.1911560399991</v>
      </c>
      <c r="DD10" s="384">
        <v>214.54583630000138</v>
      </c>
      <c r="DE10" s="384">
        <v>239.50970984999822</v>
      </c>
      <c r="DF10" s="384">
        <v>267.17280004999913</v>
      </c>
      <c r="DG10" s="384">
        <v>409.63143594000002</v>
      </c>
      <c r="DH10" s="384">
        <v>233.60070687999908</v>
      </c>
      <c r="DI10" s="384">
        <v>317.99307192999868</v>
      </c>
      <c r="DJ10" s="384">
        <v>605.61206622000009</v>
      </c>
      <c r="DK10" s="384">
        <v>299.44462304000047</v>
      </c>
      <c r="DL10" s="384">
        <v>287.13784129000027</v>
      </c>
      <c r="DM10" s="384">
        <v>281.28804234999888</v>
      </c>
      <c r="DN10" s="384">
        <v>278.36542925999993</v>
      </c>
      <c r="DO10" s="384">
        <v>282.39341410000003</v>
      </c>
      <c r="DP10" s="384">
        <v>283.93897105000048</v>
      </c>
      <c r="DQ10" s="384">
        <v>270.67281577000006</v>
      </c>
      <c r="DR10" s="384">
        <v>304.05269148029413</v>
      </c>
      <c r="DS10" s="536">
        <v>424.91676079000075</v>
      </c>
      <c r="DT10" s="384">
        <v>250.95136863999997</v>
      </c>
      <c r="DU10" s="384">
        <v>380.96806826999949</v>
      </c>
      <c r="DV10" s="384">
        <v>905.49009196000009</v>
      </c>
      <c r="DW10" s="384">
        <v>280.76225883125494</v>
      </c>
      <c r="DX10" s="384">
        <v>265.46474378659093</v>
      </c>
      <c r="DY10" s="384">
        <v>292.78258572587202</v>
      </c>
      <c r="DZ10" s="384">
        <v>312.28155676587699</v>
      </c>
      <c r="EA10" s="384">
        <v>362.88099652945402</v>
      </c>
      <c r="EB10" s="384">
        <v>395.79428600927002</v>
      </c>
      <c r="EC10" s="384">
        <v>402.92572269377996</v>
      </c>
      <c r="ED10" s="384">
        <v>424.68125386519102</v>
      </c>
      <c r="EF10" s="384">
        <f t="shared" ref="EF10:EI14" si="14">SUMIF($CI$1:$ED$1,EF$2,$CI10:$ED10)</f>
        <v>4310.661021490012</v>
      </c>
      <c r="EG10" s="384">
        <f t="shared" si="14"/>
        <v>4034.1669885400038</v>
      </c>
      <c r="EH10" s="384">
        <f t="shared" si="14"/>
        <v>3854.1311093102918</v>
      </c>
      <c r="EI10" s="384">
        <f t="shared" si="14"/>
        <v>4699.8996938672899</v>
      </c>
      <c r="EK10" s="384">
        <f t="shared" ref="EK10:EN17" si="15">EF10</f>
        <v>4310.661021490012</v>
      </c>
      <c r="EL10" s="384">
        <f t="shared" si="15"/>
        <v>4034.1669885400038</v>
      </c>
      <c r="EM10" s="384">
        <f t="shared" si="15"/>
        <v>3854.1311093102918</v>
      </c>
      <c r="EN10" s="384">
        <f t="shared" si="15"/>
        <v>4699.8996938672899</v>
      </c>
      <c r="EO10" s="391">
        <v>5331.4558944280225</v>
      </c>
      <c r="EP10" s="391">
        <v>5592.57863012282</v>
      </c>
      <c r="EQ10" s="391">
        <v>5821.1646628575463</v>
      </c>
      <c r="ER10" s="391">
        <v>6164.6525266217859</v>
      </c>
      <c r="ES10" s="391">
        <v>6386.379791507662</v>
      </c>
    </row>
    <row r="11" spans="1:149" x14ac:dyDescent="0.25">
      <c r="A11" s="345" t="s">
        <v>550</v>
      </c>
      <c r="B11" s="408"/>
      <c r="C11" s="384">
        <v>509.73761323468977</v>
      </c>
      <c r="D11" s="384">
        <v>407.15218559011646</v>
      </c>
      <c r="E11" s="384">
        <v>408.62336040690536</v>
      </c>
      <c r="F11" s="384">
        <v>407.29798284768646</v>
      </c>
      <c r="G11" s="384">
        <v>449.44943384865951</v>
      </c>
      <c r="H11" s="384">
        <v>440.48298631650448</v>
      </c>
      <c r="I11" s="384">
        <v>449.14462263078951</v>
      </c>
      <c r="J11" s="384">
        <v>474.53089873981901</v>
      </c>
      <c r="K11" s="384">
        <v>440.99348283951861</v>
      </c>
      <c r="L11" s="384">
        <v>437.98415397317848</v>
      </c>
      <c r="M11" s="384">
        <v>473.69572277747307</v>
      </c>
      <c r="N11" s="384">
        <v>522.21994305369549</v>
      </c>
      <c r="O11" s="384">
        <v>606.75291934146492</v>
      </c>
      <c r="P11" s="384">
        <v>450.27912983024402</v>
      </c>
      <c r="Q11" s="384">
        <v>449.86970528794978</v>
      </c>
      <c r="R11" s="384">
        <v>490.45555323147005</v>
      </c>
      <c r="S11" s="384">
        <v>518.11817456600807</v>
      </c>
      <c r="T11" s="384">
        <v>486.88698534483217</v>
      </c>
      <c r="U11" s="384">
        <v>507.62009082029539</v>
      </c>
      <c r="V11" s="384">
        <v>521.36231628644236</v>
      </c>
      <c r="W11" s="384">
        <v>495.21109702540497</v>
      </c>
      <c r="X11" s="384">
        <v>533.99589503203322</v>
      </c>
      <c r="Y11" s="384">
        <v>517.91307041147388</v>
      </c>
      <c r="Z11" s="384">
        <v>499.37644378439506</v>
      </c>
      <c r="AA11" s="384">
        <v>629.67452313278443</v>
      </c>
      <c r="AB11" s="384">
        <v>490.07815240530624</v>
      </c>
      <c r="AC11" s="384">
        <v>470.86347482672096</v>
      </c>
      <c r="AD11" s="384">
        <v>513.44853163923233</v>
      </c>
      <c r="AE11" s="384">
        <v>517.20478889676406</v>
      </c>
      <c r="AF11" s="384">
        <v>511.63300982671581</v>
      </c>
      <c r="AG11" s="384">
        <v>543.3170809756258</v>
      </c>
      <c r="AH11" s="384">
        <v>528.27624553181204</v>
      </c>
      <c r="AI11" s="384">
        <v>535.72521359954328</v>
      </c>
      <c r="AJ11" s="384">
        <v>558.75203150054676</v>
      </c>
      <c r="AK11" s="384">
        <v>551.11150712003132</v>
      </c>
      <c r="AL11" s="384">
        <v>562.83816777433321</v>
      </c>
      <c r="AM11" s="384">
        <v>721.59929134072684</v>
      </c>
      <c r="AN11" s="384">
        <v>565.41315926369589</v>
      </c>
      <c r="AO11" s="384">
        <v>552.99441740398993</v>
      </c>
      <c r="AP11" s="384">
        <v>571.71590980828341</v>
      </c>
      <c r="AQ11" s="384">
        <v>506.79872927949157</v>
      </c>
      <c r="AR11" s="384">
        <v>492.25225200173207</v>
      </c>
      <c r="AS11" s="384">
        <v>569.57374932014659</v>
      </c>
      <c r="AT11" s="384">
        <v>511.06621140725298</v>
      </c>
      <c r="AU11" s="384">
        <v>511.59053189233339</v>
      </c>
      <c r="AV11" s="384">
        <v>494.34532444431051</v>
      </c>
      <c r="AW11" s="384">
        <v>515.54146399296224</v>
      </c>
      <c r="AX11" s="384">
        <v>489.02481586579881</v>
      </c>
      <c r="AY11" s="384">
        <v>597.32444670506993</v>
      </c>
      <c r="AZ11" s="384">
        <v>418.72602218085422</v>
      </c>
      <c r="BA11" s="384">
        <v>444.8495392935784</v>
      </c>
      <c r="BB11" s="384">
        <v>430.33805826751075</v>
      </c>
      <c r="BC11" s="384">
        <v>432.67337329920275</v>
      </c>
      <c r="BD11" s="384">
        <v>475.54745574023167</v>
      </c>
      <c r="BE11" s="384">
        <v>432.40436838657422</v>
      </c>
      <c r="BF11" s="384">
        <v>481.51936077629449</v>
      </c>
      <c r="BG11" s="384">
        <v>450.79882552845089</v>
      </c>
      <c r="BH11" s="384">
        <v>501.05689751040717</v>
      </c>
      <c r="BI11" s="384">
        <v>483.85128308184937</v>
      </c>
      <c r="BJ11" s="384">
        <v>511.61406201100749</v>
      </c>
      <c r="BK11" s="384">
        <v>680.80117629350673</v>
      </c>
      <c r="BL11" s="384">
        <v>435.31212213847317</v>
      </c>
      <c r="BM11" s="384">
        <v>471.37913977541064</v>
      </c>
      <c r="BN11" s="384">
        <v>495.83180790849087</v>
      </c>
      <c r="BO11" s="384">
        <v>493.81045822127334</v>
      </c>
      <c r="BP11" s="384">
        <v>511.48439686109168</v>
      </c>
      <c r="BQ11" s="384">
        <v>521.18949825340997</v>
      </c>
      <c r="BR11" s="384">
        <v>525.09636681727659</v>
      </c>
      <c r="BS11" s="384">
        <v>499.08177416132219</v>
      </c>
      <c r="BT11" s="384">
        <v>518.53617601284111</v>
      </c>
      <c r="BU11" s="384">
        <v>541.71314078228795</v>
      </c>
      <c r="BV11" s="384">
        <v>535.33425236222035</v>
      </c>
      <c r="BW11" s="384">
        <v>645.47072463145798</v>
      </c>
      <c r="BX11" s="384">
        <v>464.49635792286097</v>
      </c>
      <c r="BY11" s="384">
        <v>485.33508216946501</v>
      </c>
      <c r="BZ11" s="384">
        <v>493.69289964106395</v>
      </c>
      <c r="CA11" s="384">
        <v>512.04136334321038</v>
      </c>
      <c r="CB11" s="384">
        <v>504.40390579857274</v>
      </c>
      <c r="CC11" s="384">
        <v>536.16535065143069</v>
      </c>
      <c r="CD11" s="384">
        <v>560.43882296544859</v>
      </c>
      <c r="CE11" s="384">
        <v>506.39592678852108</v>
      </c>
      <c r="CF11" s="384">
        <v>558.20759437379706</v>
      </c>
      <c r="CG11" s="384">
        <v>529.84278028682752</v>
      </c>
      <c r="CH11" s="384">
        <v>584.62847928752535</v>
      </c>
      <c r="CI11" s="384">
        <v>656.06268956999395</v>
      </c>
      <c r="CJ11" s="384">
        <v>498.92406292000595</v>
      </c>
      <c r="CK11" s="384">
        <v>468.11021841000365</v>
      </c>
      <c r="CL11" s="384">
        <v>508.98726941000291</v>
      </c>
      <c r="CM11" s="384">
        <v>554.21191683000461</v>
      </c>
      <c r="CN11" s="384">
        <v>497.59225542000479</v>
      </c>
      <c r="CO11" s="384">
        <v>529.91521868000746</v>
      </c>
      <c r="CP11" s="384">
        <v>544.13122052000949</v>
      </c>
      <c r="CQ11" s="384">
        <v>504.02817457000288</v>
      </c>
      <c r="CR11" s="384">
        <v>532.98843615000226</v>
      </c>
      <c r="CS11" s="384">
        <v>486.85214306000364</v>
      </c>
      <c r="CT11" s="384">
        <v>488.16628604000488</v>
      </c>
      <c r="CU11" s="384">
        <v>700.81699445000481</v>
      </c>
      <c r="CV11" s="384">
        <v>446.40418915170494</v>
      </c>
      <c r="CW11" s="384">
        <v>446.95263604000138</v>
      </c>
      <c r="CX11" s="384">
        <v>323.5984316000019</v>
      </c>
      <c r="CY11" s="384">
        <v>298.06796579000138</v>
      </c>
      <c r="CZ11" s="384">
        <v>321.51565287000471</v>
      </c>
      <c r="DA11" s="384">
        <v>371.58199138000401</v>
      </c>
      <c r="DB11" s="384">
        <v>400.64661396000503</v>
      </c>
      <c r="DC11" s="384">
        <v>490.02524679999362</v>
      </c>
      <c r="DD11" s="384">
        <v>417.45955060000159</v>
      </c>
      <c r="DE11" s="384">
        <v>471.53907911000067</v>
      </c>
      <c r="DF11" s="384">
        <v>512.23584632828783</v>
      </c>
      <c r="DG11" s="384">
        <v>597.45282807999058</v>
      </c>
      <c r="DH11" s="384">
        <v>433.55203219999601</v>
      </c>
      <c r="DI11" s="384">
        <v>422.5901468654049</v>
      </c>
      <c r="DJ11" s="384">
        <v>458.32572519653348</v>
      </c>
      <c r="DK11" s="384">
        <v>480.45615668999312</v>
      </c>
      <c r="DL11" s="384">
        <v>463.22687229999326</v>
      </c>
      <c r="DM11" s="384">
        <v>501.46078123999308</v>
      </c>
      <c r="DN11" s="384">
        <v>499.37599545999518</v>
      </c>
      <c r="DO11" s="384">
        <v>530.28576943999724</v>
      </c>
      <c r="DP11" s="384">
        <v>515.85935556000243</v>
      </c>
      <c r="DQ11" s="384">
        <v>530.14537400999393</v>
      </c>
      <c r="DR11" s="384">
        <v>553.20458056736413</v>
      </c>
      <c r="DS11" s="536">
        <v>795.0872095549289</v>
      </c>
      <c r="DT11" s="384">
        <v>507.27711467886508</v>
      </c>
      <c r="DU11" s="384">
        <v>492.85930815999393</v>
      </c>
      <c r="DV11" s="384">
        <v>493.18244521999998</v>
      </c>
      <c r="DW11" s="384">
        <v>466.56812430806644</v>
      </c>
      <c r="DX11" s="384">
        <v>450.45746272332144</v>
      </c>
      <c r="DY11" s="384">
        <v>466.276591738685</v>
      </c>
      <c r="DZ11" s="384">
        <v>478.97453326246369</v>
      </c>
      <c r="EA11" s="384">
        <v>490.04357981564903</v>
      </c>
      <c r="EB11" s="384">
        <v>492.45993925814997</v>
      </c>
      <c r="EC11" s="384">
        <v>495.96071204675599</v>
      </c>
      <c r="ED11" s="384">
        <v>482.799270536449</v>
      </c>
      <c r="EF11" s="384">
        <f t="shared" si="14"/>
        <v>6269.9698915800473</v>
      </c>
      <c r="EG11" s="384">
        <f t="shared" si="14"/>
        <v>5200.8441980800126</v>
      </c>
      <c r="EH11" s="384">
        <f t="shared" si="14"/>
        <v>5985.9356176092579</v>
      </c>
      <c r="EI11" s="384">
        <f t="shared" si="14"/>
        <v>6111.9462913033276</v>
      </c>
      <c r="EK11" s="384">
        <f t="shared" si="15"/>
        <v>6269.9698915800473</v>
      </c>
      <c r="EL11" s="384">
        <f t="shared" si="15"/>
        <v>5200.8441980800126</v>
      </c>
      <c r="EM11" s="384">
        <f t="shared" si="15"/>
        <v>5985.9356176092579</v>
      </c>
      <c r="EN11" s="384">
        <f t="shared" si="15"/>
        <v>6111.9462913033276</v>
      </c>
      <c r="EO11" s="391">
        <v>6551.6532377580588</v>
      </c>
      <c r="EP11" s="391">
        <v>6961.4459762421275</v>
      </c>
      <c r="EQ11" s="391">
        <v>7353.679954116722</v>
      </c>
      <c r="ER11" s="391">
        <v>7830.7010026933276</v>
      </c>
      <c r="ES11" s="391">
        <v>8095.811359488308</v>
      </c>
    </row>
    <row r="12" spans="1:149" x14ac:dyDescent="0.25">
      <c r="A12" s="345" t="s">
        <v>549</v>
      </c>
      <c r="B12" s="408"/>
      <c r="C12" s="384">
        <v>55.829263789999999</v>
      </c>
      <c r="D12" s="384">
        <v>46.2367439</v>
      </c>
      <c r="E12" s="384">
        <v>49.474811369999998</v>
      </c>
      <c r="F12" s="384">
        <v>57.113831019999992</v>
      </c>
      <c r="G12" s="384">
        <v>56.77349688000001</v>
      </c>
      <c r="H12" s="384">
        <v>60.980271419999994</v>
      </c>
      <c r="I12" s="384">
        <v>62.249162140000003</v>
      </c>
      <c r="J12" s="384">
        <v>60.899451600000006</v>
      </c>
      <c r="K12" s="384">
        <v>57.061126490000014</v>
      </c>
      <c r="L12" s="384">
        <v>52.063033529999998</v>
      </c>
      <c r="M12" s="384">
        <v>58.966389759999998</v>
      </c>
      <c r="N12" s="384">
        <v>66.85524873</v>
      </c>
      <c r="O12" s="384">
        <v>65.247513480000009</v>
      </c>
      <c r="P12" s="384">
        <v>63.163610270000007</v>
      </c>
      <c r="Q12" s="384">
        <v>57.787619129999996</v>
      </c>
      <c r="R12" s="384">
        <v>59.947515330000009</v>
      </c>
      <c r="S12" s="384">
        <v>62.341382699999997</v>
      </c>
      <c r="T12" s="384">
        <v>59.401357259999997</v>
      </c>
      <c r="U12" s="384">
        <v>60.518204690000012</v>
      </c>
      <c r="V12" s="384">
        <v>59.362393900000001</v>
      </c>
      <c r="W12" s="384">
        <v>61.652928799999998</v>
      </c>
      <c r="X12" s="384">
        <v>62.504902400000006</v>
      </c>
      <c r="Y12" s="384">
        <v>64.36233141000001</v>
      </c>
      <c r="Z12" s="384">
        <v>67.336541519999997</v>
      </c>
      <c r="AA12" s="384">
        <v>74.90400824999999</v>
      </c>
      <c r="AB12" s="384">
        <v>56.995754590000004</v>
      </c>
      <c r="AC12" s="384">
        <v>59.587161999999999</v>
      </c>
      <c r="AD12" s="384">
        <v>60.143474630000007</v>
      </c>
      <c r="AE12" s="384">
        <v>65.191193610000013</v>
      </c>
      <c r="AF12" s="384">
        <v>64.730327529999997</v>
      </c>
      <c r="AG12" s="384">
        <v>67.68981399089094</v>
      </c>
      <c r="AH12" s="384">
        <v>69.15978677999999</v>
      </c>
      <c r="AI12" s="384">
        <v>70.780676820000011</v>
      </c>
      <c r="AJ12" s="384">
        <v>75.549212319999995</v>
      </c>
      <c r="AK12" s="384">
        <v>70.020565820000002</v>
      </c>
      <c r="AL12" s="384">
        <v>68.593982969999999</v>
      </c>
      <c r="AM12" s="384">
        <v>90.851896629999999</v>
      </c>
      <c r="AN12" s="384">
        <v>61.974237349999989</v>
      </c>
      <c r="AO12" s="384">
        <v>66.139727322100001</v>
      </c>
      <c r="AP12" s="384">
        <v>67.82670014</v>
      </c>
      <c r="AQ12" s="384">
        <v>60.282218659999998</v>
      </c>
      <c r="AR12" s="384">
        <v>73.184453230000003</v>
      </c>
      <c r="AS12" s="384">
        <v>117.51248132000002</v>
      </c>
      <c r="AT12" s="384">
        <v>63.903900369999995</v>
      </c>
      <c r="AU12" s="384">
        <v>58.806418390000005</v>
      </c>
      <c r="AV12" s="384">
        <v>59.661314485200002</v>
      </c>
      <c r="AW12" s="384">
        <v>65.33031957</v>
      </c>
      <c r="AX12" s="384">
        <v>60.269768000000006</v>
      </c>
      <c r="AY12" s="384">
        <v>83.645505799999995</v>
      </c>
      <c r="AZ12" s="384">
        <v>52.282146320000003</v>
      </c>
      <c r="BA12" s="384">
        <v>49.251528780000008</v>
      </c>
      <c r="BB12" s="384">
        <v>60.318892480000017</v>
      </c>
      <c r="BC12" s="384">
        <v>56.578706919999988</v>
      </c>
      <c r="BD12" s="384">
        <v>59.809219809999995</v>
      </c>
      <c r="BE12" s="384">
        <v>77.113597889978024</v>
      </c>
      <c r="BF12" s="384">
        <v>66.871872139999994</v>
      </c>
      <c r="BG12" s="384">
        <v>67.755179530000007</v>
      </c>
      <c r="BH12" s="384">
        <v>85.479687960000007</v>
      </c>
      <c r="BI12" s="384">
        <v>73.485748290000004</v>
      </c>
      <c r="BJ12" s="384">
        <v>65.737593052397031</v>
      </c>
      <c r="BK12" s="384">
        <v>93.366265800000036</v>
      </c>
      <c r="BL12" s="384">
        <v>67.943489920000005</v>
      </c>
      <c r="BM12" s="384">
        <v>64.181259080000004</v>
      </c>
      <c r="BN12" s="384">
        <v>73.967615760000029</v>
      </c>
      <c r="BO12" s="384">
        <v>73.656080770000017</v>
      </c>
      <c r="BP12" s="384">
        <v>81.030909789999981</v>
      </c>
      <c r="BQ12" s="384">
        <v>81.887642180000014</v>
      </c>
      <c r="BR12" s="384">
        <v>79.713303719999999</v>
      </c>
      <c r="BS12" s="384">
        <v>80.899974640000011</v>
      </c>
      <c r="BT12" s="384">
        <v>77.589201299999999</v>
      </c>
      <c r="BU12" s="384">
        <v>92.555302930000025</v>
      </c>
      <c r="BV12" s="384">
        <v>82.611080639999983</v>
      </c>
      <c r="BW12" s="384">
        <v>96.496510499999999</v>
      </c>
      <c r="BX12" s="384">
        <v>78.125899060000023</v>
      </c>
      <c r="BY12" s="384">
        <v>81.036068239999977</v>
      </c>
      <c r="BZ12" s="384">
        <v>75.723250409999991</v>
      </c>
      <c r="CA12" s="384">
        <v>84.65495826999998</v>
      </c>
      <c r="CB12" s="384">
        <v>82.454988920000005</v>
      </c>
      <c r="CC12" s="384">
        <v>87.839340880000009</v>
      </c>
      <c r="CD12" s="384">
        <v>78.424829479999985</v>
      </c>
      <c r="CE12" s="384">
        <v>78.703839529999996</v>
      </c>
      <c r="CF12" s="384">
        <v>82.314215539999992</v>
      </c>
      <c r="CG12" s="384">
        <v>79.605979100000013</v>
      </c>
      <c r="CH12" s="384">
        <v>72.871012319999977</v>
      </c>
      <c r="CI12" s="384">
        <v>87.42677765000002</v>
      </c>
      <c r="CJ12" s="384">
        <v>68.485465879999978</v>
      </c>
      <c r="CK12" s="384">
        <v>70.677768140000012</v>
      </c>
      <c r="CL12" s="384">
        <v>71.249335540000004</v>
      </c>
      <c r="CM12" s="384">
        <v>77.265209220000031</v>
      </c>
      <c r="CN12" s="384">
        <v>76.752986829999955</v>
      </c>
      <c r="CO12" s="384">
        <v>78.911611190000002</v>
      </c>
      <c r="CP12" s="384">
        <v>74.75043385000005</v>
      </c>
      <c r="CQ12" s="384">
        <v>73.772498830000004</v>
      </c>
      <c r="CR12" s="384">
        <v>77.735661680000021</v>
      </c>
      <c r="CS12" s="384">
        <v>69.034820170000046</v>
      </c>
      <c r="CT12" s="384">
        <v>72.432037190000003</v>
      </c>
      <c r="CU12" s="384">
        <v>91.140610330000001</v>
      </c>
      <c r="CV12" s="384">
        <v>65.104965009999958</v>
      </c>
      <c r="CW12" s="384">
        <v>76.136839920000014</v>
      </c>
      <c r="CX12" s="384">
        <v>36.947875719999999</v>
      </c>
      <c r="CY12" s="384">
        <v>32.289112240000009</v>
      </c>
      <c r="CZ12" s="384">
        <v>50.062179970000003</v>
      </c>
      <c r="DA12" s="384">
        <v>55.272709290000009</v>
      </c>
      <c r="DB12" s="384">
        <v>59.124632459999965</v>
      </c>
      <c r="DC12" s="384">
        <v>57.303118609999963</v>
      </c>
      <c r="DD12" s="384">
        <v>68.47745879</v>
      </c>
      <c r="DE12" s="384">
        <v>69.565154730000017</v>
      </c>
      <c r="DF12" s="384">
        <v>76.090966299999977</v>
      </c>
      <c r="DG12" s="384">
        <v>77.351005440000023</v>
      </c>
      <c r="DH12" s="384">
        <v>60.805711809999998</v>
      </c>
      <c r="DI12" s="384">
        <v>63.705604479999977</v>
      </c>
      <c r="DJ12" s="384">
        <v>63.995600790000012</v>
      </c>
      <c r="DK12" s="384">
        <v>59.045876550000003</v>
      </c>
      <c r="DL12" s="384">
        <v>63.575529129999964</v>
      </c>
      <c r="DM12" s="384">
        <v>81.036755029999981</v>
      </c>
      <c r="DN12" s="384">
        <v>64.39963539</v>
      </c>
      <c r="DO12" s="384">
        <v>67.076204999999987</v>
      </c>
      <c r="DP12" s="384">
        <v>78.328088250000008</v>
      </c>
      <c r="DQ12" s="384">
        <v>67.762729369999988</v>
      </c>
      <c r="DR12" s="384">
        <v>74.347308909999981</v>
      </c>
      <c r="DS12" s="536">
        <v>90.64065396999996</v>
      </c>
      <c r="DT12" s="384">
        <v>52.462303220000052</v>
      </c>
      <c r="DU12" s="384">
        <v>77.008486009999999</v>
      </c>
      <c r="DV12" s="384">
        <v>67.27662844999999</v>
      </c>
      <c r="DW12" s="384">
        <v>61.4207773011466</v>
      </c>
      <c r="DX12" s="384">
        <v>60.223854134426105</v>
      </c>
      <c r="DY12" s="384">
        <v>66.885936349664107</v>
      </c>
      <c r="DZ12" s="384">
        <v>67.5276725797724</v>
      </c>
      <c r="EA12" s="384">
        <v>81.187395994269096</v>
      </c>
      <c r="EB12" s="384">
        <v>80.475939434063406</v>
      </c>
      <c r="EC12" s="384">
        <v>73.413416849883504</v>
      </c>
      <c r="ED12" s="384">
        <v>78.789043542425304</v>
      </c>
      <c r="EF12" s="384">
        <f t="shared" si="14"/>
        <v>898.49460617000011</v>
      </c>
      <c r="EG12" s="384">
        <f t="shared" si="14"/>
        <v>737.51562336999996</v>
      </c>
      <c r="EH12" s="384">
        <f t="shared" si="14"/>
        <v>821.43005014999994</v>
      </c>
      <c r="EI12" s="384">
        <f t="shared" si="14"/>
        <v>857.31210783565052</v>
      </c>
      <c r="EK12" s="384">
        <f t="shared" si="15"/>
        <v>898.49460617000011</v>
      </c>
      <c r="EL12" s="384">
        <f t="shared" si="15"/>
        <v>737.51562336999996</v>
      </c>
      <c r="EM12" s="384">
        <f t="shared" si="15"/>
        <v>821.43005014999994</v>
      </c>
      <c r="EN12" s="384">
        <f t="shared" si="15"/>
        <v>857.31210783565052</v>
      </c>
      <c r="EO12" s="391">
        <v>892.78662895910111</v>
      </c>
      <c r="EP12" s="391">
        <v>929.86040649717279</v>
      </c>
      <c r="EQ12" s="391">
        <v>962.9923819581519</v>
      </c>
      <c r="ER12" s="391">
        <v>1025.460104061804</v>
      </c>
      <c r="ES12" s="391">
        <v>1060.1773144333069</v>
      </c>
    </row>
    <row r="13" spans="1:149" x14ac:dyDescent="0.25">
      <c r="A13" s="345" t="s">
        <v>548</v>
      </c>
      <c r="B13" s="408"/>
      <c r="C13" s="384">
        <v>96.38246498000008</v>
      </c>
      <c r="D13" s="384">
        <v>94.374759470000043</v>
      </c>
      <c r="E13" s="384">
        <v>102.72361870000002</v>
      </c>
      <c r="F13" s="384">
        <v>91.54494643000001</v>
      </c>
      <c r="G13" s="384">
        <v>108.03510921999994</v>
      </c>
      <c r="H13" s="384">
        <v>115.67739738999988</v>
      </c>
      <c r="I13" s="384">
        <v>109.44774058000004</v>
      </c>
      <c r="J13" s="384">
        <v>125.23143068000007</v>
      </c>
      <c r="K13" s="384">
        <v>102.52909275000005</v>
      </c>
      <c r="L13" s="384">
        <v>102.40873336000004</v>
      </c>
      <c r="M13" s="384">
        <v>114.84278603000003</v>
      </c>
      <c r="N13" s="384">
        <v>100.57656243000004</v>
      </c>
      <c r="O13" s="384">
        <v>115.50047403744964</v>
      </c>
      <c r="P13" s="384">
        <v>95.05465429833437</v>
      </c>
      <c r="Q13" s="384">
        <v>101.09794190965856</v>
      </c>
      <c r="R13" s="384">
        <v>110.57733737448888</v>
      </c>
      <c r="S13" s="384">
        <v>113.66448829889352</v>
      </c>
      <c r="T13" s="384">
        <v>104.13756486291588</v>
      </c>
      <c r="U13" s="384">
        <v>112.30017980154217</v>
      </c>
      <c r="V13" s="384">
        <v>116.29767507782168</v>
      </c>
      <c r="W13" s="384">
        <v>105.3344778129577</v>
      </c>
      <c r="X13" s="384">
        <v>122.03480850331989</v>
      </c>
      <c r="Y13" s="384">
        <v>118.85043483497284</v>
      </c>
      <c r="Z13" s="384">
        <v>108.84145364998052</v>
      </c>
      <c r="AA13" s="384">
        <v>100.24429131954142</v>
      </c>
      <c r="AB13" s="384">
        <v>96.482735219021691</v>
      </c>
      <c r="AC13" s="384">
        <v>93.901687636298277</v>
      </c>
      <c r="AD13" s="384">
        <v>107.34283525966922</v>
      </c>
      <c r="AE13" s="384">
        <v>120.90350670195082</v>
      </c>
      <c r="AF13" s="384">
        <v>111.52215125406076</v>
      </c>
      <c r="AG13" s="384">
        <v>113.81037539989897</v>
      </c>
      <c r="AH13" s="384">
        <v>121.38865973255392</v>
      </c>
      <c r="AI13" s="384">
        <v>124.15829376276869</v>
      </c>
      <c r="AJ13" s="384">
        <v>126.66620855803333</v>
      </c>
      <c r="AK13" s="384">
        <v>128.37260326796849</v>
      </c>
      <c r="AL13" s="384">
        <v>131.936461899367</v>
      </c>
      <c r="AM13" s="384">
        <v>141.49126326999999</v>
      </c>
      <c r="AN13" s="384">
        <v>120.46300646</v>
      </c>
      <c r="AO13" s="384">
        <v>147.73852851000004</v>
      </c>
      <c r="AP13" s="384">
        <v>166.28510786000001</v>
      </c>
      <c r="AQ13" s="384">
        <v>191.77568137</v>
      </c>
      <c r="AR13" s="384">
        <v>191.47865032999999</v>
      </c>
      <c r="AS13" s="384">
        <v>194.28770459999996</v>
      </c>
      <c r="AT13" s="384">
        <v>178.24171144000002</v>
      </c>
      <c r="AU13" s="384">
        <v>187.96096488000001</v>
      </c>
      <c r="AV13" s="384">
        <v>175.78747989000001</v>
      </c>
      <c r="AW13" s="384">
        <v>166.97669441999997</v>
      </c>
      <c r="AX13" s="384">
        <v>163.98791373999998</v>
      </c>
      <c r="AY13" s="384">
        <v>136.515839</v>
      </c>
      <c r="AZ13" s="384">
        <v>116.152815</v>
      </c>
      <c r="BA13" s="384">
        <v>124.66985500000001</v>
      </c>
      <c r="BB13" s="384">
        <v>120.897913</v>
      </c>
      <c r="BC13" s="384">
        <v>130.669861</v>
      </c>
      <c r="BD13" s="384">
        <v>116.12064699999999</v>
      </c>
      <c r="BE13" s="384">
        <v>131.589719</v>
      </c>
      <c r="BF13" s="384">
        <v>149.21020300000001</v>
      </c>
      <c r="BG13" s="384">
        <v>134.34695600000001</v>
      </c>
      <c r="BH13" s="384">
        <v>167.62572700000001</v>
      </c>
      <c r="BI13" s="384">
        <v>155.65939</v>
      </c>
      <c r="BJ13" s="384">
        <v>147.64512599999998</v>
      </c>
      <c r="BK13" s="384">
        <v>143.18166692</v>
      </c>
      <c r="BL13" s="384">
        <v>118.92138323000007</v>
      </c>
      <c r="BM13" s="384">
        <v>131.38961001999996</v>
      </c>
      <c r="BN13" s="384">
        <v>116.18211405000007</v>
      </c>
      <c r="BO13" s="384">
        <v>109.52584430999998</v>
      </c>
      <c r="BP13" s="384">
        <v>119.24219761999983</v>
      </c>
      <c r="BQ13" s="384">
        <v>115.90942146000015</v>
      </c>
      <c r="BR13" s="384">
        <v>127.43355724000004</v>
      </c>
      <c r="BS13" s="384">
        <v>111.40688339</v>
      </c>
      <c r="BT13" s="384">
        <v>125.40577178999969</v>
      </c>
      <c r="BU13" s="384">
        <v>141.33939534000012</v>
      </c>
      <c r="BV13" s="384">
        <v>115.04482887000009</v>
      </c>
      <c r="BW13" s="384">
        <v>128.61224970000004</v>
      </c>
      <c r="BX13" s="384">
        <v>112.33673998999986</v>
      </c>
      <c r="BY13" s="384">
        <v>117.47112630999989</v>
      </c>
      <c r="BZ13" s="384">
        <v>120.03403996999999</v>
      </c>
      <c r="CA13" s="384">
        <v>129.69689621000001</v>
      </c>
      <c r="CB13" s="384">
        <v>125.06215862000018</v>
      </c>
      <c r="CC13" s="384">
        <v>140.11758988000008</v>
      </c>
      <c r="CD13" s="384">
        <v>142.58451462000002</v>
      </c>
      <c r="CE13" s="384">
        <v>122.49999033</v>
      </c>
      <c r="CF13" s="384">
        <v>155.7976436600002</v>
      </c>
      <c r="CG13" s="384">
        <v>144.75721018000007</v>
      </c>
      <c r="CH13" s="384">
        <v>120.38282716999996</v>
      </c>
      <c r="CI13" s="384">
        <v>131.28475924999989</v>
      </c>
      <c r="CJ13" s="384">
        <v>111.73364143000009</v>
      </c>
      <c r="CK13" s="384">
        <v>110.26789639000005</v>
      </c>
      <c r="CL13" s="384">
        <v>114.84042188000001</v>
      </c>
      <c r="CM13" s="384">
        <v>128.09400136000014</v>
      </c>
      <c r="CN13" s="384">
        <v>108.65937203000003</v>
      </c>
      <c r="CO13" s="384">
        <v>133.69995300999997</v>
      </c>
      <c r="CP13" s="384">
        <v>123.7295854499999</v>
      </c>
      <c r="CQ13" s="384">
        <v>113.18203334999986</v>
      </c>
      <c r="CR13" s="384">
        <v>126.74651210999993</v>
      </c>
      <c r="CS13" s="384">
        <v>112.91695990000005</v>
      </c>
      <c r="CT13" s="384">
        <v>98.464400430000055</v>
      </c>
      <c r="CU13" s="384">
        <v>116.48697939000009</v>
      </c>
      <c r="CV13" s="384">
        <v>80.789610300000092</v>
      </c>
      <c r="CW13" s="384">
        <v>76.886158219999942</v>
      </c>
      <c r="CX13" s="384">
        <v>40.971478579999946</v>
      </c>
      <c r="CY13" s="384">
        <v>51.998295889999952</v>
      </c>
      <c r="CZ13" s="384">
        <v>69.917839950000044</v>
      </c>
      <c r="DA13" s="384">
        <v>66.683807449999961</v>
      </c>
      <c r="DB13" s="384">
        <v>72.70442237999994</v>
      </c>
      <c r="DC13" s="384">
        <v>77.884225210000182</v>
      </c>
      <c r="DD13" s="384">
        <v>88.636729790000018</v>
      </c>
      <c r="DE13" s="384">
        <v>95.439837890000021</v>
      </c>
      <c r="DF13" s="384">
        <v>106.05737784999994</v>
      </c>
      <c r="DG13" s="384">
        <v>94.214292389999997</v>
      </c>
      <c r="DH13" s="384">
        <v>82.09</v>
      </c>
      <c r="DI13" s="384">
        <v>96.48</v>
      </c>
      <c r="DJ13" s="384">
        <v>90.55</v>
      </c>
      <c r="DK13" s="384">
        <v>93.58484476000001</v>
      </c>
      <c r="DL13" s="384">
        <v>110.79307782000001</v>
      </c>
      <c r="DM13" s="384">
        <v>114.04645246</v>
      </c>
      <c r="DN13" s="384">
        <v>101.82857951523411</v>
      </c>
      <c r="DO13" s="384">
        <v>103.84373706000002</v>
      </c>
      <c r="DP13" s="384">
        <v>101.53318267000002</v>
      </c>
      <c r="DQ13" s="384">
        <v>105.12277147</v>
      </c>
      <c r="DR13" s="384">
        <v>113.02251029</v>
      </c>
      <c r="DS13" s="536">
        <v>94.957842590000027</v>
      </c>
      <c r="DT13" s="384">
        <v>83.13314668000001</v>
      </c>
      <c r="DU13" s="384">
        <v>100.33861569000001</v>
      </c>
      <c r="DV13" s="384">
        <v>91.327872599999992</v>
      </c>
      <c r="DW13" s="384">
        <v>94.106305678037003</v>
      </c>
      <c r="DX13" s="384">
        <v>96.322467768997001</v>
      </c>
      <c r="DY13" s="384">
        <v>94.950931655575005</v>
      </c>
      <c r="DZ13" s="384">
        <v>97.197019019227994</v>
      </c>
      <c r="EA13" s="384">
        <v>125.95198976795901</v>
      </c>
      <c r="EB13" s="384">
        <v>135.39023627056298</v>
      </c>
      <c r="EC13" s="384">
        <v>133.60615342821001</v>
      </c>
      <c r="ED13" s="384">
        <v>133.339810777975</v>
      </c>
      <c r="EF13" s="384">
        <f t="shared" si="14"/>
        <v>1413.6195365900001</v>
      </c>
      <c r="EG13" s="384">
        <f t="shared" si="14"/>
        <v>944.45676290000017</v>
      </c>
      <c r="EH13" s="384">
        <f t="shared" si="14"/>
        <v>1207.1094484352341</v>
      </c>
      <c r="EI13" s="384">
        <f t="shared" si="14"/>
        <v>1280.622391926544</v>
      </c>
      <c r="EK13" s="384">
        <f t="shared" si="15"/>
        <v>1413.6195365900001</v>
      </c>
      <c r="EL13" s="384">
        <f t="shared" si="15"/>
        <v>944.45676290000017</v>
      </c>
      <c r="EM13" s="384">
        <f t="shared" si="15"/>
        <v>1207.1094484352341</v>
      </c>
      <c r="EN13" s="384">
        <f t="shared" si="15"/>
        <v>1280.622391926544</v>
      </c>
      <c r="EO13" s="391">
        <v>1344.3567846579742</v>
      </c>
      <c r="EP13" s="391">
        <v>1411.2631294358882</v>
      </c>
      <c r="EQ13" s="391">
        <v>1459.6039998722194</v>
      </c>
      <c r="ER13" s="391">
        <v>1501.1084590779478</v>
      </c>
      <c r="ES13" s="391">
        <v>1518.4062827496537</v>
      </c>
    </row>
    <row r="14" spans="1:149" x14ac:dyDescent="0.25">
      <c r="A14" s="345" t="s">
        <v>547</v>
      </c>
      <c r="B14" s="408"/>
      <c r="C14" s="384">
        <v>115.63881806538943</v>
      </c>
      <c r="D14" s="384">
        <v>138.38891318232922</v>
      </c>
      <c r="E14" s="384">
        <v>133.89470190059239</v>
      </c>
      <c r="F14" s="384">
        <v>129.63711851075391</v>
      </c>
      <c r="G14" s="384">
        <v>120.93295736612838</v>
      </c>
      <c r="H14" s="384">
        <v>129.64163589534266</v>
      </c>
      <c r="I14" s="384">
        <v>125.39597904081039</v>
      </c>
      <c r="J14" s="384">
        <v>130.32705205644615</v>
      </c>
      <c r="K14" s="384">
        <v>129.7159168310923</v>
      </c>
      <c r="L14" s="384">
        <v>118.07782099853675</v>
      </c>
      <c r="M14" s="384">
        <v>131.14545986906415</v>
      </c>
      <c r="N14" s="384">
        <v>178.83663679278342</v>
      </c>
      <c r="O14" s="384">
        <v>156.5061986019567</v>
      </c>
      <c r="P14" s="384">
        <v>159.66105606807454</v>
      </c>
      <c r="Q14" s="384">
        <v>158.29168307960717</v>
      </c>
      <c r="R14" s="384">
        <v>147.60559186525617</v>
      </c>
      <c r="S14" s="384">
        <v>148.34647389169996</v>
      </c>
      <c r="T14" s="384">
        <v>150.86238185888865</v>
      </c>
      <c r="U14" s="384">
        <v>150.71477134190204</v>
      </c>
      <c r="V14" s="384">
        <v>151.98003124866517</v>
      </c>
      <c r="W14" s="384">
        <v>150.06600165586718</v>
      </c>
      <c r="X14" s="384">
        <v>141.2217488902553</v>
      </c>
      <c r="Y14" s="384">
        <v>142.77130928797163</v>
      </c>
      <c r="Z14" s="384">
        <v>141.39200199198453</v>
      </c>
      <c r="AA14" s="384">
        <v>162.29620225860214</v>
      </c>
      <c r="AB14" s="384">
        <v>150.35364862945784</v>
      </c>
      <c r="AC14" s="384">
        <v>154.67033432513242</v>
      </c>
      <c r="AD14" s="384">
        <v>147.76495330452087</v>
      </c>
      <c r="AE14" s="384">
        <v>136.31785584774491</v>
      </c>
      <c r="AF14" s="384">
        <v>140.62444357845084</v>
      </c>
      <c r="AG14" s="384">
        <v>152.02455111652247</v>
      </c>
      <c r="AH14" s="384">
        <v>149.98521785677784</v>
      </c>
      <c r="AI14" s="384">
        <v>144.37648567381783</v>
      </c>
      <c r="AJ14" s="384">
        <v>149.52086139774326</v>
      </c>
      <c r="AK14" s="384">
        <v>190.83791892023169</v>
      </c>
      <c r="AL14" s="384">
        <v>156.96942414852248</v>
      </c>
      <c r="AM14" s="384">
        <v>175.47501343610134</v>
      </c>
      <c r="AN14" s="384">
        <v>163.09558504126906</v>
      </c>
      <c r="AO14" s="384">
        <v>163.30891838966562</v>
      </c>
      <c r="AP14" s="384">
        <v>149.57481586388411</v>
      </c>
      <c r="AQ14" s="384">
        <v>138.72262735470395</v>
      </c>
      <c r="AR14" s="384">
        <v>132.08725726162854</v>
      </c>
      <c r="AS14" s="384">
        <v>174.20242470042032</v>
      </c>
      <c r="AT14" s="384">
        <v>135.16672744511209</v>
      </c>
      <c r="AU14" s="384">
        <v>131.2062918286689</v>
      </c>
      <c r="AV14" s="384">
        <v>129.66449246104006</v>
      </c>
      <c r="AW14" s="384">
        <v>119.2144113646917</v>
      </c>
      <c r="AX14" s="384">
        <v>120.53405367704759</v>
      </c>
      <c r="AY14" s="384">
        <v>182.31431662185517</v>
      </c>
      <c r="AZ14" s="384">
        <v>131.60880441562688</v>
      </c>
      <c r="BA14" s="384">
        <v>135.33448430609127</v>
      </c>
      <c r="BB14" s="384">
        <v>127.3721079654412</v>
      </c>
      <c r="BC14" s="384">
        <v>115.45141686739281</v>
      </c>
      <c r="BD14" s="384">
        <v>327.83181697516426</v>
      </c>
      <c r="BE14" s="384">
        <v>344.04731503091006</v>
      </c>
      <c r="BF14" s="384">
        <v>344.21325369213275</v>
      </c>
      <c r="BG14" s="384">
        <v>168.98968322192547</v>
      </c>
      <c r="BH14" s="384">
        <v>150.13651872255292</v>
      </c>
      <c r="BI14" s="384">
        <v>140.99620795442834</v>
      </c>
      <c r="BJ14" s="384">
        <v>181.3728434003975</v>
      </c>
      <c r="BK14" s="384">
        <v>143.46459153471801</v>
      </c>
      <c r="BL14" s="384">
        <v>138.26604728799856</v>
      </c>
      <c r="BM14" s="384">
        <v>138.21097460970987</v>
      </c>
      <c r="BN14" s="384">
        <v>140.54155558708746</v>
      </c>
      <c r="BO14" s="384">
        <v>136.71437655519691</v>
      </c>
      <c r="BP14" s="384">
        <v>149.2492492007315</v>
      </c>
      <c r="BQ14" s="384">
        <v>137.53034721041047</v>
      </c>
      <c r="BR14" s="384">
        <v>137.89000805074562</v>
      </c>
      <c r="BS14" s="384">
        <v>143.28080772957304</v>
      </c>
      <c r="BT14" s="384">
        <v>135.71525576753021</v>
      </c>
      <c r="BU14" s="384">
        <v>133.37707119877166</v>
      </c>
      <c r="BV14" s="384">
        <v>159.88039516033331</v>
      </c>
      <c r="BW14" s="384">
        <v>141.21051802599973</v>
      </c>
      <c r="BX14" s="384">
        <v>140.5395196289999</v>
      </c>
      <c r="BY14" s="384">
        <v>150.59031319799996</v>
      </c>
      <c r="BZ14" s="384">
        <v>140.68973430799994</v>
      </c>
      <c r="CA14" s="384">
        <v>139.59183535599996</v>
      </c>
      <c r="CB14" s="384">
        <v>131.32128769199988</v>
      </c>
      <c r="CC14" s="384">
        <v>141.89851107200013</v>
      </c>
      <c r="CD14" s="384">
        <v>125.34987957600001</v>
      </c>
      <c r="CE14" s="384">
        <v>132.48073656000003</v>
      </c>
      <c r="CF14" s="384">
        <v>116.24103040599984</v>
      </c>
      <c r="CG14" s="384">
        <v>123.36288739999968</v>
      </c>
      <c r="CH14" s="384">
        <v>212.61967128599983</v>
      </c>
      <c r="CI14" s="384">
        <v>135.91212876200035</v>
      </c>
      <c r="CJ14" s="384">
        <v>139.09451390800038</v>
      </c>
      <c r="CK14" s="384">
        <v>139.12039418800023</v>
      </c>
      <c r="CL14" s="384">
        <v>131.01778649600016</v>
      </c>
      <c r="CM14" s="384">
        <v>130.79829339999989</v>
      </c>
      <c r="CN14" s="384">
        <v>136.62727054800033</v>
      </c>
      <c r="CO14" s="384">
        <v>135.03305211399996</v>
      </c>
      <c r="CP14" s="384">
        <v>132.29684411200006</v>
      </c>
      <c r="CQ14" s="384">
        <v>136.94863665150004</v>
      </c>
      <c r="CR14" s="384">
        <v>124.05315004599997</v>
      </c>
      <c r="CS14" s="384">
        <v>119.82525531399986</v>
      </c>
      <c r="CT14" s="384">
        <v>132.16633481000005</v>
      </c>
      <c r="CU14" s="384">
        <v>130.08110295399979</v>
      </c>
      <c r="CV14" s="384">
        <v>123.10382411799999</v>
      </c>
      <c r="CW14" s="384">
        <v>257.71949840399958</v>
      </c>
      <c r="CX14" s="384">
        <v>89.751280429999909</v>
      </c>
      <c r="CY14" s="384">
        <v>79.290733829999851</v>
      </c>
      <c r="CZ14" s="384">
        <v>108.80757580999931</v>
      </c>
      <c r="DA14" s="384">
        <v>122.30863100999954</v>
      </c>
      <c r="DB14" s="384">
        <v>107.88060393999997</v>
      </c>
      <c r="DC14" s="384">
        <v>103.77628004049993</v>
      </c>
      <c r="DD14" s="384">
        <v>102.80454255999992</v>
      </c>
      <c r="DE14" s="384">
        <v>112.42329099999999</v>
      </c>
      <c r="DF14" s="384">
        <v>111.06760122000007</v>
      </c>
      <c r="DG14" s="384">
        <v>119.3042037200001</v>
      </c>
      <c r="DH14" s="384">
        <v>111.30473846000054</v>
      </c>
      <c r="DI14" s="384">
        <v>281.67000817000064</v>
      </c>
      <c r="DJ14" s="384">
        <v>135.59881818000031</v>
      </c>
      <c r="DK14" s="384">
        <v>107.37086793000063</v>
      </c>
      <c r="DL14" s="384">
        <v>139.03541896000078</v>
      </c>
      <c r="DM14" s="384">
        <v>143.32305071000064</v>
      </c>
      <c r="DN14" s="384">
        <v>132.46405658000018</v>
      </c>
      <c r="DO14" s="384">
        <v>168.45141856000012</v>
      </c>
      <c r="DP14" s="384">
        <v>128.42282855999949</v>
      </c>
      <c r="DQ14" s="384">
        <v>140.44667128000012</v>
      </c>
      <c r="DR14" s="384">
        <v>147.3574348178723</v>
      </c>
      <c r="DS14" s="536">
        <v>136.44346866500018</v>
      </c>
      <c r="DT14" s="384">
        <v>135.4186132550002</v>
      </c>
      <c r="DU14" s="384">
        <v>613.7617757550006</v>
      </c>
      <c r="DV14" s="384">
        <v>483.55143093999982</v>
      </c>
      <c r="DW14" s="384">
        <v>98.121591801738646</v>
      </c>
      <c r="DX14" s="384">
        <v>97.328301912147367</v>
      </c>
      <c r="DY14" s="384">
        <v>101.73037033296498</v>
      </c>
      <c r="DZ14" s="384">
        <v>102.5441984430438</v>
      </c>
      <c r="EA14" s="384">
        <v>145.49758351858691</v>
      </c>
      <c r="EB14" s="384">
        <v>147.8290586992407</v>
      </c>
      <c r="EC14" s="384">
        <v>149.14550036706055</v>
      </c>
      <c r="ED14" s="384">
        <v>151.34191336483173</v>
      </c>
      <c r="EF14" s="384">
        <f t="shared" si="14"/>
        <v>1592.8936603495013</v>
      </c>
      <c r="EG14" s="384">
        <f t="shared" si="14"/>
        <v>1449.0149653164979</v>
      </c>
      <c r="EH14" s="384">
        <f t="shared" si="14"/>
        <v>1754.7495159278758</v>
      </c>
      <c r="EI14" s="384">
        <f t="shared" si="14"/>
        <v>2362.7138070546157</v>
      </c>
      <c r="EK14" s="384">
        <f t="shared" si="15"/>
        <v>1592.8936603495013</v>
      </c>
      <c r="EL14" s="384">
        <f t="shared" si="15"/>
        <v>1449.0149653164979</v>
      </c>
      <c r="EM14" s="384">
        <f t="shared" si="15"/>
        <v>1754.7495159278758</v>
      </c>
      <c r="EN14" s="384">
        <f t="shared" si="15"/>
        <v>2362.7138070546157</v>
      </c>
      <c r="EO14" s="391">
        <v>2136.2444528708183</v>
      </c>
      <c r="EP14" s="391">
        <v>1842.1295643075775</v>
      </c>
      <c r="EQ14" s="391">
        <v>1967.1433957118534</v>
      </c>
      <c r="ER14" s="391">
        <v>2101.0714623651852</v>
      </c>
      <c r="ES14" s="391">
        <v>2214.4364409441428</v>
      </c>
    </row>
    <row r="15" spans="1:149" x14ac:dyDescent="0.25">
      <c r="A15" s="382" t="s">
        <v>577</v>
      </c>
      <c r="B15" s="385"/>
      <c r="C15" s="384">
        <f t="shared" ref="C15:BN15" si="16">C16+C17</f>
        <v>71.599371140000002</v>
      </c>
      <c r="D15" s="384">
        <f t="shared" si="16"/>
        <v>106.81535643000001</v>
      </c>
      <c r="E15" s="384">
        <f t="shared" si="16"/>
        <v>131.09377646000007</v>
      </c>
      <c r="F15" s="384">
        <f t="shared" si="16"/>
        <v>106.08565504000001</v>
      </c>
      <c r="G15" s="384">
        <f t="shared" si="16"/>
        <v>174.10311379999993</v>
      </c>
      <c r="H15" s="384">
        <f t="shared" si="16"/>
        <v>123.53293691000016</v>
      </c>
      <c r="I15" s="384">
        <f t="shared" si="16"/>
        <v>133.56182360999983</v>
      </c>
      <c r="J15" s="384">
        <f t="shared" si="16"/>
        <v>110.59889941999994</v>
      </c>
      <c r="K15" s="384">
        <f t="shared" si="16"/>
        <v>97.540246070000038</v>
      </c>
      <c r="L15" s="384">
        <f t="shared" si="16"/>
        <v>111.18767764999996</v>
      </c>
      <c r="M15" s="384">
        <f t="shared" si="16"/>
        <v>131.04759569999993</v>
      </c>
      <c r="N15" s="384">
        <f t="shared" si="16"/>
        <v>191.91948683306458</v>
      </c>
      <c r="O15" s="384">
        <f t="shared" si="16"/>
        <v>133.68767579333334</v>
      </c>
      <c r="P15" s="384">
        <f t="shared" si="16"/>
        <v>149.22805261333335</v>
      </c>
      <c r="Q15" s="384">
        <f t="shared" si="16"/>
        <v>135.62052167333337</v>
      </c>
      <c r="R15" s="384">
        <f t="shared" si="16"/>
        <v>187.44535402333344</v>
      </c>
      <c r="S15" s="384">
        <f t="shared" si="16"/>
        <v>275.44420491333335</v>
      </c>
      <c r="T15" s="384">
        <f t="shared" si="16"/>
        <v>159.05257214333344</v>
      </c>
      <c r="U15" s="384">
        <f t="shared" si="16"/>
        <v>143.86619983333324</v>
      </c>
      <c r="V15" s="384">
        <f t="shared" si="16"/>
        <v>182.37454264366295</v>
      </c>
      <c r="W15" s="384">
        <f t="shared" si="16"/>
        <v>137.92834747333342</v>
      </c>
      <c r="X15" s="384">
        <f t="shared" si="16"/>
        <v>208.51782696333342</v>
      </c>
      <c r="Y15" s="384">
        <f t="shared" si="16"/>
        <v>167.33812386333335</v>
      </c>
      <c r="Z15" s="384">
        <f t="shared" si="16"/>
        <v>175.1241110733333</v>
      </c>
      <c r="AA15" s="384">
        <f t="shared" si="16"/>
        <v>161.5323731266667</v>
      </c>
      <c r="AB15" s="384">
        <f t="shared" si="16"/>
        <v>206.53551344666667</v>
      </c>
      <c r="AC15" s="384">
        <f t="shared" si="16"/>
        <v>150.54563925666665</v>
      </c>
      <c r="AD15" s="384">
        <f t="shared" si="16"/>
        <v>158.38425912666662</v>
      </c>
      <c r="AE15" s="384">
        <f t="shared" si="16"/>
        <v>197.9621651866666</v>
      </c>
      <c r="AF15" s="384">
        <f t="shared" si="16"/>
        <v>166.63814423666665</v>
      </c>
      <c r="AG15" s="384">
        <f t="shared" si="16"/>
        <v>184.17222646666673</v>
      </c>
      <c r="AH15" s="384">
        <f t="shared" si="16"/>
        <v>162.93853276666655</v>
      </c>
      <c r="AI15" s="384">
        <f t="shared" si="16"/>
        <v>192.94373342666663</v>
      </c>
      <c r="AJ15" s="384">
        <f t="shared" si="16"/>
        <v>188.52590915666664</v>
      </c>
      <c r="AK15" s="384">
        <f t="shared" si="16"/>
        <v>192.65538663666666</v>
      </c>
      <c r="AL15" s="384">
        <f t="shared" si="16"/>
        <v>192.91015451666644</v>
      </c>
      <c r="AM15" s="384">
        <f t="shared" si="16"/>
        <v>59.010324750000009</v>
      </c>
      <c r="AN15" s="384">
        <f t="shared" si="16"/>
        <v>513.5688056099998</v>
      </c>
      <c r="AO15" s="384">
        <f t="shared" si="16"/>
        <v>207.62103444999994</v>
      </c>
      <c r="AP15" s="384">
        <f t="shared" si="16"/>
        <v>171.36479295000001</v>
      </c>
      <c r="AQ15" s="384">
        <f t="shared" si="16"/>
        <v>275.02184073999996</v>
      </c>
      <c r="AR15" s="384">
        <f t="shared" si="16"/>
        <v>147.81437726999999</v>
      </c>
      <c r="AS15" s="384">
        <f t="shared" si="16"/>
        <v>153.61426499000009</v>
      </c>
      <c r="AT15" s="384">
        <f t="shared" si="16"/>
        <v>149.26438740999993</v>
      </c>
      <c r="AU15" s="384">
        <f t="shared" si="16"/>
        <v>133.05680826000005</v>
      </c>
      <c r="AV15" s="384">
        <f t="shared" si="16"/>
        <v>214.01146935000011</v>
      </c>
      <c r="AW15" s="384">
        <f t="shared" si="16"/>
        <v>161.25248641999994</v>
      </c>
      <c r="AX15" s="384">
        <f t="shared" si="16"/>
        <v>259.07798364999985</v>
      </c>
      <c r="AY15" s="384">
        <f t="shared" si="16"/>
        <v>94.807647670000023</v>
      </c>
      <c r="AZ15" s="384">
        <f t="shared" si="16"/>
        <v>244.89638984999993</v>
      </c>
      <c r="BA15" s="384">
        <f t="shared" si="16"/>
        <v>186.55755203999996</v>
      </c>
      <c r="BB15" s="384">
        <f t="shared" si="16"/>
        <v>232.14811808000007</v>
      </c>
      <c r="BC15" s="384">
        <f t="shared" si="16"/>
        <v>206.01527214999999</v>
      </c>
      <c r="BD15" s="384">
        <f t="shared" si="16"/>
        <v>187.70243129999992</v>
      </c>
      <c r="BE15" s="384">
        <f t="shared" si="16"/>
        <v>132.54825084000007</v>
      </c>
      <c r="BF15" s="384">
        <f t="shared" si="16"/>
        <v>192.44192149</v>
      </c>
      <c r="BG15" s="384">
        <f t="shared" si="16"/>
        <v>160.24793914999995</v>
      </c>
      <c r="BH15" s="384">
        <f t="shared" si="16"/>
        <v>182.22999467000005</v>
      </c>
      <c r="BI15" s="384">
        <f t="shared" si="16"/>
        <v>189.51871276999998</v>
      </c>
      <c r="BJ15" s="384">
        <f t="shared" si="16"/>
        <v>495.77318012805279</v>
      </c>
      <c r="BK15" s="384">
        <f t="shared" si="16"/>
        <v>102.06745581999995</v>
      </c>
      <c r="BL15" s="384">
        <f t="shared" si="16"/>
        <v>145.43272937000003</v>
      </c>
      <c r="BM15" s="384">
        <f t="shared" si="16"/>
        <v>188.27660343999992</v>
      </c>
      <c r="BN15" s="384">
        <f t="shared" si="16"/>
        <v>181.46822385000004</v>
      </c>
      <c r="BO15" s="384">
        <f t="shared" ref="BO15:DZ15" si="17">BO16+BO17</f>
        <v>287.7126466900001</v>
      </c>
      <c r="BP15" s="384">
        <f t="shared" si="17"/>
        <v>134.46276330000001</v>
      </c>
      <c r="BQ15" s="384">
        <f t="shared" si="17"/>
        <v>340.91132601000004</v>
      </c>
      <c r="BR15" s="384">
        <f t="shared" si="17"/>
        <v>185.83131446000004</v>
      </c>
      <c r="BS15" s="384">
        <f t="shared" si="17"/>
        <v>125.11360496000009</v>
      </c>
      <c r="BT15" s="384">
        <f t="shared" si="17"/>
        <v>191.49627546000013</v>
      </c>
      <c r="BU15" s="384">
        <f t="shared" si="17"/>
        <v>164.32568613999996</v>
      </c>
      <c r="BV15" s="384">
        <f t="shared" si="17"/>
        <v>198.43248776000007</v>
      </c>
      <c r="BW15" s="384">
        <f t="shared" si="17"/>
        <v>107.08196646000002</v>
      </c>
      <c r="BX15" s="384">
        <f t="shared" si="17"/>
        <v>157.18162939000007</v>
      </c>
      <c r="BY15" s="384">
        <f t="shared" si="17"/>
        <v>151.89625148000005</v>
      </c>
      <c r="BZ15" s="384">
        <f t="shared" si="17"/>
        <v>255.29758987000002</v>
      </c>
      <c r="CA15" s="384">
        <f t="shared" si="17"/>
        <v>433.69125776000004</v>
      </c>
      <c r="CB15" s="384">
        <f t="shared" si="17"/>
        <v>161.79377903999989</v>
      </c>
      <c r="CC15" s="384">
        <f t="shared" si="17"/>
        <v>239.86806941999998</v>
      </c>
      <c r="CD15" s="384">
        <f t="shared" si="17"/>
        <v>224.03880823000006</v>
      </c>
      <c r="CE15" s="384">
        <f t="shared" si="17"/>
        <v>277.10229891999995</v>
      </c>
      <c r="CF15" s="384">
        <f t="shared" si="17"/>
        <v>195.95667118000006</v>
      </c>
      <c r="CG15" s="384">
        <f t="shared" si="17"/>
        <v>246.59199791000009</v>
      </c>
      <c r="CH15" s="384">
        <f t="shared" si="17"/>
        <v>268.71310824000017</v>
      </c>
      <c r="CI15" s="384">
        <f t="shared" si="17"/>
        <v>125.43357234322592</v>
      </c>
      <c r="CJ15" s="384">
        <f t="shared" si="17"/>
        <v>162.24092410322589</v>
      </c>
      <c r="CK15" s="384">
        <f t="shared" si="17"/>
        <v>163.11634696322579</v>
      </c>
      <c r="CL15" s="384">
        <f t="shared" si="17"/>
        <v>152.51409216924102</v>
      </c>
      <c r="CM15" s="384">
        <f t="shared" si="17"/>
        <v>264.28137776322581</v>
      </c>
      <c r="CN15" s="384">
        <f t="shared" si="17"/>
        <v>218.13452415322595</v>
      </c>
      <c r="CO15" s="384">
        <f t="shared" si="17"/>
        <v>191.25010077322602</v>
      </c>
      <c r="CP15" s="384">
        <f t="shared" si="17"/>
        <v>155.08588726322597</v>
      </c>
      <c r="CQ15" s="384">
        <f t="shared" si="17"/>
        <v>174.98986052322587</v>
      </c>
      <c r="CR15" s="384">
        <f t="shared" si="17"/>
        <v>407.32606972322623</v>
      </c>
      <c r="CS15" s="384">
        <f t="shared" si="17"/>
        <v>125.97442559322587</v>
      </c>
      <c r="CT15" s="384">
        <f t="shared" si="17"/>
        <v>254.8812228232259</v>
      </c>
      <c r="CU15" s="384">
        <f t="shared" si="17"/>
        <v>126.13926075000079</v>
      </c>
      <c r="CV15" s="384">
        <f t="shared" si="17"/>
        <v>163.94188472000141</v>
      </c>
      <c r="CW15" s="384">
        <f t="shared" si="17"/>
        <v>640.29657695000026</v>
      </c>
      <c r="CX15" s="384">
        <f t="shared" si="17"/>
        <v>192.87267685999996</v>
      </c>
      <c r="CY15" s="384">
        <f t="shared" si="17"/>
        <v>121.13304604999969</v>
      </c>
      <c r="CZ15" s="384">
        <f t="shared" si="17"/>
        <v>72.058789189263521</v>
      </c>
      <c r="DA15" s="384">
        <f t="shared" si="17"/>
        <v>116.57726667926153</v>
      </c>
      <c r="DB15" s="384">
        <f t="shared" si="17"/>
        <v>305.35595146000048</v>
      </c>
      <c r="DC15" s="384">
        <f t="shared" si="17"/>
        <v>136.09398718000105</v>
      </c>
      <c r="DD15" s="384">
        <f t="shared" si="17"/>
        <v>127.89143140000104</v>
      </c>
      <c r="DE15" s="384">
        <f t="shared" si="17"/>
        <v>192.22356518000157</v>
      </c>
      <c r="DF15" s="384">
        <f t="shared" si="17"/>
        <v>210.51959870000036</v>
      </c>
      <c r="DG15" s="384">
        <f t="shared" si="17"/>
        <v>19.282180769999936</v>
      </c>
      <c r="DH15" s="384">
        <f t="shared" si="17"/>
        <v>93.221347759999929</v>
      </c>
      <c r="DI15" s="384">
        <f t="shared" si="17"/>
        <v>413.13878708999925</v>
      </c>
      <c r="DJ15" s="384">
        <f t="shared" si="17"/>
        <v>367.10127375999969</v>
      </c>
      <c r="DK15" s="384">
        <f t="shared" si="17"/>
        <v>156.27215331000005</v>
      </c>
      <c r="DL15" s="384">
        <f t="shared" si="17"/>
        <v>188.15973232999866</v>
      </c>
      <c r="DM15" s="384">
        <f t="shared" si="17"/>
        <v>186.51410758999978</v>
      </c>
      <c r="DN15" s="384">
        <f t="shared" si="17"/>
        <v>137.22173416000115</v>
      </c>
      <c r="DO15" s="384">
        <f t="shared" si="17"/>
        <v>203.40618080000138</v>
      </c>
      <c r="DP15" s="384">
        <f t="shared" si="17"/>
        <v>212.94898805000139</v>
      </c>
      <c r="DQ15" s="384">
        <f t="shared" si="17"/>
        <v>281.720820954999</v>
      </c>
      <c r="DR15" s="384">
        <f t="shared" si="17"/>
        <v>372.60230595120413</v>
      </c>
      <c r="DS15" s="536">
        <f t="shared" si="17"/>
        <v>164.74787009999974</v>
      </c>
      <c r="DT15" s="384">
        <f t="shared" si="17"/>
        <v>218.45859443999996</v>
      </c>
      <c r="DU15" s="384">
        <f t="shared" si="17"/>
        <v>174.65</v>
      </c>
      <c r="DV15" s="384">
        <f t="shared" si="17"/>
        <v>182</v>
      </c>
      <c r="DW15" s="384">
        <f t="shared" si="17"/>
        <v>212.42651656561299</v>
      </c>
      <c r="DX15" s="384">
        <f t="shared" si="17"/>
        <v>176.19181710708398</v>
      </c>
      <c r="DY15" s="384">
        <f t="shared" si="17"/>
        <v>249.59305123031672</v>
      </c>
      <c r="DZ15" s="384">
        <f t="shared" si="17"/>
        <v>249.51743362951001</v>
      </c>
      <c r="EA15" s="384">
        <f>EA16+EA17</f>
        <v>272.80765269164897</v>
      </c>
      <c r="EB15" s="384">
        <f>EB16+EB17</f>
        <v>272.668365109631</v>
      </c>
      <c r="EC15" s="384">
        <f>EC16+EC17</f>
        <v>291.21240835895901</v>
      </c>
      <c r="ED15" s="384">
        <f>ED16+ED17</f>
        <v>376.71677831541706</v>
      </c>
      <c r="EF15" s="384">
        <f t="shared" ref="EF15:ES15" si="18">EF16+EF17</f>
        <v>2395.228404194726</v>
      </c>
      <c r="EG15" s="384">
        <f t="shared" si="18"/>
        <v>2405.1040351185316</v>
      </c>
      <c r="EH15" s="384">
        <f t="shared" si="18"/>
        <v>2631.5896125262043</v>
      </c>
      <c r="EI15" s="384">
        <f t="shared" si="18"/>
        <v>2840.9904875481793</v>
      </c>
      <c r="EK15" s="384">
        <f t="shared" si="18"/>
        <v>2395.228404194726</v>
      </c>
      <c r="EL15" s="384">
        <f t="shared" si="18"/>
        <v>2405.1040351185316</v>
      </c>
      <c r="EM15" s="384">
        <f t="shared" si="18"/>
        <v>2631.5896125262043</v>
      </c>
      <c r="EN15" s="384">
        <f t="shared" si="18"/>
        <v>2840.9904875481793</v>
      </c>
      <c r="EO15" s="384">
        <f t="shared" si="18"/>
        <v>3257.421490948308</v>
      </c>
      <c r="EP15" s="384">
        <f t="shared" si="18"/>
        <v>3312.6865895236238</v>
      </c>
      <c r="EQ15" s="384">
        <f t="shared" si="18"/>
        <v>3350.4747462789519</v>
      </c>
      <c r="ER15" s="384">
        <f t="shared" si="18"/>
        <v>3497.0912079321674</v>
      </c>
      <c r="ES15" s="384">
        <f t="shared" si="18"/>
        <v>3686.5443564108355</v>
      </c>
    </row>
    <row r="16" spans="1:149" x14ac:dyDescent="0.25">
      <c r="A16" s="398" t="s">
        <v>578</v>
      </c>
      <c r="B16" s="410"/>
      <c r="C16" s="384">
        <v>0</v>
      </c>
      <c r="D16" s="384">
        <v>0</v>
      </c>
      <c r="E16" s="384">
        <v>0</v>
      </c>
      <c r="F16" s="384">
        <v>0</v>
      </c>
      <c r="G16" s="384">
        <v>0</v>
      </c>
      <c r="H16" s="384">
        <v>0</v>
      </c>
      <c r="I16" s="384">
        <v>0</v>
      </c>
      <c r="J16" s="384">
        <v>0</v>
      </c>
      <c r="K16" s="384">
        <v>0</v>
      </c>
      <c r="L16" s="384">
        <v>0</v>
      </c>
      <c r="M16" s="384">
        <v>0</v>
      </c>
      <c r="N16" s="384">
        <v>54.355956733064502</v>
      </c>
      <c r="O16" s="384">
        <v>0</v>
      </c>
      <c r="P16" s="384">
        <v>0</v>
      </c>
      <c r="Q16" s="384">
        <v>0</v>
      </c>
      <c r="R16" s="384">
        <v>0</v>
      </c>
      <c r="S16" s="384">
        <v>52.452223229999994</v>
      </c>
      <c r="T16" s="384">
        <v>12.50556774</v>
      </c>
      <c r="U16" s="384">
        <v>0</v>
      </c>
      <c r="V16" s="384">
        <v>30.170329670329668</v>
      </c>
      <c r="W16" s="384">
        <v>0</v>
      </c>
      <c r="X16" s="384">
        <v>0</v>
      </c>
      <c r="Y16" s="384">
        <v>0</v>
      </c>
      <c r="Z16" s="384">
        <v>0</v>
      </c>
      <c r="AA16" s="384">
        <v>24.950502409999999</v>
      </c>
      <c r="AB16" s="384">
        <v>56.995020449999998</v>
      </c>
      <c r="AC16" s="384">
        <v>0</v>
      </c>
      <c r="AD16" s="384">
        <v>0</v>
      </c>
      <c r="AE16" s="384">
        <v>0</v>
      </c>
      <c r="AF16" s="384">
        <v>0</v>
      </c>
      <c r="AG16" s="384">
        <v>0</v>
      </c>
      <c r="AH16" s="384">
        <v>0</v>
      </c>
      <c r="AI16" s="384">
        <v>0</v>
      </c>
      <c r="AJ16" s="384">
        <v>13.05</v>
      </c>
      <c r="AK16" s="384">
        <v>0</v>
      </c>
      <c r="AL16" s="384">
        <v>0</v>
      </c>
      <c r="AM16" s="384">
        <v>0</v>
      </c>
      <c r="AN16" s="384">
        <v>210.28902400000001</v>
      </c>
      <c r="AO16" s="384">
        <v>82.006774829999998</v>
      </c>
      <c r="AP16" s="384">
        <v>60.990511999999995</v>
      </c>
      <c r="AQ16" s="384">
        <v>50.593093999999994</v>
      </c>
      <c r="AR16" s="384">
        <v>0.144512</v>
      </c>
      <c r="AS16" s="384">
        <v>18.640511999999998</v>
      </c>
      <c r="AT16" s="384">
        <v>5.6445119999999998</v>
      </c>
      <c r="AU16" s="384">
        <v>13.64109391</v>
      </c>
      <c r="AV16" s="384">
        <v>0.144512</v>
      </c>
      <c r="AW16" s="384">
        <v>8.6405120000000011</v>
      </c>
      <c r="AX16" s="384">
        <v>20.583126610000001</v>
      </c>
      <c r="AY16" s="384">
        <v>15.349</v>
      </c>
      <c r="AZ16" s="384">
        <v>43.954000000000001</v>
      </c>
      <c r="BA16" s="384">
        <v>15.946818349999999</v>
      </c>
      <c r="BB16" s="384">
        <v>70.175810560000002</v>
      </c>
      <c r="BC16" s="384">
        <v>48.506778990000001</v>
      </c>
      <c r="BD16" s="384">
        <v>15.07</v>
      </c>
      <c r="BE16" s="384">
        <v>15</v>
      </c>
      <c r="BF16" s="384">
        <v>10.7</v>
      </c>
      <c r="BG16" s="384">
        <v>15</v>
      </c>
      <c r="BH16" s="384">
        <v>15.696837</v>
      </c>
      <c r="BI16" s="384">
        <v>47.5</v>
      </c>
      <c r="BJ16" s="384">
        <v>70.088900928052496</v>
      </c>
      <c r="BK16" s="384">
        <v>0</v>
      </c>
      <c r="BL16" s="384">
        <v>30</v>
      </c>
      <c r="BM16" s="384">
        <v>12.5</v>
      </c>
      <c r="BN16" s="384">
        <v>63.239703740000003</v>
      </c>
      <c r="BO16" s="384">
        <v>12.5</v>
      </c>
      <c r="BP16" s="384">
        <v>12.611000000000001</v>
      </c>
      <c r="BQ16" s="384">
        <v>103.07012400000001</v>
      </c>
      <c r="BR16" s="384">
        <v>12.5</v>
      </c>
      <c r="BS16" s="384">
        <v>12.612429000000001</v>
      </c>
      <c r="BT16" s="384">
        <v>12.5</v>
      </c>
      <c r="BU16" s="384">
        <v>12.5</v>
      </c>
      <c r="BV16" s="384">
        <v>33.658055000000004</v>
      </c>
      <c r="BW16" s="384">
        <v>0</v>
      </c>
      <c r="BX16" s="384">
        <v>0</v>
      </c>
      <c r="BY16" s="384">
        <v>10</v>
      </c>
      <c r="BZ16" s="384">
        <v>65.991864480000004</v>
      </c>
      <c r="CA16" s="384">
        <v>116.42079556</v>
      </c>
      <c r="CB16" s="384">
        <v>30</v>
      </c>
      <c r="CC16" s="384">
        <v>60</v>
      </c>
      <c r="CD16" s="384">
        <v>68.935603350000008</v>
      </c>
      <c r="CE16" s="384">
        <v>20</v>
      </c>
      <c r="CF16" s="384">
        <v>0</v>
      </c>
      <c r="CG16" s="384">
        <v>85.736642259999996</v>
      </c>
      <c r="CH16" s="384">
        <v>102.88881499999999</v>
      </c>
      <c r="CI16" s="384">
        <v>13</v>
      </c>
      <c r="CJ16" s="384">
        <v>45</v>
      </c>
      <c r="CK16" s="384">
        <v>15</v>
      </c>
      <c r="CL16" s="384">
        <v>14.971596086015015</v>
      </c>
      <c r="CM16" s="384">
        <v>85</v>
      </c>
      <c r="CN16" s="384">
        <v>42</v>
      </c>
      <c r="CO16" s="384">
        <v>10</v>
      </c>
      <c r="CP16" s="384">
        <v>10</v>
      </c>
      <c r="CQ16" s="384">
        <v>10</v>
      </c>
      <c r="CR16" s="384">
        <v>10.133321499999999</v>
      </c>
      <c r="CS16" s="384">
        <v>10</v>
      </c>
      <c r="CT16" s="384">
        <v>65</v>
      </c>
      <c r="CU16" s="384">
        <v>0</v>
      </c>
      <c r="CV16" s="384">
        <v>10</v>
      </c>
      <c r="CW16" s="384">
        <v>323.05631376999997</v>
      </c>
      <c r="CX16" s="384">
        <v>88.7</v>
      </c>
      <c r="CY16" s="384">
        <v>10</v>
      </c>
      <c r="CZ16" s="384">
        <v>10.049331589262188</v>
      </c>
      <c r="DA16" s="384">
        <v>10.049331589262188</v>
      </c>
      <c r="DB16" s="384">
        <v>10</v>
      </c>
      <c r="DC16" s="384">
        <v>31.95673</v>
      </c>
      <c r="DD16" s="384">
        <v>0</v>
      </c>
      <c r="DE16" s="384">
        <v>0</v>
      </c>
      <c r="DF16" s="384">
        <v>0</v>
      </c>
      <c r="DG16" s="384">
        <v>3.92221441</v>
      </c>
      <c r="DH16" s="384">
        <v>11.909143160000006</v>
      </c>
      <c r="DI16" s="384">
        <v>170.85512231000001</v>
      </c>
      <c r="DJ16" s="384">
        <v>166.9</v>
      </c>
      <c r="DK16" s="384">
        <v>11.24</v>
      </c>
      <c r="DL16" s="384">
        <v>12.479999999999999</v>
      </c>
      <c r="DM16" s="384">
        <v>8.629999999999999</v>
      </c>
      <c r="DN16" s="384">
        <v>1.0300000000000002</v>
      </c>
      <c r="DO16" s="384">
        <v>11.280000000000001</v>
      </c>
      <c r="DP16" s="384">
        <v>9.0299999999999994</v>
      </c>
      <c r="DQ16" s="384">
        <v>10</v>
      </c>
      <c r="DR16" s="384">
        <v>120.64282745000037</v>
      </c>
      <c r="DS16" s="536">
        <v>12.265321649999976</v>
      </c>
      <c r="DT16" s="384">
        <v>82.885587719999933</v>
      </c>
      <c r="DU16" s="384">
        <v>22.74</v>
      </c>
      <c r="DV16" s="384">
        <v>21</v>
      </c>
      <c r="DW16" s="384">
        <v>70.239999999999995</v>
      </c>
      <c r="DX16" s="384">
        <v>27.33</v>
      </c>
      <c r="DY16" s="384">
        <v>18.630000000000003</v>
      </c>
      <c r="DZ16" s="384">
        <v>31.03</v>
      </c>
      <c r="EA16" s="384">
        <v>41.28</v>
      </c>
      <c r="EB16" s="384">
        <v>38</v>
      </c>
      <c r="EC16" s="384">
        <v>45.115120000000005</v>
      </c>
      <c r="ED16" s="384">
        <v>129.29661551000001</v>
      </c>
      <c r="EF16" s="384">
        <f t="shared" ref="EF16:EI17" si="19">SUMIF($CI$1:$ED$1,EF$2,$CI16:$ED16)</f>
        <v>330.10491758601501</v>
      </c>
      <c r="EG16" s="384">
        <f t="shared" si="19"/>
        <v>493.81170694852432</v>
      </c>
      <c r="EH16" s="384">
        <f t="shared" si="19"/>
        <v>537.91930733000038</v>
      </c>
      <c r="EI16" s="384">
        <f t="shared" si="19"/>
        <v>539.81264487999988</v>
      </c>
      <c r="EK16" s="384">
        <f t="shared" si="15"/>
        <v>330.10491758601501</v>
      </c>
      <c r="EL16" s="384">
        <f t="shared" si="15"/>
        <v>493.81170694852432</v>
      </c>
      <c r="EM16" s="384">
        <f t="shared" si="15"/>
        <v>537.91930733000038</v>
      </c>
      <c r="EN16" s="384">
        <f t="shared" si="15"/>
        <v>539.81264487999988</v>
      </c>
      <c r="EO16" s="391">
        <v>648.36431116300696</v>
      </c>
      <c r="EP16" s="391">
        <v>675.78252672115798</v>
      </c>
      <c r="EQ16" s="391">
        <v>704.57165305721605</v>
      </c>
      <c r="ER16" s="391">
        <v>750</v>
      </c>
      <c r="ES16" s="391">
        <v>778.40162023511243</v>
      </c>
    </row>
    <row r="17" spans="1:151" s="370" customFormat="1" x14ac:dyDescent="0.25">
      <c r="A17" s="398" t="s">
        <v>579</v>
      </c>
      <c r="B17" s="398"/>
      <c r="C17" s="400">
        <v>71.599371140000002</v>
      </c>
      <c r="D17" s="400">
        <v>106.81535643000001</v>
      </c>
      <c r="E17" s="400">
        <v>131.09377646000007</v>
      </c>
      <c r="F17" s="400">
        <v>106.08565504000001</v>
      </c>
      <c r="G17" s="400">
        <v>174.10311379999993</v>
      </c>
      <c r="H17" s="400">
        <v>123.53293691000016</v>
      </c>
      <c r="I17" s="400">
        <v>133.56182360999983</v>
      </c>
      <c r="J17" s="400">
        <v>110.59889941999994</v>
      </c>
      <c r="K17" s="400">
        <v>97.540246070000038</v>
      </c>
      <c r="L17" s="400">
        <v>111.18767764999996</v>
      </c>
      <c r="M17" s="400">
        <v>131.04759569999993</v>
      </c>
      <c r="N17" s="400">
        <v>137.56353010000007</v>
      </c>
      <c r="O17" s="400">
        <v>133.68767579333334</v>
      </c>
      <c r="P17" s="400">
        <v>149.22805261333335</v>
      </c>
      <c r="Q17" s="400">
        <v>135.62052167333337</v>
      </c>
      <c r="R17" s="400">
        <v>187.44535402333344</v>
      </c>
      <c r="S17" s="400">
        <v>222.99198168333336</v>
      </c>
      <c r="T17" s="400">
        <v>146.54700440333343</v>
      </c>
      <c r="U17" s="400">
        <v>143.86619983333324</v>
      </c>
      <c r="V17" s="400">
        <v>152.20421297333328</v>
      </c>
      <c r="W17" s="400">
        <v>137.92834747333342</v>
      </c>
      <c r="X17" s="400">
        <v>208.51782696333342</v>
      </c>
      <c r="Y17" s="400">
        <v>167.33812386333335</v>
      </c>
      <c r="Z17" s="400">
        <v>175.1241110733333</v>
      </c>
      <c r="AA17" s="400">
        <v>136.58187071666669</v>
      </c>
      <c r="AB17" s="400">
        <v>149.54049299666667</v>
      </c>
      <c r="AC17" s="400">
        <v>150.54563925666665</v>
      </c>
      <c r="AD17" s="400">
        <v>158.38425912666662</v>
      </c>
      <c r="AE17" s="400">
        <v>197.9621651866666</v>
      </c>
      <c r="AF17" s="400">
        <v>166.63814423666665</v>
      </c>
      <c r="AG17" s="400">
        <v>184.17222646666673</v>
      </c>
      <c r="AH17" s="400">
        <v>162.93853276666655</v>
      </c>
      <c r="AI17" s="400">
        <v>192.94373342666663</v>
      </c>
      <c r="AJ17" s="400">
        <v>175.47590915666663</v>
      </c>
      <c r="AK17" s="400">
        <v>192.65538663666666</v>
      </c>
      <c r="AL17" s="400">
        <v>192.91015451666644</v>
      </c>
      <c r="AM17" s="400">
        <v>59.010324750000009</v>
      </c>
      <c r="AN17" s="400">
        <v>303.27978160999976</v>
      </c>
      <c r="AO17" s="400">
        <v>125.61425961999994</v>
      </c>
      <c r="AP17" s="400">
        <v>110.37428095000001</v>
      </c>
      <c r="AQ17" s="400">
        <v>224.42874673999995</v>
      </c>
      <c r="AR17" s="400">
        <v>147.66986527</v>
      </c>
      <c r="AS17" s="400">
        <v>134.97375299000009</v>
      </c>
      <c r="AT17" s="400">
        <v>143.61987540999993</v>
      </c>
      <c r="AU17" s="400">
        <v>119.41571435000004</v>
      </c>
      <c r="AV17" s="400">
        <v>213.86695735000012</v>
      </c>
      <c r="AW17" s="400">
        <v>152.61197441999994</v>
      </c>
      <c r="AX17" s="400">
        <v>238.49485703999983</v>
      </c>
      <c r="AY17" s="400">
        <v>79.458647670000019</v>
      </c>
      <c r="AZ17" s="400">
        <v>200.94238984999993</v>
      </c>
      <c r="BA17" s="400">
        <v>170.61073368999996</v>
      </c>
      <c r="BB17" s="400">
        <v>161.97230752000007</v>
      </c>
      <c r="BC17" s="400">
        <v>157.50849316</v>
      </c>
      <c r="BD17" s="400">
        <v>172.63243129999992</v>
      </c>
      <c r="BE17" s="400">
        <v>117.54825084000007</v>
      </c>
      <c r="BF17" s="400">
        <v>181.74192149000001</v>
      </c>
      <c r="BG17" s="400">
        <v>145.24793914999995</v>
      </c>
      <c r="BH17" s="400">
        <v>166.53315767000007</v>
      </c>
      <c r="BI17" s="400">
        <v>142.01871276999998</v>
      </c>
      <c r="BJ17" s="400">
        <v>425.68427920000028</v>
      </c>
      <c r="BK17" s="400">
        <v>102.06745581999995</v>
      </c>
      <c r="BL17" s="400">
        <v>115.43272937000003</v>
      </c>
      <c r="BM17" s="400">
        <v>175.77660343999992</v>
      </c>
      <c r="BN17" s="400">
        <v>118.22852011000005</v>
      </c>
      <c r="BO17" s="400">
        <v>275.2126466900001</v>
      </c>
      <c r="BP17" s="400">
        <v>121.85176330000002</v>
      </c>
      <c r="BQ17" s="400">
        <v>237.84120201000002</v>
      </c>
      <c r="BR17" s="400">
        <v>173.33131446000004</v>
      </c>
      <c r="BS17" s="400">
        <v>112.50117596000008</v>
      </c>
      <c r="BT17" s="400">
        <v>178.99627546000013</v>
      </c>
      <c r="BU17" s="400">
        <v>151.82568613999996</v>
      </c>
      <c r="BV17" s="400">
        <v>164.77443276000005</v>
      </c>
      <c r="BW17" s="400">
        <v>107.08196646000002</v>
      </c>
      <c r="BX17" s="400">
        <v>157.18162939000007</v>
      </c>
      <c r="BY17" s="400">
        <v>141.89625148000005</v>
      </c>
      <c r="BZ17" s="400">
        <v>189.30572539000002</v>
      </c>
      <c r="CA17" s="400">
        <v>317.27046220000005</v>
      </c>
      <c r="CB17" s="400">
        <v>131.79377903999989</v>
      </c>
      <c r="CC17" s="400">
        <v>179.86806941999998</v>
      </c>
      <c r="CD17" s="400">
        <v>155.10320488000005</v>
      </c>
      <c r="CE17" s="400">
        <v>257.10229891999995</v>
      </c>
      <c r="CF17" s="400">
        <v>195.95667118000006</v>
      </c>
      <c r="CG17" s="400">
        <v>160.85535565000009</v>
      </c>
      <c r="CH17" s="400">
        <v>165.82429324000017</v>
      </c>
      <c r="CI17" s="384">
        <v>112.43357234322592</v>
      </c>
      <c r="CJ17" s="384">
        <v>117.24092410322591</v>
      </c>
      <c r="CK17" s="384">
        <v>148.11634696322579</v>
      </c>
      <c r="CL17" s="384">
        <v>137.54249608322601</v>
      </c>
      <c r="CM17" s="384">
        <v>179.28137776322581</v>
      </c>
      <c r="CN17" s="384">
        <v>176.13452415322595</v>
      </c>
      <c r="CO17" s="384">
        <v>181.25010077322602</v>
      </c>
      <c r="CP17" s="384">
        <v>145.08588726322597</v>
      </c>
      <c r="CQ17" s="384">
        <v>164.98986052322587</v>
      </c>
      <c r="CR17" s="384">
        <v>397.1927482232262</v>
      </c>
      <c r="CS17" s="384">
        <v>115.97442559322587</v>
      </c>
      <c r="CT17" s="384">
        <v>189.8812228232259</v>
      </c>
      <c r="CU17" s="384">
        <v>126.13926075000079</v>
      </c>
      <c r="CV17" s="384">
        <v>153.94188472000141</v>
      </c>
      <c r="CW17" s="384">
        <v>317.24026318000028</v>
      </c>
      <c r="CX17" s="384">
        <v>104.17267685999994</v>
      </c>
      <c r="CY17" s="384">
        <v>111.13304604999969</v>
      </c>
      <c r="CZ17" s="384">
        <v>62.009457600001333</v>
      </c>
      <c r="DA17" s="384">
        <v>106.52793508999933</v>
      </c>
      <c r="DB17" s="384">
        <v>295.35595146000048</v>
      </c>
      <c r="DC17" s="384">
        <v>104.13725718000106</v>
      </c>
      <c r="DD17" s="384">
        <v>127.89143140000104</v>
      </c>
      <c r="DE17" s="384">
        <v>192.22356518000157</v>
      </c>
      <c r="DF17" s="384">
        <v>210.51959870000036</v>
      </c>
      <c r="DG17" s="384">
        <v>15.359966359999936</v>
      </c>
      <c r="DH17" s="384">
        <v>81.31220459999993</v>
      </c>
      <c r="DI17" s="384">
        <v>242.28366477999927</v>
      </c>
      <c r="DJ17" s="384">
        <v>200.20127375999968</v>
      </c>
      <c r="DK17" s="384">
        <v>145.03215331000004</v>
      </c>
      <c r="DL17" s="384">
        <v>175.67973232999867</v>
      </c>
      <c r="DM17" s="384">
        <v>177.88410758999979</v>
      </c>
      <c r="DN17" s="384">
        <v>136.19173416000115</v>
      </c>
      <c r="DO17" s="384">
        <v>192.12618080000138</v>
      </c>
      <c r="DP17" s="384">
        <v>203.91898805000139</v>
      </c>
      <c r="DQ17" s="384">
        <v>271.720820954999</v>
      </c>
      <c r="DR17" s="384">
        <v>251.95947850120376</v>
      </c>
      <c r="DS17" s="536">
        <v>152.48254844999977</v>
      </c>
      <c r="DT17" s="384">
        <v>135.57300672000002</v>
      </c>
      <c r="DU17" s="384">
        <v>151.91</v>
      </c>
      <c r="DV17" s="384">
        <v>161</v>
      </c>
      <c r="DW17" s="384">
        <v>142.186516565613</v>
      </c>
      <c r="DX17" s="384">
        <v>148.86181710708399</v>
      </c>
      <c r="DY17" s="384">
        <v>230.96305123031672</v>
      </c>
      <c r="DZ17" s="384">
        <v>218.48743362951001</v>
      </c>
      <c r="EA17" s="384">
        <v>231.527652691649</v>
      </c>
      <c r="EB17" s="384">
        <v>234.668365109631</v>
      </c>
      <c r="EC17" s="384">
        <v>246.09728835895899</v>
      </c>
      <c r="ED17" s="384">
        <v>247.42016280541702</v>
      </c>
      <c r="EF17" s="400">
        <f t="shared" si="19"/>
        <v>2065.1234866087111</v>
      </c>
      <c r="EG17" s="400">
        <f t="shared" si="19"/>
        <v>1911.2923281700073</v>
      </c>
      <c r="EH17" s="400">
        <f t="shared" si="19"/>
        <v>2093.670305196204</v>
      </c>
      <c r="EI17" s="400">
        <f t="shared" si="19"/>
        <v>2301.1778426681794</v>
      </c>
      <c r="EK17" s="400">
        <f t="shared" si="15"/>
        <v>2065.1234866087111</v>
      </c>
      <c r="EL17" s="400">
        <f t="shared" si="15"/>
        <v>1911.2923281700073</v>
      </c>
      <c r="EM17" s="400">
        <f t="shared" si="15"/>
        <v>2093.670305196204</v>
      </c>
      <c r="EN17" s="400">
        <f t="shared" si="15"/>
        <v>2301.1778426681794</v>
      </c>
      <c r="EO17" s="391">
        <v>2609.0571797853013</v>
      </c>
      <c r="EP17" s="391">
        <v>2636.9040628024659</v>
      </c>
      <c r="EQ17" s="391">
        <v>2645.9030932217361</v>
      </c>
      <c r="ER17" s="391">
        <v>2747.0912079321674</v>
      </c>
      <c r="ES17" s="391">
        <v>2908.1427361757228</v>
      </c>
    </row>
    <row r="18" spans="1:151" s="370" customFormat="1" x14ac:dyDescent="0.25">
      <c r="A18" s="413"/>
      <c r="B18" s="414"/>
      <c r="C18" s="414"/>
      <c r="D18" s="414"/>
      <c r="E18" s="414"/>
      <c r="F18" s="414"/>
      <c r="G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  <c r="R18" s="414"/>
      <c r="S18" s="414"/>
      <c r="T18" s="414"/>
      <c r="U18" s="414"/>
      <c r="V18" s="414"/>
      <c r="W18" s="414"/>
      <c r="X18" s="414"/>
      <c r="Y18" s="414"/>
      <c r="Z18" s="414"/>
      <c r="AA18" s="414"/>
      <c r="AB18" s="414"/>
      <c r="AC18" s="414"/>
      <c r="AD18" s="414"/>
      <c r="AE18" s="414"/>
      <c r="AF18" s="414"/>
      <c r="AG18" s="414"/>
      <c r="AH18" s="414"/>
      <c r="AI18" s="414"/>
      <c r="AJ18" s="414"/>
      <c r="AK18" s="414"/>
      <c r="AL18" s="414"/>
      <c r="AM18" s="414"/>
      <c r="AN18" s="414"/>
      <c r="AO18" s="414"/>
      <c r="AP18" s="414"/>
      <c r="AQ18" s="414"/>
      <c r="AR18" s="414"/>
      <c r="AS18" s="414"/>
      <c r="AT18" s="414"/>
      <c r="AU18" s="414"/>
      <c r="AV18" s="414"/>
      <c r="AW18" s="414"/>
      <c r="AX18" s="414"/>
      <c r="AY18" s="414"/>
      <c r="AZ18" s="414"/>
      <c r="BA18" s="414"/>
      <c r="BB18" s="414"/>
      <c r="BC18" s="414"/>
      <c r="BD18" s="414"/>
      <c r="BE18" s="414"/>
      <c r="BF18" s="414"/>
      <c r="BG18" s="414"/>
      <c r="BH18" s="414"/>
      <c r="BI18" s="414"/>
      <c r="BJ18" s="414"/>
      <c r="BK18" s="414"/>
      <c r="BL18" s="414"/>
      <c r="BM18" s="414"/>
      <c r="BN18" s="414"/>
      <c r="BO18" s="414"/>
      <c r="BP18" s="414"/>
      <c r="BQ18" s="414"/>
      <c r="BR18" s="414"/>
      <c r="BS18" s="414"/>
      <c r="BT18" s="414"/>
      <c r="BU18" s="414"/>
      <c r="BV18" s="414"/>
      <c r="BW18" s="414"/>
      <c r="BX18" s="414"/>
      <c r="BY18" s="414"/>
      <c r="BZ18" s="414"/>
      <c r="CA18" s="414"/>
      <c r="CB18" s="414"/>
      <c r="CC18" s="414"/>
      <c r="CD18" s="414"/>
      <c r="CE18" s="414"/>
      <c r="CF18" s="414"/>
      <c r="CG18" s="414"/>
      <c r="CH18" s="414"/>
      <c r="CI18" s="414"/>
      <c r="CJ18" s="414"/>
      <c r="CK18" s="414"/>
      <c r="CL18" s="414"/>
      <c r="CM18" s="414"/>
      <c r="CN18" s="414"/>
      <c r="CO18" s="414"/>
      <c r="CP18" s="414"/>
      <c r="CQ18" s="414"/>
      <c r="CR18" s="414"/>
      <c r="CS18" s="414"/>
      <c r="CT18" s="414"/>
      <c r="CU18" s="414"/>
      <c r="CV18" s="414"/>
      <c r="CW18" s="414"/>
      <c r="CX18" s="414"/>
      <c r="CY18" s="414"/>
      <c r="CZ18" s="414"/>
      <c r="DA18" s="414"/>
      <c r="DB18" s="414"/>
      <c r="DC18" s="414"/>
      <c r="DD18" s="414"/>
      <c r="DE18" s="414"/>
      <c r="DF18" s="414"/>
      <c r="DG18" s="400"/>
      <c r="DH18" s="400"/>
      <c r="DI18" s="400"/>
      <c r="DJ18" s="400"/>
      <c r="DK18" s="400"/>
      <c r="DL18" s="400"/>
      <c r="DM18" s="400"/>
      <c r="DN18" s="400"/>
      <c r="DO18" s="400"/>
      <c r="DP18" s="400"/>
      <c r="DQ18" s="400"/>
      <c r="DR18" s="400"/>
      <c r="DS18" s="400"/>
      <c r="DT18" s="400"/>
      <c r="DU18" s="400"/>
      <c r="DV18" s="400"/>
      <c r="DW18" s="400"/>
      <c r="DX18" s="400"/>
      <c r="DY18" s="400"/>
      <c r="DZ18" s="400"/>
      <c r="EA18" s="400"/>
      <c r="EB18" s="400"/>
      <c r="EC18" s="400"/>
      <c r="ED18" s="400"/>
      <c r="EF18" s="400"/>
      <c r="EG18" s="400"/>
      <c r="EH18" s="400"/>
      <c r="EI18" s="400"/>
      <c r="EK18" s="400"/>
      <c r="EL18" s="400"/>
      <c r="EM18" s="400"/>
      <c r="EN18" s="400"/>
      <c r="EO18" s="400"/>
      <c r="EP18" s="400"/>
      <c r="EQ18" s="400"/>
      <c r="ER18" s="400"/>
      <c r="ES18" s="400"/>
    </row>
    <row r="19" spans="1:151" s="370" customFormat="1" x14ac:dyDescent="0.25">
      <c r="A19" s="415"/>
      <c r="B19" s="273"/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  <c r="AF19" s="273"/>
      <c r="AG19" s="273"/>
      <c r="AH19" s="273"/>
      <c r="AI19" s="273"/>
      <c r="AJ19" s="273"/>
      <c r="AK19" s="273"/>
      <c r="AL19" s="273"/>
      <c r="AM19" s="273"/>
      <c r="AN19" s="273"/>
      <c r="AO19" s="273"/>
      <c r="AP19" s="273"/>
      <c r="AQ19" s="273"/>
      <c r="AR19" s="273"/>
      <c r="AS19" s="273"/>
      <c r="AT19" s="273"/>
      <c r="AU19" s="273"/>
      <c r="AV19" s="273"/>
      <c r="AW19" s="273"/>
      <c r="AX19" s="273"/>
      <c r="AY19" s="273"/>
      <c r="AZ19" s="273"/>
      <c r="BA19" s="273"/>
      <c r="BB19" s="273"/>
      <c r="BC19" s="273"/>
      <c r="BD19" s="273"/>
      <c r="BE19" s="273"/>
      <c r="BF19" s="273"/>
      <c r="BG19" s="273"/>
      <c r="BH19" s="273"/>
      <c r="BI19" s="273"/>
      <c r="BJ19" s="273"/>
      <c r="BK19" s="273"/>
      <c r="BL19" s="273"/>
      <c r="BM19" s="273"/>
      <c r="BN19" s="273"/>
      <c r="BO19" s="273"/>
      <c r="BP19" s="273"/>
      <c r="BQ19" s="273"/>
      <c r="BR19" s="273"/>
      <c r="BS19" s="273"/>
      <c r="BT19" s="273"/>
      <c r="BU19" s="273"/>
      <c r="BV19" s="273"/>
      <c r="BW19" s="273"/>
      <c r="BX19" s="273"/>
      <c r="BY19" s="273"/>
      <c r="BZ19" s="273"/>
      <c r="CA19" s="273"/>
      <c r="CB19" s="273"/>
      <c r="CC19" s="273"/>
      <c r="CD19" s="273"/>
      <c r="CE19" s="273"/>
      <c r="CF19" s="273"/>
      <c r="CG19" s="273"/>
      <c r="CH19" s="273"/>
      <c r="CI19" s="416"/>
      <c r="CJ19" s="416"/>
      <c r="CK19" s="416"/>
      <c r="CL19" s="416"/>
      <c r="CM19" s="416"/>
      <c r="CN19" s="416"/>
      <c r="CO19" s="416"/>
      <c r="CP19" s="416"/>
      <c r="CQ19" s="416"/>
      <c r="CR19" s="416"/>
      <c r="CS19" s="416"/>
      <c r="CT19" s="416"/>
      <c r="CU19" s="365"/>
      <c r="CV19" s="365"/>
      <c r="CW19" s="365"/>
      <c r="CX19" s="365"/>
      <c r="CY19" s="365"/>
      <c r="CZ19" s="365"/>
      <c r="DA19" s="365"/>
      <c r="DB19" s="365"/>
      <c r="DC19" s="365"/>
      <c r="DD19" s="365"/>
      <c r="DE19" s="365"/>
      <c r="DF19" s="365"/>
      <c r="DG19" s="365"/>
      <c r="DH19" s="365"/>
      <c r="DI19" s="365"/>
      <c r="DJ19" s="365"/>
      <c r="DK19" s="365"/>
      <c r="DL19" s="365"/>
      <c r="DM19" s="365"/>
      <c r="DN19" s="365"/>
      <c r="DO19" s="365"/>
      <c r="DP19" s="365"/>
      <c r="DQ19" s="365"/>
      <c r="DR19" s="365"/>
      <c r="DS19" s="365"/>
      <c r="DT19" s="365"/>
      <c r="DU19" s="365"/>
      <c r="DV19" s="365"/>
      <c r="DW19" s="365"/>
      <c r="DX19" s="365"/>
      <c r="DY19" s="365"/>
      <c r="DZ19" s="365"/>
      <c r="EA19" s="365"/>
      <c r="EB19" s="365"/>
      <c r="EC19" s="365"/>
      <c r="ED19" s="365"/>
      <c r="EF19" s="400"/>
      <c r="EG19" s="400"/>
      <c r="EH19" s="400"/>
      <c r="EI19" s="400"/>
      <c r="EK19" s="400"/>
      <c r="EL19" s="400"/>
      <c r="EM19" s="400"/>
      <c r="EN19" s="400">
        <f>+EN23+EN24+EN27+EN31</f>
        <v>22943.0316736514</v>
      </c>
      <c r="EO19" s="400"/>
      <c r="EP19" s="400"/>
      <c r="EQ19" s="400"/>
      <c r="ER19" s="400"/>
      <c r="ES19" s="400"/>
    </row>
    <row r="20" spans="1:151" s="370" customFormat="1" x14ac:dyDescent="0.25">
      <c r="A20" s="369" t="s">
        <v>541</v>
      </c>
      <c r="B20" s="369"/>
      <c r="C20" s="365">
        <f t="shared" ref="C20:BN20" si="20">C21+C44</f>
        <v>1889.4834753534647</v>
      </c>
      <c r="D20" s="365">
        <f t="shared" si="20"/>
        <v>1739.5010135243556</v>
      </c>
      <c r="E20" s="365">
        <f t="shared" si="20"/>
        <v>2181.7839256043299</v>
      </c>
      <c r="F20" s="365">
        <f t="shared" si="20"/>
        <v>2107.4585762942233</v>
      </c>
      <c r="G20" s="365">
        <f t="shared" si="20"/>
        <v>2116.9020055020469</v>
      </c>
      <c r="H20" s="365">
        <f t="shared" si="20"/>
        <v>2285.4733205545463</v>
      </c>
      <c r="I20" s="365">
        <f t="shared" si="20"/>
        <v>1894.1593387110947</v>
      </c>
      <c r="J20" s="365">
        <f t="shared" si="20"/>
        <v>2303.4715445641546</v>
      </c>
      <c r="K20" s="365">
        <f t="shared" si="20"/>
        <v>2069.1191753717735</v>
      </c>
      <c r="L20" s="365">
        <f t="shared" si="20"/>
        <v>2404.2989727553004</v>
      </c>
      <c r="M20" s="365">
        <f t="shared" si="20"/>
        <v>2464.2218956417546</v>
      </c>
      <c r="N20" s="365">
        <f t="shared" si="20"/>
        <v>3269.9229389263764</v>
      </c>
      <c r="O20" s="365">
        <f t="shared" si="20"/>
        <v>1819.024631864401</v>
      </c>
      <c r="P20" s="365">
        <f t="shared" si="20"/>
        <v>2435.423854956025</v>
      </c>
      <c r="Q20" s="365">
        <f t="shared" si="20"/>
        <v>2500.7643944488509</v>
      </c>
      <c r="R20" s="365">
        <f t="shared" si="20"/>
        <v>2414.2142058380723</v>
      </c>
      <c r="S20" s="365">
        <f t="shared" si="20"/>
        <v>2307.293701502947</v>
      </c>
      <c r="T20" s="365">
        <f t="shared" si="20"/>
        <v>2533.101806951709</v>
      </c>
      <c r="U20" s="365">
        <f t="shared" si="20"/>
        <v>2258.6825560780876</v>
      </c>
      <c r="V20" s="365">
        <f t="shared" si="20"/>
        <v>2687.3294505072095</v>
      </c>
      <c r="W20" s="365">
        <f t="shared" si="20"/>
        <v>2785.0514126398675</v>
      </c>
      <c r="X20" s="365">
        <f t="shared" si="20"/>
        <v>2942.2289206994583</v>
      </c>
      <c r="Y20" s="365">
        <f t="shared" si="20"/>
        <v>3049.5665692151579</v>
      </c>
      <c r="Z20" s="365">
        <f t="shared" si="20"/>
        <v>3941.1364001391739</v>
      </c>
      <c r="AA20" s="365">
        <f t="shared" si="20"/>
        <v>2046.0419393838888</v>
      </c>
      <c r="AB20" s="365">
        <f t="shared" si="20"/>
        <v>2457.9048153824938</v>
      </c>
      <c r="AC20" s="365">
        <f t="shared" si="20"/>
        <v>2428.6890116879854</v>
      </c>
      <c r="AD20" s="365">
        <f t="shared" si="20"/>
        <v>2801.8762559059096</v>
      </c>
      <c r="AE20" s="365">
        <f t="shared" si="20"/>
        <v>2325.2123212307743</v>
      </c>
      <c r="AF20" s="365">
        <f t="shared" si="20"/>
        <v>2580.8684589982599</v>
      </c>
      <c r="AG20" s="365">
        <f t="shared" si="20"/>
        <v>2639.8783766266597</v>
      </c>
      <c r="AH20" s="365">
        <f t="shared" si="20"/>
        <v>2656.1409447114665</v>
      </c>
      <c r="AI20" s="365">
        <f t="shared" si="20"/>
        <v>2918.3632057037321</v>
      </c>
      <c r="AJ20" s="365">
        <f t="shared" si="20"/>
        <v>3072.5058127995285</v>
      </c>
      <c r="AK20" s="365">
        <f t="shared" si="20"/>
        <v>2986.2185640599787</v>
      </c>
      <c r="AL20" s="365">
        <f t="shared" si="20"/>
        <v>4141.1818798049871</v>
      </c>
      <c r="AM20" s="365">
        <f t="shared" si="20"/>
        <v>1489.6659044725523</v>
      </c>
      <c r="AN20" s="365">
        <f t="shared" si="20"/>
        <v>2360.1386198454406</v>
      </c>
      <c r="AO20" s="365">
        <f t="shared" si="20"/>
        <v>2502.4147843093428</v>
      </c>
      <c r="AP20" s="365">
        <f t="shared" si="20"/>
        <v>2077.2045075050205</v>
      </c>
      <c r="AQ20" s="365">
        <f t="shared" si="20"/>
        <v>2529.0527933367775</v>
      </c>
      <c r="AR20" s="365">
        <f t="shared" si="20"/>
        <v>2599.2547363434683</v>
      </c>
      <c r="AS20" s="365">
        <f t="shared" si="20"/>
        <v>2437.0229044707089</v>
      </c>
      <c r="AT20" s="365">
        <f t="shared" si="20"/>
        <v>1916.4495378328713</v>
      </c>
      <c r="AU20" s="365">
        <f t="shared" si="20"/>
        <v>2074.8317016957226</v>
      </c>
      <c r="AV20" s="365">
        <f t="shared" si="20"/>
        <v>2345.3645798681896</v>
      </c>
      <c r="AW20" s="365">
        <f t="shared" si="20"/>
        <v>1990.8181549164476</v>
      </c>
      <c r="AX20" s="365">
        <f t="shared" si="20"/>
        <v>4355.6792189391035</v>
      </c>
      <c r="AY20" s="365">
        <f t="shared" si="20"/>
        <v>1420.5989244178038</v>
      </c>
      <c r="AZ20" s="365">
        <f t="shared" si="20"/>
        <v>1991.3049764345878</v>
      </c>
      <c r="BA20" s="365">
        <f t="shared" si="20"/>
        <v>2456.9731550192682</v>
      </c>
      <c r="BB20" s="365">
        <f t="shared" si="20"/>
        <v>2111.9123773385959</v>
      </c>
      <c r="BC20" s="365">
        <f t="shared" si="20"/>
        <v>1618.5376217431399</v>
      </c>
      <c r="BD20" s="365">
        <f t="shared" si="20"/>
        <v>2350.9305530732067</v>
      </c>
      <c r="BE20" s="365">
        <f t="shared" si="20"/>
        <v>2123.2118351858321</v>
      </c>
      <c r="BF20" s="365">
        <f t="shared" si="20"/>
        <v>2273.8349989274739</v>
      </c>
      <c r="BG20" s="365">
        <f t="shared" si="20"/>
        <v>2499.5349305342543</v>
      </c>
      <c r="BH20" s="365">
        <f t="shared" si="20"/>
        <v>2113.9602806240123</v>
      </c>
      <c r="BI20" s="365">
        <f t="shared" si="20"/>
        <v>2627.4801960226578</v>
      </c>
      <c r="BJ20" s="365">
        <f t="shared" si="20"/>
        <v>4190.2907823688747</v>
      </c>
      <c r="BK20" s="365">
        <f t="shared" si="20"/>
        <v>1468.737820283236</v>
      </c>
      <c r="BL20" s="365">
        <f t="shared" si="20"/>
        <v>1988.6654161394961</v>
      </c>
      <c r="BM20" s="365">
        <f t="shared" si="20"/>
        <v>2791.3720469989798</v>
      </c>
      <c r="BN20" s="365">
        <f t="shared" si="20"/>
        <v>2239.8652718537405</v>
      </c>
      <c r="BO20" s="365">
        <f t="shared" ref="BO20:DZ20" si="21">BO21+BO44</f>
        <v>2057.3503177273851</v>
      </c>
      <c r="BP20" s="365">
        <f t="shared" si="21"/>
        <v>2108.4132853714423</v>
      </c>
      <c r="BQ20" s="365">
        <f t="shared" si="21"/>
        <v>1721.5199668694875</v>
      </c>
      <c r="BR20" s="365">
        <f t="shared" si="21"/>
        <v>2029.6579220471997</v>
      </c>
      <c r="BS20" s="365">
        <f t="shared" si="21"/>
        <v>1984.9225213158006</v>
      </c>
      <c r="BT20" s="365">
        <f t="shared" si="21"/>
        <v>2260.0233576747992</v>
      </c>
      <c r="BU20" s="365">
        <f t="shared" si="21"/>
        <v>2446.7727806521198</v>
      </c>
      <c r="BV20" s="365">
        <f t="shared" si="21"/>
        <v>4308.3186240129689</v>
      </c>
      <c r="BW20" s="365">
        <f t="shared" si="21"/>
        <v>1510.1150158923335</v>
      </c>
      <c r="BX20" s="365">
        <f t="shared" si="21"/>
        <v>1868.2139593064505</v>
      </c>
      <c r="BY20" s="365">
        <f t="shared" si="21"/>
        <v>2666.780042047134</v>
      </c>
      <c r="BZ20" s="365">
        <f t="shared" si="21"/>
        <v>2533.2783129505328</v>
      </c>
      <c r="CA20" s="365">
        <f t="shared" si="21"/>
        <v>2262.9347301444959</v>
      </c>
      <c r="CB20" s="365">
        <f t="shared" si="21"/>
        <v>2083.9604238252464</v>
      </c>
      <c r="CC20" s="365">
        <f t="shared" si="21"/>
        <v>2194.490711689733</v>
      </c>
      <c r="CD20" s="365">
        <f t="shared" si="21"/>
        <v>2349.9083125899328</v>
      </c>
      <c r="CE20" s="365">
        <f t="shared" si="21"/>
        <v>2443.8587818797332</v>
      </c>
      <c r="CF20" s="365">
        <f t="shared" si="21"/>
        <v>2286.3923347501336</v>
      </c>
      <c r="CG20" s="365">
        <f t="shared" si="21"/>
        <v>2261.8563977505337</v>
      </c>
      <c r="CH20" s="365">
        <f t="shared" si="21"/>
        <v>4360.5142579097319</v>
      </c>
      <c r="CI20" s="365">
        <f t="shared" si="21"/>
        <v>1957.0538497496439</v>
      </c>
      <c r="CJ20" s="365">
        <f t="shared" si="21"/>
        <v>2041.4056983956009</v>
      </c>
      <c r="CK20" s="365">
        <f t="shared" si="21"/>
        <v>2121.3579349438269</v>
      </c>
      <c r="CL20" s="365">
        <f t="shared" si="21"/>
        <v>2520.8640666633769</v>
      </c>
      <c r="CM20" s="365">
        <f t="shared" si="21"/>
        <v>2462.603757858777</v>
      </c>
      <c r="CN20" s="365">
        <f t="shared" si="21"/>
        <v>2408.1785856045776</v>
      </c>
      <c r="CO20" s="365">
        <f t="shared" si="21"/>
        <v>2524.8522075823776</v>
      </c>
      <c r="CP20" s="365">
        <f t="shared" si="21"/>
        <v>2230.6517947915763</v>
      </c>
      <c r="CQ20" s="365">
        <f t="shared" si="21"/>
        <v>2456.950525357377</v>
      </c>
      <c r="CR20" s="365">
        <f t="shared" si="21"/>
        <v>2246.4726400006593</v>
      </c>
      <c r="CS20" s="365">
        <f t="shared" si="21"/>
        <v>2197.9790722230932</v>
      </c>
      <c r="CT20" s="365">
        <f t="shared" si="21"/>
        <v>4240.8078318980688</v>
      </c>
      <c r="CU20" s="365">
        <f t="shared" si="21"/>
        <v>1934.9307638697173</v>
      </c>
      <c r="CV20" s="365">
        <f t="shared" si="21"/>
        <v>2021.1107933291364</v>
      </c>
      <c r="CW20" s="365">
        <f t="shared" si="21"/>
        <v>2141.9986195426618</v>
      </c>
      <c r="CX20" s="365">
        <f t="shared" si="21"/>
        <v>2149.5444681903537</v>
      </c>
      <c r="CY20" s="365">
        <f t="shared" si="21"/>
        <v>2546.5120838030498</v>
      </c>
      <c r="CZ20" s="365">
        <f t="shared" si="21"/>
        <v>2043.3853488250174</v>
      </c>
      <c r="DA20" s="365">
        <f t="shared" si="21"/>
        <v>1992.4135560154798</v>
      </c>
      <c r="DB20" s="365">
        <f t="shared" si="21"/>
        <v>2199.2417174068933</v>
      </c>
      <c r="DC20" s="365">
        <f t="shared" si="21"/>
        <v>1677.8648790909447</v>
      </c>
      <c r="DD20" s="365">
        <f t="shared" si="21"/>
        <v>2016.0554539175214</v>
      </c>
      <c r="DE20" s="365">
        <f t="shared" si="21"/>
        <v>1993.6143907723549</v>
      </c>
      <c r="DF20" s="365">
        <f t="shared" si="21"/>
        <v>3491.5481966908524</v>
      </c>
      <c r="DG20" s="365">
        <f t="shared" si="21"/>
        <v>1764.1745015818001</v>
      </c>
      <c r="DH20" s="365">
        <f t="shared" si="21"/>
        <v>1757.0962184468008</v>
      </c>
      <c r="DI20" s="365">
        <f t="shared" si="21"/>
        <v>2317.4894238327915</v>
      </c>
      <c r="DJ20" s="365">
        <f t="shared" si="21"/>
        <v>2152.1278887450849</v>
      </c>
      <c r="DK20" s="365">
        <f t="shared" si="21"/>
        <v>2241.5378549772181</v>
      </c>
      <c r="DL20" s="365">
        <f t="shared" si="21"/>
        <v>2282.19097770691</v>
      </c>
      <c r="DM20" s="365">
        <f t="shared" si="21"/>
        <v>2264.1119680267611</v>
      </c>
      <c r="DN20" s="365">
        <f t="shared" si="21"/>
        <v>2383.9349062809115</v>
      </c>
      <c r="DO20" s="365">
        <f t="shared" si="21"/>
        <v>1856.116177110174</v>
      </c>
      <c r="DP20" s="365">
        <f t="shared" si="21"/>
        <v>2324.8926201429281</v>
      </c>
      <c r="DQ20" s="365">
        <f t="shared" si="21"/>
        <v>2162.7006221065926</v>
      </c>
      <c r="DR20" s="365">
        <f t="shared" si="21"/>
        <v>4469.4001154268526</v>
      </c>
      <c r="DS20" s="537">
        <f t="shared" si="21"/>
        <v>1746.1863151889347</v>
      </c>
      <c r="DT20" s="365">
        <f t="shared" si="21"/>
        <v>2452.0917459701459</v>
      </c>
      <c r="DU20" s="365">
        <f t="shared" si="21"/>
        <v>2485.071361015569</v>
      </c>
      <c r="DV20" s="365">
        <f t="shared" si="21"/>
        <v>2659.3353920968348</v>
      </c>
      <c r="DW20" s="365">
        <f t="shared" si="21"/>
        <v>2588.3109040834679</v>
      </c>
      <c r="DX20" s="365">
        <f t="shared" si="21"/>
        <v>2630.3108053518799</v>
      </c>
      <c r="DY20" s="365">
        <f t="shared" si="21"/>
        <v>2664.8637289632647</v>
      </c>
      <c r="DZ20" s="365">
        <f t="shared" si="21"/>
        <v>2616.8413069347694</v>
      </c>
      <c r="EA20" s="365">
        <f>EA21+EA44</f>
        <v>2435.6256807363461</v>
      </c>
      <c r="EB20" s="365">
        <f>EB21+EB44</f>
        <v>2527.0470936005504</v>
      </c>
      <c r="EC20" s="365">
        <f>EC21+EC44</f>
        <v>2366.2930392365661</v>
      </c>
      <c r="ED20" s="365">
        <f>ED21+ED44</f>
        <v>2928.9987055040556</v>
      </c>
      <c r="EF20" s="365">
        <f>EF21+EF44</f>
        <v>29409.177965068957</v>
      </c>
      <c r="EG20" s="365">
        <f>EG21+EG44</f>
        <v>26208.220271453982</v>
      </c>
      <c r="EH20" s="365">
        <f>EH21+EH44</f>
        <v>27975.773274384825</v>
      </c>
      <c r="EI20" s="365">
        <f>EI21+EI44</f>
        <v>30100.976078682383</v>
      </c>
      <c r="EJ20" s="371"/>
      <c r="EK20" s="365">
        <f t="shared" ref="EK20:ES20" si="22">EK21+EK44</f>
        <v>30122.458746588956</v>
      </c>
      <c r="EL20" s="365">
        <f t="shared" si="22"/>
        <v>27043.038242013979</v>
      </c>
      <c r="EM20" s="365">
        <f t="shared" si="22"/>
        <v>28519.676064114821</v>
      </c>
      <c r="EN20" s="365">
        <f t="shared" si="22"/>
        <v>30100.976078682383</v>
      </c>
      <c r="EO20" s="365">
        <f t="shared" si="22"/>
        <v>29893.021752958928</v>
      </c>
      <c r="EP20" s="365">
        <f t="shared" si="22"/>
        <v>29750.43975731785</v>
      </c>
      <c r="EQ20" s="365">
        <f t="shared" si="22"/>
        <v>29882.047001025108</v>
      </c>
      <c r="ER20" s="365">
        <f t="shared" si="22"/>
        <v>30280.816251726174</v>
      </c>
      <c r="ES20" s="365">
        <f t="shared" si="22"/>
        <v>30852.458047173757</v>
      </c>
    </row>
    <row r="21" spans="1:151" s="370" customFormat="1" x14ac:dyDescent="0.25">
      <c r="A21" s="369" t="s">
        <v>540</v>
      </c>
      <c r="B21" s="369"/>
      <c r="C21" s="400">
        <f t="shared" ref="C21:BN21" si="23">C22+C33+C47</f>
        <v>1880.2374325834646</v>
      </c>
      <c r="D21" s="400">
        <f t="shared" si="23"/>
        <v>1690.8714828743555</v>
      </c>
      <c r="E21" s="400">
        <f t="shared" si="23"/>
        <v>2116.5638718043297</v>
      </c>
      <c r="F21" s="400">
        <f t="shared" si="23"/>
        <v>1989.5867446550089</v>
      </c>
      <c r="G21" s="400">
        <f t="shared" si="23"/>
        <v>2014.8090900320467</v>
      </c>
      <c r="H21" s="400">
        <f t="shared" si="23"/>
        <v>2159.7812014145461</v>
      </c>
      <c r="I21" s="400">
        <f t="shared" si="23"/>
        <v>1884.9006562110947</v>
      </c>
      <c r="J21" s="400">
        <f t="shared" si="23"/>
        <v>2258.9325438641545</v>
      </c>
      <c r="K21" s="400">
        <f t="shared" si="23"/>
        <v>2005.9628235532393</v>
      </c>
      <c r="L21" s="400">
        <f t="shared" si="23"/>
        <v>2317.5187768451665</v>
      </c>
      <c r="M21" s="400">
        <f t="shared" si="23"/>
        <v>2366.331894997305</v>
      </c>
      <c r="N21" s="400">
        <f t="shared" si="23"/>
        <v>3136.893298014993</v>
      </c>
      <c r="O21" s="400">
        <f t="shared" si="23"/>
        <v>1801.3299667923668</v>
      </c>
      <c r="P21" s="400">
        <f t="shared" si="23"/>
        <v>2389.6631555126664</v>
      </c>
      <c r="Q21" s="400">
        <f t="shared" si="23"/>
        <v>2397.2512824721666</v>
      </c>
      <c r="R21" s="400">
        <f t="shared" si="23"/>
        <v>2323.2498416208664</v>
      </c>
      <c r="S21" s="400">
        <f t="shared" si="23"/>
        <v>2199.7806392739667</v>
      </c>
      <c r="T21" s="400">
        <f t="shared" si="23"/>
        <v>2325.9341798701666</v>
      </c>
      <c r="U21" s="400">
        <f t="shared" si="23"/>
        <v>2248.216126490167</v>
      </c>
      <c r="V21" s="400">
        <f t="shared" si="23"/>
        <v>2638.2383725908662</v>
      </c>
      <c r="W21" s="400">
        <f t="shared" si="23"/>
        <v>2660.5730785892956</v>
      </c>
      <c r="X21" s="400">
        <f t="shared" si="23"/>
        <v>2846.958977044033</v>
      </c>
      <c r="Y21" s="400">
        <f t="shared" si="23"/>
        <v>2939.531645229998</v>
      </c>
      <c r="Z21" s="400">
        <f t="shared" si="23"/>
        <v>3734.4807563409654</v>
      </c>
      <c r="AA21" s="400">
        <f t="shared" si="23"/>
        <v>2015.9192008900002</v>
      </c>
      <c r="AB21" s="400">
        <f t="shared" si="23"/>
        <v>2394.8482082000005</v>
      </c>
      <c r="AC21" s="400">
        <f t="shared" si="23"/>
        <v>2275.0699209700001</v>
      </c>
      <c r="AD21" s="400">
        <f t="shared" si="23"/>
        <v>2686.998367090001</v>
      </c>
      <c r="AE21" s="400">
        <f t="shared" si="23"/>
        <v>2209.2909418899999</v>
      </c>
      <c r="AF21" s="400">
        <f t="shared" si="23"/>
        <v>2411.7747682800004</v>
      </c>
      <c r="AG21" s="400">
        <f t="shared" si="23"/>
        <v>2609.8519806199997</v>
      </c>
      <c r="AH21" s="400">
        <f t="shared" si="23"/>
        <v>2596.3133432499994</v>
      </c>
      <c r="AI21" s="400">
        <f t="shared" si="23"/>
        <v>2765.2464159200003</v>
      </c>
      <c r="AJ21" s="400">
        <f t="shared" si="23"/>
        <v>2958.2147968500008</v>
      </c>
      <c r="AK21" s="400">
        <f t="shared" si="23"/>
        <v>2858.0019929700002</v>
      </c>
      <c r="AL21" s="400">
        <f t="shared" si="23"/>
        <v>3876.3879363599999</v>
      </c>
      <c r="AM21" s="400">
        <f t="shared" si="23"/>
        <v>1456.2309699233333</v>
      </c>
      <c r="AN21" s="400">
        <f t="shared" si="23"/>
        <v>2292.8920366833331</v>
      </c>
      <c r="AO21" s="400">
        <f t="shared" si="23"/>
        <v>2266.6751434633338</v>
      </c>
      <c r="AP21" s="400">
        <f t="shared" si="23"/>
        <v>1963.5831441133334</v>
      </c>
      <c r="AQ21" s="400">
        <f t="shared" si="23"/>
        <v>2392.8138353933336</v>
      </c>
      <c r="AR21" s="400">
        <f t="shared" si="23"/>
        <v>2329.636485933333</v>
      </c>
      <c r="AS21" s="400">
        <f t="shared" si="23"/>
        <v>2392.6609602033332</v>
      </c>
      <c r="AT21" s="400">
        <f t="shared" si="23"/>
        <v>1847.1615254333333</v>
      </c>
      <c r="AU21" s="400">
        <f t="shared" si="23"/>
        <v>1806.5983811033332</v>
      </c>
      <c r="AV21" s="400">
        <f t="shared" si="23"/>
        <v>2225.2171944333336</v>
      </c>
      <c r="AW21" s="400">
        <f t="shared" si="23"/>
        <v>1856.7795258233332</v>
      </c>
      <c r="AX21" s="400">
        <f t="shared" si="23"/>
        <v>4088.2922589133327</v>
      </c>
      <c r="AY21" s="400">
        <f t="shared" si="23"/>
        <v>1363.0953091833333</v>
      </c>
      <c r="AZ21" s="400">
        <f t="shared" si="23"/>
        <v>1922.1701094866664</v>
      </c>
      <c r="BA21" s="400">
        <f t="shared" si="23"/>
        <v>2186.7498368966667</v>
      </c>
      <c r="BB21" s="400">
        <f t="shared" si="23"/>
        <v>1992.9646109866667</v>
      </c>
      <c r="BC21" s="400">
        <f t="shared" si="23"/>
        <v>1470.5066318166666</v>
      </c>
      <c r="BD21" s="400">
        <f t="shared" si="23"/>
        <v>2087.670842136667</v>
      </c>
      <c r="BE21" s="400">
        <f t="shared" si="23"/>
        <v>2050.4906662366666</v>
      </c>
      <c r="BF21" s="400">
        <f t="shared" si="23"/>
        <v>2203.3224526533336</v>
      </c>
      <c r="BG21" s="400">
        <f t="shared" si="23"/>
        <v>2224.8059460933337</v>
      </c>
      <c r="BH21" s="400">
        <f t="shared" si="23"/>
        <v>1965.3826310733327</v>
      </c>
      <c r="BI21" s="400">
        <f t="shared" si="23"/>
        <v>2487.0907989033331</v>
      </c>
      <c r="BJ21" s="400">
        <f t="shared" si="23"/>
        <v>3885.918997953333</v>
      </c>
      <c r="BK21" s="400">
        <f t="shared" si="23"/>
        <v>1375.9471769500001</v>
      </c>
      <c r="BL21" s="400">
        <f t="shared" si="23"/>
        <v>1915.8339242499997</v>
      </c>
      <c r="BM21" s="400">
        <f t="shared" si="23"/>
        <v>2371.0926037700001</v>
      </c>
      <c r="BN21" s="400">
        <f t="shared" si="23"/>
        <v>2099.0725965799998</v>
      </c>
      <c r="BO21" s="400">
        <f t="shared" ref="BO21:DZ21" si="24">BO22+BO33+BO47</f>
        <v>1883.01472231</v>
      </c>
      <c r="BP21" s="400">
        <f t="shared" si="24"/>
        <v>1802.9343864699997</v>
      </c>
      <c r="BQ21" s="400">
        <f t="shared" si="24"/>
        <v>1626.9167947400003</v>
      </c>
      <c r="BR21" s="400">
        <f t="shared" si="24"/>
        <v>1935.2112671899997</v>
      </c>
      <c r="BS21" s="400">
        <f t="shared" si="24"/>
        <v>1580.5939136200006</v>
      </c>
      <c r="BT21" s="400">
        <f t="shared" si="24"/>
        <v>2118.2733099799993</v>
      </c>
      <c r="BU21" s="400">
        <f t="shared" si="24"/>
        <v>2298.8467900599994</v>
      </c>
      <c r="BV21" s="400">
        <f t="shared" si="24"/>
        <v>3917.1245575113694</v>
      </c>
      <c r="BW21" s="400">
        <f t="shared" si="24"/>
        <v>1397.8306701133336</v>
      </c>
      <c r="BX21" s="400">
        <f t="shared" si="24"/>
        <v>1770.7474978733335</v>
      </c>
      <c r="BY21" s="400">
        <f t="shared" si="24"/>
        <v>2271.6157463033337</v>
      </c>
      <c r="BZ21" s="400">
        <f t="shared" si="24"/>
        <v>2269.5332887433328</v>
      </c>
      <c r="CA21" s="400">
        <f t="shared" si="24"/>
        <v>2014.0177233533334</v>
      </c>
      <c r="CB21" s="400">
        <f t="shared" si="24"/>
        <v>1800.1811690633328</v>
      </c>
      <c r="CC21" s="400">
        <f t="shared" si="24"/>
        <v>1962.0085647233332</v>
      </c>
      <c r="CD21" s="400">
        <f t="shared" si="24"/>
        <v>2247.210472783333</v>
      </c>
      <c r="CE21" s="400">
        <f t="shared" si="24"/>
        <v>2053.8724601333333</v>
      </c>
      <c r="CF21" s="400">
        <f t="shared" si="24"/>
        <v>2009.9421028833335</v>
      </c>
      <c r="CG21" s="400">
        <f t="shared" si="24"/>
        <v>2002.3583186133337</v>
      </c>
      <c r="CH21" s="400">
        <f t="shared" si="24"/>
        <v>4044.5285030033342</v>
      </c>
      <c r="CI21" s="400">
        <f t="shared" si="24"/>
        <v>1709.3766350736439</v>
      </c>
      <c r="CJ21" s="400">
        <f t="shared" si="24"/>
        <v>1935.6498998349771</v>
      </c>
      <c r="CK21" s="400">
        <f t="shared" si="24"/>
        <v>1737.3674973350271</v>
      </c>
      <c r="CL21" s="400">
        <f t="shared" si="24"/>
        <v>2243.0780373709767</v>
      </c>
      <c r="CM21" s="400">
        <f t="shared" si="24"/>
        <v>2197.193109006977</v>
      </c>
      <c r="CN21" s="400">
        <f t="shared" si="24"/>
        <v>2080.5911578549776</v>
      </c>
      <c r="CO21" s="400">
        <f t="shared" si="24"/>
        <v>2166.8608388009775</v>
      </c>
      <c r="CP21" s="400">
        <f t="shared" si="24"/>
        <v>2118.1982859249765</v>
      </c>
      <c r="CQ21" s="400">
        <f t="shared" si="24"/>
        <v>2132.556195852977</v>
      </c>
      <c r="CR21" s="400">
        <f t="shared" si="24"/>
        <v>1960.5836615070591</v>
      </c>
      <c r="CS21" s="400">
        <f t="shared" si="24"/>
        <v>1944.249640716977</v>
      </c>
      <c r="CT21" s="400">
        <f t="shared" si="24"/>
        <v>3928.4330804965848</v>
      </c>
      <c r="CU21" s="400">
        <f t="shared" si="24"/>
        <v>1584.7637401386669</v>
      </c>
      <c r="CV21" s="400">
        <f t="shared" si="24"/>
        <v>1902.711496180666</v>
      </c>
      <c r="CW21" s="400">
        <f t="shared" si="24"/>
        <v>1740.7586020266644</v>
      </c>
      <c r="CX21" s="400">
        <f t="shared" si="24"/>
        <v>1814.0513859066687</v>
      </c>
      <c r="CY21" s="400">
        <f t="shared" si="24"/>
        <v>2393.1617205566663</v>
      </c>
      <c r="CZ21" s="400">
        <f t="shared" si="24"/>
        <v>1624.2435591766682</v>
      </c>
      <c r="DA21" s="400">
        <f t="shared" si="24"/>
        <v>1631.0450543866687</v>
      </c>
      <c r="DB21" s="400">
        <f t="shared" si="24"/>
        <v>1682.8330648566634</v>
      </c>
      <c r="DC21" s="400">
        <f t="shared" si="24"/>
        <v>1505.5999723766647</v>
      </c>
      <c r="DD21" s="400">
        <f t="shared" si="24"/>
        <v>1853.829776888668</v>
      </c>
      <c r="DE21" s="400">
        <f t="shared" si="24"/>
        <v>1859.8909003946644</v>
      </c>
      <c r="DF21" s="400">
        <f t="shared" si="24"/>
        <v>3318.4635994566684</v>
      </c>
      <c r="DG21" s="400">
        <f t="shared" si="24"/>
        <v>1601.7465218731923</v>
      </c>
      <c r="DH21" s="400">
        <f t="shared" si="24"/>
        <v>1627.0916831186778</v>
      </c>
      <c r="DI21" s="400">
        <f t="shared" si="24"/>
        <v>2149.9688309766789</v>
      </c>
      <c r="DJ21" s="400">
        <f t="shared" si="24"/>
        <v>1973.4341056366545</v>
      </c>
      <c r="DK21" s="400">
        <f t="shared" si="24"/>
        <v>2074.3589282966718</v>
      </c>
      <c r="DL21" s="400">
        <f t="shared" si="24"/>
        <v>2130.7294826366533</v>
      </c>
      <c r="DM21" s="400">
        <f t="shared" si="24"/>
        <v>2114.6733851766244</v>
      </c>
      <c r="DN21" s="400">
        <f t="shared" si="24"/>
        <v>2246.8142850166669</v>
      </c>
      <c r="DO21" s="400">
        <f t="shared" si="24"/>
        <v>1693.4024860667071</v>
      </c>
      <c r="DP21" s="400">
        <f t="shared" si="24"/>
        <v>2088.1569831766856</v>
      </c>
      <c r="DQ21" s="400">
        <f t="shared" si="24"/>
        <v>2004.3229314166667</v>
      </c>
      <c r="DR21" s="400">
        <f t="shared" si="24"/>
        <v>4321.4634083266574</v>
      </c>
      <c r="DS21" s="538">
        <f t="shared" si="24"/>
        <v>1493.3562161466648</v>
      </c>
      <c r="DT21" s="400">
        <f t="shared" si="24"/>
        <v>2301.9272692466561</v>
      </c>
      <c r="DU21" s="400">
        <f t="shared" si="24"/>
        <v>2323.0654185566605</v>
      </c>
      <c r="DV21" s="400">
        <f t="shared" si="24"/>
        <v>2372.7818977079814</v>
      </c>
      <c r="DW21" s="400">
        <f t="shared" si="24"/>
        <v>2462.0485248528685</v>
      </c>
      <c r="DX21" s="400">
        <f t="shared" si="24"/>
        <v>2440.5864025376086</v>
      </c>
      <c r="DY21" s="400">
        <f t="shared" si="24"/>
        <v>2374.2282892169223</v>
      </c>
      <c r="DZ21" s="400">
        <f t="shared" si="24"/>
        <v>2508.5061966204576</v>
      </c>
      <c r="EA21" s="400">
        <f>EA22+EA33+EA47</f>
        <v>2279.3455180088472</v>
      </c>
      <c r="EB21" s="400">
        <f>EB22+EB33+EB47</f>
        <v>2242.4137092693004</v>
      </c>
      <c r="EC21" s="400">
        <f>EC22+EC33+EC47</f>
        <v>2238.8006332501741</v>
      </c>
      <c r="ED21" s="400">
        <f>ED22+ED33+ED47</f>
        <v>2771.9526601350976</v>
      </c>
      <c r="EF21" s="400">
        <f>EF22+EF33+EF47</f>
        <v>26154.138039776131</v>
      </c>
      <c r="EG21" s="400">
        <f>EG22+EG33+EG47</f>
        <v>22911.352872345997</v>
      </c>
      <c r="EH21" s="400">
        <f>EH22+EH33+EH47</f>
        <v>26026.163031718537</v>
      </c>
      <c r="EI21" s="400">
        <f>EI22+EI33+EI47</f>
        <v>27809.012735549237</v>
      </c>
      <c r="EJ21" s="371"/>
      <c r="EK21" s="400">
        <f t="shared" ref="EK21:ES21" si="25">EK22+EK33+EK47</f>
        <v>26867.418821296131</v>
      </c>
      <c r="EL21" s="400">
        <f t="shared" si="25"/>
        <v>23746.170842905995</v>
      </c>
      <c r="EM21" s="400">
        <f t="shared" si="25"/>
        <v>26570.065821448534</v>
      </c>
      <c r="EN21" s="400">
        <f t="shared" si="25"/>
        <v>27809.012735549237</v>
      </c>
      <c r="EO21" s="400">
        <f t="shared" si="25"/>
        <v>27391.49171469764</v>
      </c>
      <c r="EP21" s="400">
        <f t="shared" si="25"/>
        <v>26994.388803564565</v>
      </c>
      <c r="EQ21" s="400">
        <f t="shared" si="25"/>
        <v>26869.192247868821</v>
      </c>
      <c r="ER21" s="400">
        <f t="shared" si="25"/>
        <v>27101.693110399887</v>
      </c>
      <c r="ES21" s="400">
        <f t="shared" si="25"/>
        <v>27452.31590673274</v>
      </c>
    </row>
    <row r="22" spans="1:151" s="370" customFormat="1" x14ac:dyDescent="0.25">
      <c r="A22" s="369" t="s">
        <v>539</v>
      </c>
      <c r="B22" s="369"/>
      <c r="C22" s="365">
        <f t="shared" ref="C22:BN22" si="26">C23+C24+C27+C31</f>
        <v>1081.9086526434646</v>
      </c>
      <c r="D22" s="365">
        <f t="shared" si="26"/>
        <v>1147.1914008543554</v>
      </c>
      <c r="E22" s="365">
        <f t="shared" si="26"/>
        <v>1352.9681430443295</v>
      </c>
      <c r="F22" s="365">
        <f t="shared" si="26"/>
        <v>1315.299351325009</v>
      </c>
      <c r="G22" s="365">
        <f t="shared" si="26"/>
        <v>1366.2110952620465</v>
      </c>
      <c r="H22" s="365">
        <f t="shared" si="26"/>
        <v>1296.5850506845463</v>
      </c>
      <c r="I22" s="365">
        <f t="shared" si="26"/>
        <v>1289.9306411810946</v>
      </c>
      <c r="J22" s="365">
        <f t="shared" si="26"/>
        <v>1483.0958171141542</v>
      </c>
      <c r="K22" s="365">
        <f t="shared" si="26"/>
        <v>1320.9604251032395</v>
      </c>
      <c r="L22" s="365">
        <f t="shared" si="26"/>
        <v>1456.6310044251661</v>
      </c>
      <c r="M22" s="365">
        <f t="shared" si="26"/>
        <v>1480.2556504173053</v>
      </c>
      <c r="N22" s="365">
        <f t="shared" si="26"/>
        <v>1940.482201084993</v>
      </c>
      <c r="O22" s="365">
        <f t="shared" si="26"/>
        <v>1217.5959392923664</v>
      </c>
      <c r="P22" s="365">
        <f t="shared" si="26"/>
        <v>1530.8264839026665</v>
      </c>
      <c r="Q22" s="365">
        <f t="shared" si="26"/>
        <v>1622.1852166521667</v>
      </c>
      <c r="R22" s="365">
        <f t="shared" si="26"/>
        <v>1488.7935832108665</v>
      </c>
      <c r="S22" s="365">
        <f t="shared" si="26"/>
        <v>1444.2839730239666</v>
      </c>
      <c r="T22" s="365">
        <f t="shared" si="26"/>
        <v>1520.4347119901665</v>
      </c>
      <c r="U22" s="365">
        <f t="shared" si="26"/>
        <v>1438.3868208801664</v>
      </c>
      <c r="V22" s="365">
        <f t="shared" si="26"/>
        <v>1698.0222095208669</v>
      </c>
      <c r="W22" s="365">
        <f t="shared" si="26"/>
        <v>1522.7809808392956</v>
      </c>
      <c r="X22" s="365">
        <f t="shared" si="26"/>
        <v>1629.9970267440322</v>
      </c>
      <c r="Y22" s="365">
        <f t="shared" si="26"/>
        <v>1591.055800109998</v>
      </c>
      <c r="Z22" s="365">
        <f t="shared" si="26"/>
        <v>2230.457555970966</v>
      </c>
      <c r="AA22" s="365">
        <f t="shared" si="26"/>
        <v>1444.7959533599999</v>
      </c>
      <c r="AB22" s="365">
        <f t="shared" si="26"/>
        <v>1466.6321588700002</v>
      </c>
      <c r="AC22" s="365">
        <f t="shared" si="26"/>
        <v>1434.0723546700001</v>
      </c>
      <c r="AD22" s="365">
        <f t="shared" si="26"/>
        <v>1855.1909468300003</v>
      </c>
      <c r="AE22" s="365">
        <f t="shared" si="26"/>
        <v>1435.1206123799998</v>
      </c>
      <c r="AF22" s="365">
        <f t="shared" si="26"/>
        <v>1502.2002069200005</v>
      </c>
      <c r="AG22" s="365">
        <f t="shared" si="26"/>
        <v>1674.1239319399997</v>
      </c>
      <c r="AH22" s="365">
        <f t="shared" si="26"/>
        <v>1637.1716273899999</v>
      </c>
      <c r="AI22" s="365">
        <f t="shared" si="26"/>
        <v>1495.2838538599997</v>
      </c>
      <c r="AJ22" s="365">
        <f t="shared" si="26"/>
        <v>1747.3193910400003</v>
      </c>
      <c r="AK22" s="365">
        <f t="shared" si="26"/>
        <v>1641.44374167</v>
      </c>
      <c r="AL22" s="365">
        <f t="shared" si="26"/>
        <v>2492.9832932200002</v>
      </c>
      <c r="AM22" s="365">
        <f t="shared" si="26"/>
        <v>1045.5033822633334</v>
      </c>
      <c r="AN22" s="365">
        <f t="shared" si="26"/>
        <v>1415.1217818633334</v>
      </c>
      <c r="AO22" s="365">
        <f t="shared" si="26"/>
        <v>1512.2225135233334</v>
      </c>
      <c r="AP22" s="365">
        <f t="shared" si="26"/>
        <v>1304.8365417533332</v>
      </c>
      <c r="AQ22" s="365">
        <f t="shared" si="26"/>
        <v>1305.4560116933333</v>
      </c>
      <c r="AR22" s="365">
        <f t="shared" si="26"/>
        <v>1382.529380583333</v>
      </c>
      <c r="AS22" s="365">
        <f t="shared" si="26"/>
        <v>1473.2702815833331</v>
      </c>
      <c r="AT22" s="365">
        <f t="shared" si="26"/>
        <v>1387.290915053333</v>
      </c>
      <c r="AU22" s="365">
        <f t="shared" si="26"/>
        <v>1355.1923042333331</v>
      </c>
      <c r="AV22" s="365">
        <f t="shared" si="26"/>
        <v>1321.6435450533336</v>
      </c>
      <c r="AW22" s="365">
        <f t="shared" si="26"/>
        <v>1350.6739958433332</v>
      </c>
      <c r="AX22" s="365">
        <f t="shared" si="26"/>
        <v>1900.7866182533328</v>
      </c>
      <c r="AY22" s="365">
        <f t="shared" si="26"/>
        <v>991.0200149533332</v>
      </c>
      <c r="AZ22" s="365">
        <f t="shared" si="26"/>
        <v>1430.0258589166667</v>
      </c>
      <c r="BA22" s="365">
        <f t="shared" si="26"/>
        <v>1280.8830434266665</v>
      </c>
      <c r="BB22" s="365">
        <f t="shared" si="26"/>
        <v>1268.2848269766666</v>
      </c>
      <c r="BC22" s="365">
        <f t="shared" si="26"/>
        <v>1172.9958630466667</v>
      </c>
      <c r="BD22" s="365">
        <f t="shared" si="26"/>
        <v>1169.5241900866667</v>
      </c>
      <c r="BE22" s="365">
        <f t="shared" si="26"/>
        <v>1073.2097540566665</v>
      </c>
      <c r="BF22" s="365">
        <f t="shared" si="26"/>
        <v>1330.9083831733337</v>
      </c>
      <c r="BG22" s="365">
        <f t="shared" si="26"/>
        <v>1209.7307400333339</v>
      </c>
      <c r="BH22" s="365">
        <f t="shared" si="26"/>
        <v>1246.1027705933327</v>
      </c>
      <c r="BI22" s="365">
        <f t="shared" si="26"/>
        <v>1305.166213893333</v>
      </c>
      <c r="BJ22" s="365">
        <f t="shared" si="26"/>
        <v>1805.9576562033333</v>
      </c>
      <c r="BK22" s="365">
        <f t="shared" si="26"/>
        <v>973.69845122000015</v>
      </c>
      <c r="BL22" s="365">
        <f t="shared" si="26"/>
        <v>1149.5593171899995</v>
      </c>
      <c r="BM22" s="365">
        <f t="shared" si="26"/>
        <v>1442.20506183</v>
      </c>
      <c r="BN22" s="365">
        <f t="shared" si="26"/>
        <v>1364.2049734999998</v>
      </c>
      <c r="BO22" s="365">
        <f t="shared" ref="BO22:DZ22" si="27">BO23+BO24+BO27+BO31</f>
        <v>1304.08071404</v>
      </c>
      <c r="BP22" s="365">
        <f t="shared" si="27"/>
        <v>1269.1213895599999</v>
      </c>
      <c r="BQ22" s="365">
        <f t="shared" si="27"/>
        <v>1202.3620580700006</v>
      </c>
      <c r="BR22" s="365">
        <f t="shared" si="27"/>
        <v>1414.4393042699996</v>
      </c>
      <c r="BS22" s="365">
        <f t="shared" si="27"/>
        <v>1217.5463125700005</v>
      </c>
      <c r="BT22" s="365">
        <f t="shared" si="27"/>
        <v>1320.7008983999997</v>
      </c>
      <c r="BU22" s="365">
        <f t="shared" si="27"/>
        <v>1378.1126596399999</v>
      </c>
      <c r="BV22" s="365">
        <f t="shared" si="27"/>
        <v>2130.485723131369</v>
      </c>
      <c r="BW22" s="365">
        <f t="shared" si="27"/>
        <v>1156.9354234733335</v>
      </c>
      <c r="BX22" s="365">
        <f t="shared" si="27"/>
        <v>1338.0927341133336</v>
      </c>
      <c r="BY22" s="365">
        <f t="shared" si="27"/>
        <v>1430.7260913333337</v>
      </c>
      <c r="BZ22" s="365">
        <f t="shared" si="27"/>
        <v>1480.9433871933331</v>
      </c>
      <c r="CA22" s="365">
        <f t="shared" si="27"/>
        <v>1489.3223531933336</v>
      </c>
      <c r="CB22" s="365">
        <f t="shared" si="27"/>
        <v>1327.9656938133328</v>
      </c>
      <c r="CC22" s="365">
        <f t="shared" si="27"/>
        <v>1442.8871356233333</v>
      </c>
      <c r="CD22" s="365">
        <f t="shared" si="27"/>
        <v>1739.1918317133332</v>
      </c>
      <c r="CE22" s="365">
        <f t="shared" si="27"/>
        <v>1425.0100164833334</v>
      </c>
      <c r="CF22" s="365">
        <f t="shared" si="27"/>
        <v>1524.1249707533334</v>
      </c>
      <c r="CG22" s="365">
        <f t="shared" si="27"/>
        <v>1483.8898832333336</v>
      </c>
      <c r="CH22" s="365">
        <f t="shared" si="27"/>
        <v>2361.2460800333333</v>
      </c>
      <c r="CI22" s="365">
        <f t="shared" si="27"/>
        <v>1455.2239102536441</v>
      </c>
      <c r="CJ22" s="365">
        <f t="shared" si="27"/>
        <v>1593.0368490049771</v>
      </c>
      <c r="CK22" s="365">
        <f t="shared" si="27"/>
        <v>1595.8450491250271</v>
      </c>
      <c r="CL22" s="365">
        <f t="shared" si="27"/>
        <v>1669.3978389209772</v>
      </c>
      <c r="CM22" s="365">
        <f t="shared" si="27"/>
        <v>1652.5334431969773</v>
      </c>
      <c r="CN22" s="365">
        <f t="shared" si="27"/>
        <v>1590.0688378549771</v>
      </c>
      <c r="CO22" s="365">
        <f t="shared" si="27"/>
        <v>1690.9079763509772</v>
      </c>
      <c r="CP22" s="365">
        <f t="shared" si="27"/>
        <v>1694.909049654977</v>
      </c>
      <c r="CQ22" s="365">
        <f t="shared" si="27"/>
        <v>1610.8630340329771</v>
      </c>
      <c r="CR22" s="365">
        <f t="shared" si="27"/>
        <v>1651.9417813770594</v>
      </c>
      <c r="CS22" s="365">
        <f t="shared" si="27"/>
        <v>1672.1041340969773</v>
      </c>
      <c r="CT22" s="365">
        <f t="shared" si="27"/>
        <v>2570.0934741965843</v>
      </c>
      <c r="CU22" s="365">
        <f t="shared" si="27"/>
        <v>1530.945295908667</v>
      </c>
      <c r="CV22" s="365">
        <f t="shared" si="27"/>
        <v>1506.7505323906662</v>
      </c>
      <c r="CW22" s="365">
        <f t="shared" si="27"/>
        <v>1585.1919708066646</v>
      </c>
      <c r="CX22" s="365">
        <f t="shared" si="27"/>
        <v>1607.1450923566686</v>
      </c>
      <c r="CY22" s="365">
        <f t="shared" si="27"/>
        <v>1430.5078309566666</v>
      </c>
      <c r="CZ22" s="365">
        <f t="shared" si="27"/>
        <v>1342.3051696966681</v>
      </c>
      <c r="DA22" s="365">
        <f t="shared" si="27"/>
        <v>1308.8387456266687</v>
      </c>
      <c r="DB22" s="365">
        <f t="shared" si="27"/>
        <v>1376.7916790166635</v>
      </c>
      <c r="DC22" s="365">
        <f t="shared" si="27"/>
        <v>1140.1671127866657</v>
      </c>
      <c r="DD22" s="365">
        <f t="shared" si="27"/>
        <v>1411.0336441886691</v>
      </c>
      <c r="DE22" s="365">
        <f t="shared" si="27"/>
        <v>1326.4317588346644</v>
      </c>
      <c r="DF22" s="365">
        <f t="shared" si="27"/>
        <v>2170.2968004066665</v>
      </c>
      <c r="DG22" s="365">
        <f t="shared" si="27"/>
        <v>1282.3675400746556</v>
      </c>
      <c r="DH22" s="365">
        <f t="shared" si="27"/>
        <v>1299.9402359186777</v>
      </c>
      <c r="DI22" s="365">
        <f t="shared" si="27"/>
        <v>1616.8304281066787</v>
      </c>
      <c r="DJ22" s="365">
        <f t="shared" si="27"/>
        <v>1504.3719332466546</v>
      </c>
      <c r="DK22" s="365">
        <f t="shared" si="27"/>
        <v>1443.163764606672</v>
      </c>
      <c r="DL22" s="365">
        <f t="shared" si="27"/>
        <v>1498.1775911066529</v>
      </c>
      <c r="DM22" s="365">
        <f t="shared" si="27"/>
        <v>1569.4699826166243</v>
      </c>
      <c r="DN22" s="365">
        <f t="shared" si="27"/>
        <v>1690.8299739966667</v>
      </c>
      <c r="DO22" s="365">
        <f t="shared" si="27"/>
        <v>1363.8757104267074</v>
      </c>
      <c r="DP22" s="365">
        <f t="shared" si="27"/>
        <v>1384.6014029166859</v>
      </c>
      <c r="DQ22" s="365">
        <f t="shared" si="27"/>
        <v>1432.7939160366668</v>
      </c>
      <c r="DR22" s="365">
        <f t="shared" si="27"/>
        <v>2534.9872580066681</v>
      </c>
      <c r="DS22" s="537">
        <f t="shared" si="27"/>
        <v>1422.2434780466647</v>
      </c>
      <c r="DT22" s="365">
        <f t="shared" si="27"/>
        <v>1837.8629877866565</v>
      </c>
      <c r="DU22" s="365">
        <f t="shared" si="27"/>
        <v>2030.0389951166608</v>
      </c>
      <c r="DV22" s="365">
        <f t="shared" si="27"/>
        <v>2083.650320947982</v>
      </c>
      <c r="DW22" s="365">
        <f t="shared" si="27"/>
        <v>1973.6806199269629</v>
      </c>
      <c r="DX22" s="365">
        <f t="shared" si="27"/>
        <v>1951.0584372273693</v>
      </c>
      <c r="DY22" s="365">
        <f t="shared" si="27"/>
        <v>1885.4944087055067</v>
      </c>
      <c r="DZ22" s="365">
        <f t="shared" si="27"/>
        <v>2029.4548669502858</v>
      </c>
      <c r="EA22" s="365">
        <f>EA23+EA24+EA27+EA31</f>
        <v>1838.3380746453856</v>
      </c>
      <c r="EB22" s="365">
        <f>EB23+EB24+EB27+EB31</f>
        <v>1824.4120049820881</v>
      </c>
      <c r="EC22" s="365">
        <f>EC23+EC24+EC27+EC31</f>
        <v>1824.3225341305847</v>
      </c>
      <c r="ED22" s="365">
        <f>ED23+ED24+ED27+ED31</f>
        <v>2242.4749451852508</v>
      </c>
      <c r="EF22" s="365">
        <f>EF23+EF24+EF27+EF31</f>
        <v>20446.925378066131</v>
      </c>
      <c r="EG22" s="365">
        <f>EG23+EG24+EG27+EG31</f>
        <v>17736.405632975999</v>
      </c>
      <c r="EH22" s="365">
        <f>EH23+EH24+EH27+EH31</f>
        <v>18621.40973706001</v>
      </c>
      <c r="EI22" s="365">
        <f>EI23+EI24+EI27+EI31</f>
        <v>22943.0316736514</v>
      </c>
      <c r="EJ22" s="371"/>
      <c r="EK22" s="365">
        <f t="shared" ref="EK22:ES22" si="28">EK23+EK24+EK27+EK31</f>
        <v>21160.206159586131</v>
      </c>
      <c r="EL22" s="365">
        <f t="shared" si="28"/>
        <v>18812.063603535997</v>
      </c>
      <c r="EM22" s="365">
        <f t="shared" si="28"/>
        <v>19921.502526790009</v>
      </c>
      <c r="EN22" s="365">
        <f t="shared" si="28"/>
        <v>22943.0316736514</v>
      </c>
      <c r="EO22" s="365">
        <f t="shared" si="28"/>
        <v>22653.555818152541</v>
      </c>
      <c r="EP22" s="365">
        <f t="shared" si="28"/>
        <v>22291.010088748502</v>
      </c>
      <c r="EQ22" s="365">
        <f t="shared" si="28"/>
        <v>22374.284310486059</v>
      </c>
      <c r="ER22" s="365">
        <f t="shared" si="28"/>
        <v>22384.242003440238</v>
      </c>
      <c r="ES22" s="365">
        <f t="shared" si="28"/>
        <v>22809.217663086045</v>
      </c>
    </row>
    <row r="23" spans="1:151" x14ac:dyDescent="0.25">
      <c r="A23" s="382" t="s">
        <v>538</v>
      </c>
      <c r="B23" s="385"/>
      <c r="C23" s="384">
        <v>446.72754647999989</v>
      </c>
      <c r="D23" s="384">
        <v>585.01754888999994</v>
      </c>
      <c r="E23" s="384">
        <v>627.04217783000001</v>
      </c>
      <c r="F23" s="384">
        <v>546.87313525000002</v>
      </c>
      <c r="G23" s="384">
        <v>557.90322349000007</v>
      </c>
      <c r="H23" s="384">
        <v>538.20075646000032</v>
      </c>
      <c r="I23" s="384">
        <v>573.78417499999989</v>
      </c>
      <c r="J23" s="384">
        <v>650.27995661</v>
      </c>
      <c r="K23" s="384">
        <v>553.08560573999978</v>
      </c>
      <c r="L23" s="384">
        <v>604.58017203000043</v>
      </c>
      <c r="M23" s="384">
        <v>617.80560237999998</v>
      </c>
      <c r="N23" s="384">
        <v>1051.6239860399999</v>
      </c>
      <c r="O23" s="384">
        <v>521.43094506999978</v>
      </c>
      <c r="P23" s="384">
        <v>597.71281077999981</v>
      </c>
      <c r="Q23" s="384">
        <v>687.63933809999992</v>
      </c>
      <c r="R23" s="384">
        <v>597.61202747999994</v>
      </c>
      <c r="S23" s="384">
        <v>594.31920062999995</v>
      </c>
      <c r="T23" s="384">
        <v>582.9796934699998</v>
      </c>
      <c r="U23" s="384">
        <v>625.05854091999993</v>
      </c>
      <c r="V23" s="384">
        <v>702.51525219000018</v>
      </c>
      <c r="W23" s="384">
        <v>598.22457033999979</v>
      </c>
      <c r="X23" s="384">
        <v>624.61578137000026</v>
      </c>
      <c r="Y23" s="384">
        <v>640.16002811999999</v>
      </c>
      <c r="Z23" s="384">
        <v>1124.8596795299995</v>
      </c>
      <c r="AA23" s="384">
        <v>480.98930135000001</v>
      </c>
      <c r="AB23" s="384">
        <v>682.8622650100001</v>
      </c>
      <c r="AC23" s="384">
        <v>662.90637733999995</v>
      </c>
      <c r="AD23" s="384">
        <v>678.17216862000021</v>
      </c>
      <c r="AE23" s="384">
        <v>627.35385686000006</v>
      </c>
      <c r="AF23" s="384">
        <v>540.76297032000025</v>
      </c>
      <c r="AG23" s="384">
        <v>727.36894656999993</v>
      </c>
      <c r="AH23" s="384">
        <v>756.85933614000021</v>
      </c>
      <c r="AI23" s="384">
        <v>598.32468816999972</v>
      </c>
      <c r="AJ23" s="384">
        <v>723.37327137000023</v>
      </c>
      <c r="AK23" s="384">
        <v>678.03062543000021</v>
      </c>
      <c r="AL23" s="384">
        <v>1201.96041414</v>
      </c>
      <c r="AM23" s="384">
        <v>484.47902788999994</v>
      </c>
      <c r="AN23" s="384">
        <v>740.27502467000011</v>
      </c>
      <c r="AO23" s="384">
        <v>744.34803613999998</v>
      </c>
      <c r="AP23" s="384">
        <v>701.32390413999974</v>
      </c>
      <c r="AQ23" s="384">
        <v>654.87358064000011</v>
      </c>
      <c r="AR23" s="384">
        <v>679.56728442999986</v>
      </c>
      <c r="AS23" s="384">
        <v>689.98851581999963</v>
      </c>
      <c r="AT23" s="384">
        <v>794.44154658999958</v>
      </c>
      <c r="AU23" s="384">
        <v>684.21994067000003</v>
      </c>
      <c r="AV23" s="384">
        <v>703.89118841000004</v>
      </c>
      <c r="AW23" s="384">
        <v>687.93855764000011</v>
      </c>
      <c r="AX23" s="384">
        <v>1196.1711944099993</v>
      </c>
      <c r="AY23" s="384">
        <v>591.2355193599999</v>
      </c>
      <c r="AZ23" s="384">
        <v>735.98534977000008</v>
      </c>
      <c r="BA23" s="384">
        <v>757.96890371999984</v>
      </c>
      <c r="BB23" s="384">
        <v>705.91754621999996</v>
      </c>
      <c r="BC23" s="384">
        <v>677.78226505999999</v>
      </c>
      <c r="BD23" s="384">
        <v>687.93865503000006</v>
      </c>
      <c r="BE23" s="384">
        <v>676.25028539999994</v>
      </c>
      <c r="BF23" s="384">
        <v>804.86107978000018</v>
      </c>
      <c r="BG23" s="384">
        <v>680.58968589000006</v>
      </c>
      <c r="BH23" s="384">
        <v>706.3211906199997</v>
      </c>
      <c r="BI23" s="384">
        <v>698.47632543999964</v>
      </c>
      <c r="BJ23" s="384">
        <v>1146.78879781</v>
      </c>
      <c r="BK23" s="384">
        <v>639.21110586000009</v>
      </c>
      <c r="BL23" s="384">
        <v>716.9347189199998</v>
      </c>
      <c r="BM23" s="384">
        <v>753.57785562999993</v>
      </c>
      <c r="BN23" s="384">
        <v>753.56320714000003</v>
      </c>
      <c r="BO23" s="384">
        <v>697.31507667000017</v>
      </c>
      <c r="BP23" s="384">
        <v>707.20360255999981</v>
      </c>
      <c r="BQ23" s="384">
        <v>702.90441082000018</v>
      </c>
      <c r="BR23" s="384">
        <v>832.8169197999996</v>
      </c>
      <c r="BS23" s="384">
        <v>702.37404398000047</v>
      </c>
      <c r="BT23" s="384">
        <v>725.05991336999966</v>
      </c>
      <c r="BU23" s="384">
        <v>715.26896166999995</v>
      </c>
      <c r="BV23" s="384">
        <v>1193.3793115700003</v>
      </c>
      <c r="BW23" s="384">
        <v>662.86029394000002</v>
      </c>
      <c r="BX23" s="384">
        <v>739.14703476000022</v>
      </c>
      <c r="BY23" s="384">
        <v>779.22450711000022</v>
      </c>
      <c r="BZ23" s="384">
        <v>730.34227321999992</v>
      </c>
      <c r="CA23" s="384">
        <v>780.15790838999999</v>
      </c>
      <c r="CB23" s="384">
        <v>736.86756931999969</v>
      </c>
      <c r="CC23" s="384">
        <v>736.28036575999977</v>
      </c>
      <c r="CD23" s="384">
        <v>842.33751944000005</v>
      </c>
      <c r="CE23" s="384">
        <v>722.1430974299999</v>
      </c>
      <c r="CF23" s="384">
        <v>750.61496284000032</v>
      </c>
      <c r="CG23" s="384">
        <v>740.21614241999987</v>
      </c>
      <c r="CH23" s="384">
        <v>1230.3463405499999</v>
      </c>
      <c r="CI23" s="384">
        <v>621</v>
      </c>
      <c r="CJ23" s="384">
        <v>791</v>
      </c>
      <c r="CK23" s="384">
        <v>767</v>
      </c>
      <c r="CL23" s="384">
        <v>739</v>
      </c>
      <c r="CM23" s="384">
        <v>724</v>
      </c>
      <c r="CN23" s="384">
        <v>721</v>
      </c>
      <c r="CO23" s="384">
        <v>720</v>
      </c>
      <c r="CP23" s="384">
        <v>840</v>
      </c>
      <c r="CQ23" s="384">
        <v>719</v>
      </c>
      <c r="CR23" s="384">
        <v>731</v>
      </c>
      <c r="CS23" s="384">
        <v>725</v>
      </c>
      <c r="CT23" s="384">
        <v>1200</v>
      </c>
      <c r="CU23" s="384">
        <v>650.36419643000022</v>
      </c>
      <c r="CV23" s="384">
        <v>730.28311356999973</v>
      </c>
      <c r="CW23" s="384">
        <v>770.15772534999792</v>
      </c>
      <c r="CX23" s="384">
        <v>707.6320023300018</v>
      </c>
      <c r="CY23" s="384">
        <v>651.95308154999998</v>
      </c>
      <c r="CZ23" s="384">
        <v>670.72336275000123</v>
      </c>
      <c r="DA23" s="384">
        <v>691.11043908000215</v>
      </c>
      <c r="DB23" s="384">
        <v>806.09874343999661</v>
      </c>
      <c r="DC23" s="384">
        <v>598.98601537999912</v>
      </c>
      <c r="DD23" s="384">
        <v>655.94714835000275</v>
      </c>
      <c r="DE23" s="384">
        <v>603.94990625999696</v>
      </c>
      <c r="DF23" s="384">
        <v>1054.9683429000004</v>
      </c>
      <c r="DG23" s="384">
        <v>574.86587667798904</v>
      </c>
      <c r="DH23" s="384">
        <v>587.32160551201105</v>
      </c>
      <c r="DI23" s="384">
        <v>723.75062096000988</v>
      </c>
      <c r="DJ23" s="384">
        <v>642.38156684998989</v>
      </c>
      <c r="DK23" s="384">
        <v>672.92306300000018</v>
      </c>
      <c r="DL23" s="384">
        <v>617.81018687003996</v>
      </c>
      <c r="DM23" s="384">
        <v>656.76273785994954</v>
      </c>
      <c r="DN23" s="384">
        <v>733.71</v>
      </c>
      <c r="DO23" s="384">
        <v>648.09614782000062</v>
      </c>
      <c r="DP23" s="384">
        <v>649.89783666998846</v>
      </c>
      <c r="DQ23" s="384">
        <v>634.07000000000005</v>
      </c>
      <c r="DR23" s="384">
        <v>1075.6428285300001</v>
      </c>
      <c r="DS23" s="536">
        <v>600.95132836999801</v>
      </c>
      <c r="DT23" s="384">
        <v>777.01131241998996</v>
      </c>
      <c r="DU23" s="384">
        <v>773.20982859999549</v>
      </c>
      <c r="DV23" s="384">
        <v>721.49</v>
      </c>
      <c r="DW23" s="384">
        <v>772.78255126837189</v>
      </c>
      <c r="DX23" s="384">
        <v>771.39811654012601</v>
      </c>
      <c r="DY23" s="384">
        <v>770.69484642293503</v>
      </c>
      <c r="DZ23" s="384">
        <v>876.60294352826895</v>
      </c>
      <c r="EA23" s="384">
        <v>768.55349100125795</v>
      </c>
      <c r="EB23" s="384">
        <v>767.24137150001195</v>
      </c>
      <c r="EC23" s="384">
        <v>769.56142673093598</v>
      </c>
      <c r="ED23" s="384">
        <v>1081.5029547030799</v>
      </c>
      <c r="EF23" s="384">
        <f>SUMIF($CI$1:$ED$1,EF$2,$CI23:$ED23)</f>
        <v>9298</v>
      </c>
      <c r="EG23" s="384">
        <f>SUMIF($CI$1:$ED$1,EG$2,$CI23:$ED23)</f>
        <v>8592.1740773899983</v>
      </c>
      <c r="EH23" s="384">
        <f>SUMIF($CI$1:$ED$1,EH$2,$CI23:$ED23)</f>
        <v>8217.2324707499793</v>
      </c>
      <c r="EI23" s="384">
        <f>SUMIF($CI$1:$ED$1,EI$2,$CI23:$ED23)</f>
        <v>9451.000171084972</v>
      </c>
      <c r="EJ23" s="417"/>
      <c r="EK23" s="418">
        <f>EF23+EF41</f>
        <v>9891.9864599799985</v>
      </c>
      <c r="EL23" s="418">
        <f>EG23+EG41</f>
        <v>9544.4439022299975</v>
      </c>
      <c r="EM23" s="418">
        <f>EH23+EH41</f>
        <v>9339.7368289599799</v>
      </c>
      <c r="EN23" s="535">
        <f>EI23</f>
        <v>9451.000171084972</v>
      </c>
      <c r="EO23" s="418">
        <v>9473.7534332314717</v>
      </c>
      <c r="EP23" s="418">
        <v>9567.4460405283717</v>
      </c>
      <c r="EQ23" s="418">
        <v>9724.2610302761695</v>
      </c>
      <c r="ER23" s="418">
        <v>9843.6631370830146</v>
      </c>
      <c r="ES23" s="418">
        <v>10093.573243199606</v>
      </c>
    </row>
    <row r="24" spans="1:151" x14ac:dyDescent="0.25">
      <c r="A24" s="382" t="s">
        <v>536</v>
      </c>
      <c r="B24" s="385"/>
      <c r="C24" s="384">
        <f t="shared" ref="C24:BN24" si="29">C25+C26</f>
        <v>495.03441842000001</v>
      </c>
      <c r="D24" s="384">
        <f t="shared" si="29"/>
        <v>408.94078826000003</v>
      </c>
      <c r="E24" s="384">
        <f t="shared" si="29"/>
        <v>499.73474548000007</v>
      </c>
      <c r="F24" s="384">
        <f t="shared" si="29"/>
        <v>595.46773558000007</v>
      </c>
      <c r="G24" s="384">
        <f t="shared" si="29"/>
        <v>632.08545595999999</v>
      </c>
      <c r="H24" s="384">
        <f t="shared" si="29"/>
        <v>606.24465484999996</v>
      </c>
      <c r="I24" s="384">
        <f t="shared" si="29"/>
        <v>527.17056064000008</v>
      </c>
      <c r="J24" s="384">
        <f t="shared" si="29"/>
        <v>619.11226500999999</v>
      </c>
      <c r="K24" s="384">
        <f t="shared" si="29"/>
        <v>601.68930231000002</v>
      </c>
      <c r="L24" s="384">
        <f t="shared" si="29"/>
        <v>658.56779860970391</v>
      </c>
      <c r="M24" s="384">
        <f t="shared" si="29"/>
        <v>678.88534679999998</v>
      </c>
      <c r="N24" s="384">
        <f t="shared" si="29"/>
        <v>697.95462038000005</v>
      </c>
      <c r="O24" s="384">
        <f t="shared" si="29"/>
        <v>457.54450289569991</v>
      </c>
      <c r="P24" s="384">
        <f t="shared" si="29"/>
        <v>653.62361177599996</v>
      </c>
      <c r="Q24" s="384">
        <f t="shared" si="29"/>
        <v>683.16269830549993</v>
      </c>
      <c r="R24" s="384">
        <f t="shared" si="29"/>
        <v>613.49439262420003</v>
      </c>
      <c r="S24" s="384">
        <f t="shared" si="29"/>
        <v>608.76968713730002</v>
      </c>
      <c r="T24" s="384">
        <f t="shared" si="29"/>
        <v>704.13130021350003</v>
      </c>
      <c r="U24" s="384">
        <f t="shared" si="29"/>
        <v>548.14153763349987</v>
      </c>
      <c r="V24" s="384">
        <f t="shared" si="29"/>
        <v>723.84415504419997</v>
      </c>
      <c r="W24" s="384">
        <f t="shared" si="29"/>
        <v>645.89045714262909</v>
      </c>
      <c r="X24" s="384">
        <f t="shared" si="29"/>
        <v>721.33809048736509</v>
      </c>
      <c r="Y24" s="384">
        <f t="shared" si="29"/>
        <v>693.34819542333105</v>
      </c>
      <c r="Z24" s="384">
        <f t="shared" si="29"/>
        <v>777.41697026429972</v>
      </c>
      <c r="AA24" s="384">
        <f t="shared" si="29"/>
        <v>660.52127943999994</v>
      </c>
      <c r="AB24" s="384">
        <f t="shared" si="29"/>
        <v>567.53278515999989</v>
      </c>
      <c r="AC24" s="384">
        <f t="shared" si="29"/>
        <v>535.40674551000006</v>
      </c>
      <c r="AD24" s="384">
        <f t="shared" si="29"/>
        <v>958.70109286000002</v>
      </c>
      <c r="AE24" s="384">
        <f t="shared" si="29"/>
        <v>633.23529196000004</v>
      </c>
      <c r="AF24" s="384">
        <f t="shared" si="29"/>
        <v>722.44682599000021</v>
      </c>
      <c r="AG24" s="384">
        <f t="shared" si="29"/>
        <v>744.45764522999991</v>
      </c>
      <c r="AH24" s="384">
        <f t="shared" si="29"/>
        <v>662.11394659999996</v>
      </c>
      <c r="AI24" s="384">
        <f t="shared" si="29"/>
        <v>722.26135448999992</v>
      </c>
      <c r="AJ24" s="384">
        <f t="shared" si="29"/>
        <v>770.85212577999982</v>
      </c>
      <c r="AK24" s="384">
        <f t="shared" si="29"/>
        <v>763.64996592999989</v>
      </c>
      <c r="AL24" s="384">
        <f t="shared" si="29"/>
        <v>991.36543616000017</v>
      </c>
      <c r="AM24" s="384">
        <f t="shared" si="29"/>
        <v>408.85163895000005</v>
      </c>
      <c r="AN24" s="384">
        <f t="shared" si="29"/>
        <v>491.03697650999993</v>
      </c>
      <c r="AO24" s="384">
        <f t="shared" si="29"/>
        <v>512.98168305000002</v>
      </c>
      <c r="AP24" s="384">
        <f t="shared" si="29"/>
        <v>518.34683794999989</v>
      </c>
      <c r="AQ24" s="384">
        <f t="shared" si="29"/>
        <v>554.49971606999998</v>
      </c>
      <c r="AR24" s="384">
        <f t="shared" si="29"/>
        <v>584.82992697999998</v>
      </c>
      <c r="AS24" s="384">
        <f t="shared" si="29"/>
        <v>646.47229532999995</v>
      </c>
      <c r="AT24" s="384">
        <f t="shared" si="29"/>
        <v>484.77747873999999</v>
      </c>
      <c r="AU24" s="384">
        <f t="shared" si="29"/>
        <v>583.12109501999998</v>
      </c>
      <c r="AV24" s="384">
        <f t="shared" si="29"/>
        <v>514.58371413000009</v>
      </c>
      <c r="AW24" s="384">
        <f t="shared" si="29"/>
        <v>580.86901714999999</v>
      </c>
      <c r="AX24" s="384">
        <f t="shared" si="29"/>
        <v>558.8826241999999</v>
      </c>
      <c r="AY24" s="384">
        <f t="shared" si="29"/>
        <v>286.00085667999997</v>
      </c>
      <c r="AZ24" s="384">
        <f t="shared" si="29"/>
        <v>534.33881608999991</v>
      </c>
      <c r="BA24" s="384">
        <f t="shared" si="29"/>
        <v>372.96131858000012</v>
      </c>
      <c r="BB24" s="384">
        <f t="shared" si="29"/>
        <v>372.96290355999997</v>
      </c>
      <c r="BC24" s="384">
        <f t="shared" si="29"/>
        <v>360.41255004999999</v>
      </c>
      <c r="BD24" s="384">
        <f t="shared" si="29"/>
        <v>358.81418619000004</v>
      </c>
      <c r="BE24" s="384">
        <f t="shared" si="29"/>
        <v>259.45663444000002</v>
      </c>
      <c r="BF24" s="384">
        <f t="shared" si="29"/>
        <v>374.13806520000003</v>
      </c>
      <c r="BG24" s="384">
        <f t="shared" si="29"/>
        <v>392.55538767000007</v>
      </c>
      <c r="BH24" s="384">
        <f t="shared" si="29"/>
        <v>384.80186900000001</v>
      </c>
      <c r="BI24" s="384">
        <f t="shared" si="29"/>
        <v>465.37346362999995</v>
      </c>
      <c r="BJ24" s="384">
        <f t="shared" si="29"/>
        <v>481.44133844999988</v>
      </c>
      <c r="BK24" s="384">
        <f t="shared" si="29"/>
        <v>242.84844319000001</v>
      </c>
      <c r="BL24" s="384">
        <f t="shared" si="29"/>
        <v>306.33983438999991</v>
      </c>
      <c r="BM24" s="384">
        <f t="shared" si="29"/>
        <v>522.6385799000002</v>
      </c>
      <c r="BN24" s="384">
        <f t="shared" si="29"/>
        <v>474.13599351999994</v>
      </c>
      <c r="BO24" s="384">
        <f t="shared" ref="BO24:EM24" si="30">BO25+BO26</f>
        <v>460.32660296999995</v>
      </c>
      <c r="BP24" s="384">
        <f t="shared" si="30"/>
        <v>438.82176493000009</v>
      </c>
      <c r="BQ24" s="384">
        <f t="shared" si="30"/>
        <v>379.76420316000008</v>
      </c>
      <c r="BR24" s="384">
        <f t="shared" si="30"/>
        <v>450.1880308100001</v>
      </c>
      <c r="BS24" s="384">
        <f t="shared" si="30"/>
        <v>394.00800394000004</v>
      </c>
      <c r="BT24" s="384">
        <f t="shared" si="30"/>
        <v>399.89907619000002</v>
      </c>
      <c r="BU24" s="384">
        <f t="shared" si="30"/>
        <v>455.23525911999991</v>
      </c>
      <c r="BV24" s="384">
        <f t="shared" si="30"/>
        <v>632.84818426000015</v>
      </c>
      <c r="BW24" s="384">
        <f t="shared" si="30"/>
        <v>344.28306702999998</v>
      </c>
      <c r="BX24" s="384">
        <f t="shared" si="30"/>
        <v>408.43315053999993</v>
      </c>
      <c r="BY24" s="384">
        <f t="shared" si="30"/>
        <v>457.41877452000006</v>
      </c>
      <c r="BZ24" s="384">
        <f t="shared" si="30"/>
        <v>534.43412695999996</v>
      </c>
      <c r="CA24" s="384">
        <f t="shared" si="30"/>
        <v>538.18501229000003</v>
      </c>
      <c r="CB24" s="384">
        <f t="shared" si="30"/>
        <v>445.33961614999998</v>
      </c>
      <c r="CC24" s="384">
        <f t="shared" si="30"/>
        <v>544.97556430000009</v>
      </c>
      <c r="CD24" s="384">
        <f t="shared" si="30"/>
        <v>701.04238592999991</v>
      </c>
      <c r="CE24" s="384">
        <f t="shared" si="30"/>
        <v>543.91587985000001</v>
      </c>
      <c r="CF24" s="384">
        <f t="shared" si="30"/>
        <v>587.2160194999999</v>
      </c>
      <c r="CG24" s="384">
        <f t="shared" si="30"/>
        <v>557.52902914999993</v>
      </c>
      <c r="CH24" s="384">
        <f t="shared" si="30"/>
        <v>797.43879587000015</v>
      </c>
      <c r="CI24" s="384">
        <f t="shared" si="30"/>
        <v>561.29999999999995</v>
      </c>
      <c r="CJ24" s="384">
        <f t="shared" si="30"/>
        <v>502</v>
      </c>
      <c r="CK24" s="384">
        <f t="shared" si="30"/>
        <v>500.2</v>
      </c>
      <c r="CL24" s="384">
        <f t="shared" si="30"/>
        <v>550.20000000000005</v>
      </c>
      <c r="CM24" s="384">
        <f t="shared" si="30"/>
        <v>614.9</v>
      </c>
      <c r="CN24" s="384">
        <f t="shared" si="30"/>
        <v>529.6</v>
      </c>
      <c r="CO24" s="384">
        <f t="shared" si="30"/>
        <v>651.6</v>
      </c>
      <c r="CP24" s="384">
        <f t="shared" si="30"/>
        <v>497.8</v>
      </c>
      <c r="CQ24" s="384">
        <f t="shared" si="30"/>
        <v>547.79999999999995</v>
      </c>
      <c r="CR24" s="384">
        <f t="shared" si="30"/>
        <v>563.79999999999995</v>
      </c>
      <c r="CS24" s="384">
        <f t="shared" si="30"/>
        <v>596</v>
      </c>
      <c r="CT24" s="384">
        <f t="shared" si="30"/>
        <v>634.29999999999995</v>
      </c>
      <c r="CU24" s="384">
        <f t="shared" si="30"/>
        <v>574.74141758000007</v>
      </c>
      <c r="CV24" s="384">
        <f t="shared" si="30"/>
        <v>434.59179859999989</v>
      </c>
      <c r="CW24" s="384">
        <f t="shared" si="30"/>
        <v>434.74799956000004</v>
      </c>
      <c r="CX24" s="384">
        <f t="shared" si="30"/>
        <v>531.85535345000017</v>
      </c>
      <c r="CY24" s="384">
        <f t="shared" si="30"/>
        <v>397.51268487999982</v>
      </c>
      <c r="CZ24" s="384">
        <f t="shared" si="30"/>
        <v>344.52344000000005</v>
      </c>
      <c r="DA24" s="384">
        <f t="shared" si="30"/>
        <v>266.81154692999985</v>
      </c>
      <c r="DB24" s="384">
        <f t="shared" si="30"/>
        <v>187.68768571000018</v>
      </c>
      <c r="DC24" s="384">
        <f t="shared" si="30"/>
        <v>208.5326662999999</v>
      </c>
      <c r="DD24" s="384">
        <f t="shared" si="30"/>
        <v>430.96883942999989</v>
      </c>
      <c r="DE24" s="384">
        <f t="shared" si="30"/>
        <v>406.25372130000085</v>
      </c>
      <c r="DF24" s="384">
        <f t="shared" si="30"/>
        <v>656.43798787999958</v>
      </c>
      <c r="DG24" s="384">
        <f t="shared" si="30"/>
        <v>393.17305339000006</v>
      </c>
      <c r="DH24" s="384">
        <f t="shared" si="30"/>
        <v>366.38407806999993</v>
      </c>
      <c r="DI24" s="384">
        <f t="shared" si="30"/>
        <v>502.79703477000203</v>
      </c>
      <c r="DJ24" s="384">
        <f t="shared" si="30"/>
        <v>501.007695539998</v>
      </c>
      <c r="DK24" s="384">
        <f t="shared" si="30"/>
        <v>429.45925628000504</v>
      </c>
      <c r="DL24" s="384">
        <f t="shared" si="30"/>
        <v>464.37890249994399</v>
      </c>
      <c r="DM24" s="384">
        <f t="shared" si="30"/>
        <v>653.90796885001089</v>
      </c>
      <c r="DN24" s="384">
        <f t="shared" si="30"/>
        <v>613.35508110000001</v>
      </c>
      <c r="DO24" s="384">
        <f t="shared" si="30"/>
        <v>463.75422444003988</v>
      </c>
      <c r="DP24" s="384">
        <f t="shared" si="30"/>
        <v>479.44679234003007</v>
      </c>
      <c r="DQ24" s="384">
        <f t="shared" si="30"/>
        <v>528.31365516000005</v>
      </c>
      <c r="DR24" s="384">
        <f t="shared" si="30"/>
        <v>780.9447438000002</v>
      </c>
      <c r="DS24" s="536">
        <f t="shared" si="30"/>
        <v>489.50544547999993</v>
      </c>
      <c r="DT24" s="384">
        <f t="shared" si="30"/>
        <v>670.24504461999993</v>
      </c>
      <c r="DU24" s="384">
        <f t="shared" si="30"/>
        <v>806.00375759999872</v>
      </c>
      <c r="DV24" s="384">
        <f t="shared" si="30"/>
        <v>872.43421037000587</v>
      </c>
      <c r="DW24" s="384">
        <f t="shared" si="30"/>
        <v>783.33776469181566</v>
      </c>
      <c r="DX24" s="384">
        <f t="shared" si="30"/>
        <v>769.10851673132004</v>
      </c>
      <c r="DY24" s="384">
        <f t="shared" si="30"/>
        <v>701.44630046769794</v>
      </c>
      <c r="DZ24" s="384">
        <f t="shared" si="30"/>
        <v>699.92247574996497</v>
      </c>
      <c r="EA24" s="384">
        <f t="shared" si="30"/>
        <v>648.82984486530631</v>
      </c>
      <c r="EB24" s="384">
        <f t="shared" si="30"/>
        <v>633.63923698983194</v>
      </c>
      <c r="EC24" s="384">
        <f t="shared" si="30"/>
        <v>628.23538202093312</v>
      </c>
      <c r="ED24" s="384">
        <f t="shared" si="30"/>
        <v>649.4983622029547</v>
      </c>
      <c r="EF24" s="384">
        <f t="shared" si="30"/>
        <v>6749.5</v>
      </c>
      <c r="EG24" s="384">
        <f t="shared" si="30"/>
        <v>4874.6651416200002</v>
      </c>
      <c r="EH24" s="384">
        <f t="shared" si="30"/>
        <v>6176.9224862400297</v>
      </c>
      <c r="EI24" s="384">
        <f t="shared" si="30"/>
        <v>8352.206341789828</v>
      </c>
      <c r="EJ24" s="417"/>
      <c r="EK24" s="384">
        <f t="shared" si="30"/>
        <v>6868.7943215400001</v>
      </c>
      <c r="EL24" s="384">
        <f t="shared" si="30"/>
        <v>4998.0532873400007</v>
      </c>
      <c r="EM24" s="384">
        <f t="shared" si="30"/>
        <v>6354.5109177600289</v>
      </c>
      <c r="EN24" s="536">
        <f t="shared" ref="EN24:ES24" si="31">EN25+EN26</f>
        <v>8352.206341789828</v>
      </c>
      <c r="EO24" s="384">
        <f t="shared" si="31"/>
        <v>7832.4672524170692</v>
      </c>
      <c r="EP24" s="384">
        <f t="shared" si="31"/>
        <v>7322.1017872201337</v>
      </c>
      <c r="EQ24" s="384">
        <f t="shared" si="31"/>
        <v>7028.6491192098874</v>
      </c>
      <c r="ER24" s="384">
        <f t="shared" si="31"/>
        <v>6891.2047053572223</v>
      </c>
      <c r="ES24" s="384">
        <f t="shared" si="31"/>
        <v>6910.1471522583779</v>
      </c>
    </row>
    <row r="25" spans="1:151" x14ac:dyDescent="0.25">
      <c r="A25" s="382" t="s">
        <v>580</v>
      </c>
      <c r="B25" s="385"/>
      <c r="C25" s="384">
        <v>58.994410560000006</v>
      </c>
      <c r="D25" s="384">
        <v>94.799334149999993</v>
      </c>
      <c r="E25" s="384">
        <v>122.17671176000005</v>
      </c>
      <c r="F25" s="384">
        <v>157.08230521000004</v>
      </c>
      <c r="G25" s="384">
        <v>115.03039686000002</v>
      </c>
      <c r="H25" s="384">
        <v>134.36141398999996</v>
      </c>
      <c r="I25" s="384">
        <v>143.00201335000003</v>
      </c>
      <c r="J25" s="384">
        <v>137.50515720000001</v>
      </c>
      <c r="K25" s="384">
        <v>119.21045553000003</v>
      </c>
      <c r="L25" s="384">
        <v>155.89816633000001</v>
      </c>
      <c r="M25" s="384">
        <v>181.54534680000003</v>
      </c>
      <c r="N25" s="384">
        <v>237.95462038000002</v>
      </c>
      <c r="O25" s="384">
        <v>72.243533409999955</v>
      </c>
      <c r="P25" s="384">
        <v>121.29483496</v>
      </c>
      <c r="Q25" s="384">
        <v>157.03378954999994</v>
      </c>
      <c r="R25" s="384">
        <v>184.38001623000005</v>
      </c>
      <c r="S25" s="384">
        <v>173.56328471000006</v>
      </c>
      <c r="T25" s="384">
        <v>156.36876976000005</v>
      </c>
      <c r="U25" s="384">
        <v>177.93829549999992</v>
      </c>
      <c r="V25" s="384">
        <v>162.88661726999999</v>
      </c>
      <c r="W25" s="384">
        <v>140.32842554000007</v>
      </c>
      <c r="X25" s="384">
        <v>164.99057885000005</v>
      </c>
      <c r="Y25" s="384">
        <v>215.69241811000009</v>
      </c>
      <c r="Z25" s="384">
        <v>308.03214315999969</v>
      </c>
      <c r="AA25" s="384">
        <v>85.991279439999985</v>
      </c>
      <c r="AB25" s="384">
        <v>143.3327851599999</v>
      </c>
      <c r="AC25" s="384">
        <v>159.43674550999998</v>
      </c>
      <c r="AD25" s="384">
        <v>199.0930928600001</v>
      </c>
      <c r="AE25" s="384">
        <v>188.71129196000004</v>
      </c>
      <c r="AF25" s="384">
        <v>185.47682599000015</v>
      </c>
      <c r="AG25" s="384">
        <v>209.94764522999989</v>
      </c>
      <c r="AH25" s="384">
        <v>225.82172992999998</v>
      </c>
      <c r="AI25" s="384">
        <v>203.45293503999994</v>
      </c>
      <c r="AJ25" s="384">
        <v>227.8102465499999</v>
      </c>
      <c r="AK25" s="384">
        <v>319.05996592999992</v>
      </c>
      <c r="AL25" s="384">
        <v>342.03543616000007</v>
      </c>
      <c r="AM25" s="384">
        <v>78.062705760000028</v>
      </c>
      <c r="AN25" s="384">
        <v>135.77694722999996</v>
      </c>
      <c r="AO25" s="384">
        <v>209.16560124999998</v>
      </c>
      <c r="AP25" s="384">
        <v>196.26108932999992</v>
      </c>
      <c r="AQ25" s="384">
        <v>182.23892636999997</v>
      </c>
      <c r="AR25" s="384">
        <v>212.77821119999996</v>
      </c>
      <c r="AS25" s="384">
        <v>252.27254532999993</v>
      </c>
      <c r="AT25" s="384">
        <v>192.40214165</v>
      </c>
      <c r="AU25" s="384">
        <v>224.86159701999995</v>
      </c>
      <c r="AV25" s="384">
        <v>198.98073457000004</v>
      </c>
      <c r="AW25" s="384">
        <v>265.99036499000005</v>
      </c>
      <c r="AX25" s="384">
        <v>260.14299780999988</v>
      </c>
      <c r="AY25" s="384">
        <v>57.639528769999977</v>
      </c>
      <c r="AZ25" s="384">
        <v>94.606716300000016</v>
      </c>
      <c r="BA25" s="384">
        <v>145.82710590000008</v>
      </c>
      <c r="BB25" s="384">
        <v>173.73664729999993</v>
      </c>
      <c r="BC25" s="384">
        <v>202.44802485000002</v>
      </c>
      <c r="BD25" s="384">
        <v>161.76488277000007</v>
      </c>
      <c r="BE25" s="384">
        <v>146.83979535</v>
      </c>
      <c r="BF25" s="384">
        <v>167.21235709000004</v>
      </c>
      <c r="BG25" s="384">
        <v>170.74376373000004</v>
      </c>
      <c r="BH25" s="384">
        <v>161.29463561</v>
      </c>
      <c r="BI25" s="384">
        <v>202.54189949999997</v>
      </c>
      <c r="BJ25" s="384">
        <v>249.89367097999991</v>
      </c>
      <c r="BK25" s="384">
        <v>41.667899320000004</v>
      </c>
      <c r="BL25" s="384">
        <v>127.60816382999991</v>
      </c>
      <c r="BM25" s="384">
        <v>232.29524698000017</v>
      </c>
      <c r="BN25" s="384">
        <v>173.74518699999996</v>
      </c>
      <c r="BO25" s="384">
        <v>200.10514112000001</v>
      </c>
      <c r="BP25" s="384">
        <v>188.76954560000007</v>
      </c>
      <c r="BQ25" s="384">
        <v>189.76594344000006</v>
      </c>
      <c r="BR25" s="384">
        <v>143.42851193000013</v>
      </c>
      <c r="BS25" s="384">
        <v>156.70002110000001</v>
      </c>
      <c r="BT25" s="384">
        <v>177.01104770000003</v>
      </c>
      <c r="BU25" s="384">
        <v>172.95614849</v>
      </c>
      <c r="BV25" s="384">
        <v>334.69514495000016</v>
      </c>
      <c r="BW25" s="384">
        <v>45.19313089000002</v>
      </c>
      <c r="BX25" s="384">
        <v>118.04448074</v>
      </c>
      <c r="BY25" s="384">
        <v>175.18698463999996</v>
      </c>
      <c r="BZ25" s="384">
        <v>200.18397736000003</v>
      </c>
      <c r="CA25" s="384">
        <v>222.71453537000002</v>
      </c>
      <c r="CB25" s="384">
        <v>203.94481467</v>
      </c>
      <c r="CC25" s="384">
        <v>189.49073853000002</v>
      </c>
      <c r="CD25" s="384">
        <v>196.81281600999995</v>
      </c>
      <c r="CE25" s="384">
        <v>208.88373688999997</v>
      </c>
      <c r="CF25" s="384">
        <v>232.10406452999999</v>
      </c>
      <c r="CG25" s="384">
        <v>247.94011815999991</v>
      </c>
      <c r="CH25" s="384">
        <v>379.02317301000011</v>
      </c>
      <c r="CI25" s="384">
        <v>55.3</v>
      </c>
      <c r="CJ25" s="384">
        <v>157</v>
      </c>
      <c r="CK25" s="384">
        <v>161.19999999999999</v>
      </c>
      <c r="CL25" s="384">
        <v>274.2</v>
      </c>
      <c r="CM25" s="384">
        <v>202.9</v>
      </c>
      <c r="CN25" s="384">
        <v>189.6</v>
      </c>
      <c r="CO25" s="384">
        <v>187.6</v>
      </c>
      <c r="CP25" s="384">
        <v>142.80000000000001</v>
      </c>
      <c r="CQ25" s="384">
        <v>180.8</v>
      </c>
      <c r="CR25" s="384">
        <v>172.8</v>
      </c>
      <c r="CS25" s="384">
        <v>203</v>
      </c>
      <c r="CT25" s="384">
        <v>349.3</v>
      </c>
      <c r="CU25" s="384">
        <v>98.048462360000045</v>
      </c>
      <c r="CV25" s="384">
        <v>161.6372865699999</v>
      </c>
      <c r="CW25" s="384">
        <v>170.05741373000004</v>
      </c>
      <c r="CX25" s="384">
        <v>157.29248406000016</v>
      </c>
      <c r="CY25" s="384">
        <v>92.721087699999813</v>
      </c>
      <c r="CZ25" s="384">
        <v>82.967570990000041</v>
      </c>
      <c r="DA25" s="384">
        <v>100.82941695999986</v>
      </c>
      <c r="DB25" s="384">
        <v>95.890503570000192</v>
      </c>
      <c r="DC25" s="384">
        <v>106.9510733099999</v>
      </c>
      <c r="DD25" s="384">
        <v>171.37113607999993</v>
      </c>
      <c r="DE25" s="384">
        <v>198.73122335000085</v>
      </c>
      <c r="DF25" s="384">
        <v>251.74410068999961</v>
      </c>
      <c r="DG25" s="384">
        <v>7.46</v>
      </c>
      <c r="DH25" s="384">
        <v>64.069999999999993</v>
      </c>
      <c r="DI25" s="384">
        <v>136.35818149000201</v>
      </c>
      <c r="DJ25" s="384">
        <v>123.117375509998</v>
      </c>
      <c r="DK25" s="384">
        <v>176.22676840000497</v>
      </c>
      <c r="DL25" s="384">
        <v>143.453160669944</v>
      </c>
      <c r="DM25" s="384">
        <v>141.87086326001099</v>
      </c>
      <c r="DN25" s="384">
        <v>117.61</v>
      </c>
      <c r="DO25" s="384">
        <v>111.70167505003997</v>
      </c>
      <c r="DP25" s="384">
        <v>138.51475425003002</v>
      </c>
      <c r="DQ25" s="384">
        <v>154.82</v>
      </c>
      <c r="DR25" s="384">
        <v>349.3966940800002</v>
      </c>
      <c r="DS25" s="536">
        <v>18.36084588999999</v>
      </c>
      <c r="DT25" s="384">
        <v>191.98140404</v>
      </c>
      <c r="DU25" s="384">
        <v>158.86973270999871</v>
      </c>
      <c r="DV25" s="384">
        <v>123.43421037000587</v>
      </c>
      <c r="DW25" s="384">
        <v>208.46510323194599</v>
      </c>
      <c r="DX25" s="384">
        <v>198.533564729707</v>
      </c>
      <c r="DY25" s="384">
        <v>162.269328506824</v>
      </c>
      <c r="DZ25" s="384">
        <v>167.11763451863101</v>
      </c>
      <c r="EA25" s="384">
        <v>146.87954291389138</v>
      </c>
      <c r="EB25" s="384">
        <v>132.40851937802199</v>
      </c>
      <c r="EC25" s="384">
        <v>129.3127871220064</v>
      </c>
      <c r="ED25" s="384">
        <v>160.934479309229</v>
      </c>
      <c r="EF25" s="384">
        <f t="shared" ref="EF25:EI29" si="32">SUMIF($CI$1:$ED$1,EF$2,$CI25:$ED25)</f>
        <v>2276.5</v>
      </c>
      <c r="EG25" s="384">
        <f t="shared" si="32"/>
        <v>1688.2417593700002</v>
      </c>
      <c r="EH25" s="384">
        <f t="shared" si="32"/>
        <v>1664.5994727100301</v>
      </c>
      <c r="EI25" s="384">
        <f t="shared" si="32"/>
        <v>1798.5671527202612</v>
      </c>
      <c r="EJ25" s="417"/>
      <c r="EK25" s="418">
        <f>EF25+EF42</f>
        <v>2395.7943215400001</v>
      </c>
      <c r="EL25" s="418">
        <f>EG25+EG42</f>
        <v>1811.6299050900002</v>
      </c>
      <c r="EM25" s="418">
        <f>EH25+EH42</f>
        <v>1842.18790423003</v>
      </c>
      <c r="EN25" s="418">
        <f>EI25</f>
        <v>1798.5671527202612</v>
      </c>
      <c r="EO25" s="418">
        <v>1728.4672524170687</v>
      </c>
      <c r="EP25" s="418">
        <v>1734.1017872201335</v>
      </c>
      <c r="EQ25" s="418">
        <v>1756.649119209887</v>
      </c>
      <c r="ER25" s="418">
        <v>1774.2047053572223</v>
      </c>
      <c r="ES25" s="418">
        <v>1841.3917563717628</v>
      </c>
    </row>
    <row r="26" spans="1:151" x14ac:dyDescent="0.25">
      <c r="A26" s="382" t="s">
        <v>581</v>
      </c>
      <c r="B26" s="403"/>
      <c r="C26" s="384">
        <v>436.04000786</v>
      </c>
      <c r="D26" s="384">
        <v>314.14145411000004</v>
      </c>
      <c r="E26" s="384">
        <v>377.55803372000003</v>
      </c>
      <c r="F26" s="384">
        <v>438.38543036999999</v>
      </c>
      <c r="G26" s="384">
        <v>517.05505909999999</v>
      </c>
      <c r="H26" s="384">
        <v>471.88324086</v>
      </c>
      <c r="I26" s="384">
        <v>384.16854729000005</v>
      </c>
      <c r="J26" s="384">
        <v>481.60710781</v>
      </c>
      <c r="K26" s="384">
        <v>482.47884677999997</v>
      </c>
      <c r="L26" s="384">
        <v>502.66963227970393</v>
      </c>
      <c r="M26" s="384">
        <v>497.34</v>
      </c>
      <c r="N26" s="384">
        <v>460</v>
      </c>
      <c r="O26" s="384">
        <v>385.30096948569997</v>
      </c>
      <c r="P26" s="384">
        <v>532.32877681599996</v>
      </c>
      <c r="Q26" s="384">
        <v>526.12890875549999</v>
      </c>
      <c r="R26" s="384">
        <v>429.11437639420001</v>
      </c>
      <c r="S26" s="384">
        <v>435.20640242730002</v>
      </c>
      <c r="T26" s="384">
        <v>547.76253045349995</v>
      </c>
      <c r="U26" s="384">
        <v>370.2032421335</v>
      </c>
      <c r="V26" s="384">
        <v>560.95753777419998</v>
      </c>
      <c r="W26" s="384">
        <v>505.56203160262902</v>
      </c>
      <c r="X26" s="384">
        <v>556.34751163736507</v>
      </c>
      <c r="Y26" s="384">
        <v>477.65577731333099</v>
      </c>
      <c r="Z26" s="384">
        <v>469.38482710430003</v>
      </c>
      <c r="AA26" s="384">
        <v>574.53</v>
      </c>
      <c r="AB26" s="384">
        <v>424.2</v>
      </c>
      <c r="AC26" s="384">
        <v>375.97</v>
      </c>
      <c r="AD26" s="384">
        <v>759.60799999999995</v>
      </c>
      <c r="AE26" s="384">
        <v>444.524</v>
      </c>
      <c r="AF26" s="384">
        <v>536.97</v>
      </c>
      <c r="AG26" s="384">
        <v>534.51</v>
      </c>
      <c r="AH26" s="384">
        <v>436.29221667000002</v>
      </c>
      <c r="AI26" s="384">
        <v>518.80841944999997</v>
      </c>
      <c r="AJ26" s="384">
        <v>543.04187922999995</v>
      </c>
      <c r="AK26" s="384">
        <v>444.59</v>
      </c>
      <c r="AL26" s="384">
        <v>649.33000000000004</v>
      </c>
      <c r="AM26" s="384">
        <v>330.78893319000002</v>
      </c>
      <c r="AN26" s="384">
        <v>355.26002927999997</v>
      </c>
      <c r="AO26" s="384">
        <v>303.81608180000001</v>
      </c>
      <c r="AP26" s="384">
        <v>322.08574862</v>
      </c>
      <c r="AQ26" s="384">
        <v>372.26078969999998</v>
      </c>
      <c r="AR26" s="384">
        <v>372.05171577999999</v>
      </c>
      <c r="AS26" s="384">
        <v>394.19974999999999</v>
      </c>
      <c r="AT26" s="384">
        <v>292.37533708999996</v>
      </c>
      <c r="AU26" s="384">
        <v>358.25949800000001</v>
      </c>
      <c r="AV26" s="384">
        <v>315.60297955999999</v>
      </c>
      <c r="AW26" s="384">
        <v>314.87865216</v>
      </c>
      <c r="AX26" s="384">
        <v>298.73962639000001</v>
      </c>
      <c r="AY26" s="384">
        <v>228.36132791</v>
      </c>
      <c r="AZ26" s="384">
        <v>439.73209978999995</v>
      </c>
      <c r="BA26" s="384">
        <v>227.13421268000002</v>
      </c>
      <c r="BB26" s="384">
        <v>199.22625626000001</v>
      </c>
      <c r="BC26" s="384">
        <v>157.96452519999997</v>
      </c>
      <c r="BD26" s="384">
        <v>197.04930341999997</v>
      </c>
      <c r="BE26" s="384">
        <v>112.61683909000001</v>
      </c>
      <c r="BF26" s="384">
        <v>206.92570810999996</v>
      </c>
      <c r="BG26" s="384">
        <v>221.81162394000003</v>
      </c>
      <c r="BH26" s="384">
        <v>223.50723339000001</v>
      </c>
      <c r="BI26" s="384">
        <v>262.83156413</v>
      </c>
      <c r="BJ26" s="384">
        <v>231.54766746999999</v>
      </c>
      <c r="BK26" s="384">
        <v>201.18054387000001</v>
      </c>
      <c r="BL26" s="384">
        <v>178.73167056</v>
      </c>
      <c r="BM26" s="384">
        <v>290.34333292000002</v>
      </c>
      <c r="BN26" s="384">
        <v>300.39080652000001</v>
      </c>
      <c r="BO26" s="384">
        <v>260.22146184999997</v>
      </c>
      <c r="BP26" s="384">
        <v>250.05221932999999</v>
      </c>
      <c r="BQ26" s="384">
        <v>189.99825972000005</v>
      </c>
      <c r="BR26" s="384">
        <v>306.75951887999997</v>
      </c>
      <c r="BS26" s="384">
        <v>237.30798284000002</v>
      </c>
      <c r="BT26" s="384">
        <v>222.88802848999998</v>
      </c>
      <c r="BU26" s="384">
        <v>282.27911062999993</v>
      </c>
      <c r="BV26" s="384">
        <v>298.15303931</v>
      </c>
      <c r="BW26" s="384">
        <v>299.08993613999996</v>
      </c>
      <c r="BX26" s="384">
        <v>290.38866979999995</v>
      </c>
      <c r="BY26" s="384">
        <v>282.23178988000006</v>
      </c>
      <c r="BZ26" s="384">
        <v>334.25014959999999</v>
      </c>
      <c r="CA26" s="384">
        <v>315.47047692000001</v>
      </c>
      <c r="CB26" s="384">
        <v>241.39480148000001</v>
      </c>
      <c r="CC26" s="384">
        <v>355.48482577000004</v>
      </c>
      <c r="CD26" s="384">
        <v>504.22956992000002</v>
      </c>
      <c r="CE26" s="384">
        <v>335.03214295999999</v>
      </c>
      <c r="CF26" s="384">
        <v>355.11195496999994</v>
      </c>
      <c r="CG26" s="384">
        <v>309.58891099000004</v>
      </c>
      <c r="CH26" s="384">
        <v>418.41562286000004</v>
      </c>
      <c r="CI26" s="384">
        <v>506</v>
      </c>
      <c r="CJ26" s="384">
        <v>345</v>
      </c>
      <c r="CK26" s="384">
        <v>339</v>
      </c>
      <c r="CL26" s="384">
        <v>276</v>
      </c>
      <c r="CM26" s="384">
        <v>412</v>
      </c>
      <c r="CN26" s="384">
        <v>340</v>
      </c>
      <c r="CO26" s="384">
        <v>464</v>
      </c>
      <c r="CP26" s="384">
        <v>355</v>
      </c>
      <c r="CQ26" s="384">
        <v>367</v>
      </c>
      <c r="CR26" s="384">
        <v>391</v>
      </c>
      <c r="CS26" s="384">
        <v>393</v>
      </c>
      <c r="CT26" s="384">
        <v>285</v>
      </c>
      <c r="CU26" s="384">
        <v>476.69295521999999</v>
      </c>
      <c r="CV26" s="384">
        <v>272.95451202999999</v>
      </c>
      <c r="CW26" s="384">
        <v>264.69058583000003</v>
      </c>
      <c r="CX26" s="384">
        <v>374.56286939</v>
      </c>
      <c r="CY26" s="384">
        <v>304.79159718</v>
      </c>
      <c r="CZ26" s="384">
        <v>261.55586900999998</v>
      </c>
      <c r="DA26" s="384">
        <v>165.98212997000002</v>
      </c>
      <c r="DB26" s="384">
        <v>91.79718213999999</v>
      </c>
      <c r="DC26" s="384">
        <v>101.58159299000002</v>
      </c>
      <c r="DD26" s="384">
        <v>259.59770334999996</v>
      </c>
      <c r="DE26" s="384">
        <v>207.52249794999997</v>
      </c>
      <c r="DF26" s="384">
        <v>404.69388719</v>
      </c>
      <c r="DG26" s="384">
        <v>385.71305339000008</v>
      </c>
      <c r="DH26" s="384">
        <v>302.31407806999994</v>
      </c>
      <c r="DI26" s="384">
        <v>366.43885327999999</v>
      </c>
      <c r="DJ26" s="384">
        <v>377.89032003</v>
      </c>
      <c r="DK26" s="384">
        <v>253.23248788000006</v>
      </c>
      <c r="DL26" s="384">
        <v>320.92574182999999</v>
      </c>
      <c r="DM26" s="384">
        <v>512.0371055899999</v>
      </c>
      <c r="DN26" s="384">
        <v>495.74508110000005</v>
      </c>
      <c r="DO26" s="384">
        <v>352.05254938999991</v>
      </c>
      <c r="DP26" s="384">
        <v>340.93203809000005</v>
      </c>
      <c r="DQ26" s="384">
        <v>373.49365516</v>
      </c>
      <c r="DR26" s="384">
        <v>431.54804972000005</v>
      </c>
      <c r="DS26" s="536">
        <v>471.14459958999993</v>
      </c>
      <c r="DT26" s="384">
        <v>478.2636405799999</v>
      </c>
      <c r="DU26" s="384">
        <v>647.13402488999998</v>
      </c>
      <c r="DV26" s="384">
        <v>749</v>
      </c>
      <c r="DW26" s="384">
        <v>574.87266145986962</v>
      </c>
      <c r="DX26" s="384">
        <v>570.57495200161304</v>
      </c>
      <c r="DY26" s="384">
        <v>539.17697196087397</v>
      </c>
      <c r="DZ26" s="384">
        <v>532.80484123133397</v>
      </c>
      <c r="EA26" s="384">
        <v>501.95030195141499</v>
      </c>
      <c r="EB26" s="384">
        <v>501.23071761180995</v>
      </c>
      <c r="EC26" s="384">
        <v>498.92259489892672</v>
      </c>
      <c r="ED26" s="384">
        <v>488.56388289372569</v>
      </c>
      <c r="EF26" s="384">
        <f t="shared" si="32"/>
        <v>4473</v>
      </c>
      <c r="EG26" s="384">
        <f t="shared" si="32"/>
        <v>3186.42338225</v>
      </c>
      <c r="EH26" s="384">
        <f t="shared" si="32"/>
        <v>4512.3230135299991</v>
      </c>
      <c r="EI26" s="384">
        <f t="shared" si="32"/>
        <v>6553.6391890695677</v>
      </c>
      <c r="EK26" s="384">
        <f>EF26</f>
        <v>4473</v>
      </c>
      <c r="EL26" s="384">
        <f>EG26</f>
        <v>3186.42338225</v>
      </c>
      <c r="EM26" s="384">
        <f>EH26</f>
        <v>4512.3230135299991</v>
      </c>
      <c r="EN26" s="384">
        <f>EI26</f>
        <v>6553.6391890695677</v>
      </c>
      <c r="EO26" s="384">
        <v>6104</v>
      </c>
      <c r="EP26" s="384">
        <v>5588</v>
      </c>
      <c r="EQ26" s="384">
        <v>5272</v>
      </c>
      <c r="ER26" s="384">
        <v>5117</v>
      </c>
      <c r="ES26" s="384">
        <v>5068.7553958866147</v>
      </c>
    </row>
    <row r="27" spans="1:151" s="370" customFormat="1" x14ac:dyDescent="0.25">
      <c r="A27" s="382" t="s">
        <v>625</v>
      </c>
      <c r="B27" s="382"/>
      <c r="C27" s="391">
        <f t="shared" ref="C27:BN27" si="33">C28+C29+C30</f>
        <v>140.14668774346484</v>
      </c>
      <c r="D27" s="391">
        <f t="shared" si="33"/>
        <v>153.23306370435529</v>
      </c>
      <c r="E27" s="391">
        <f t="shared" si="33"/>
        <v>226.19121973432942</v>
      </c>
      <c r="F27" s="391">
        <f t="shared" si="33"/>
        <v>172.95848049500881</v>
      </c>
      <c r="G27" s="391">
        <f t="shared" si="33"/>
        <v>176.22241581204645</v>
      </c>
      <c r="H27" s="391">
        <f t="shared" si="33"/>
        <v>152.13963937454599</v>
      </c>
      <c r="I27" s="391">
        <f t="shared" si="33"/>
        <v>188.97590554109476</v>
      </c>
      <c r="J27" s="391">
        <f t="shared" si="33"/>
        <v>213.7035954941544</v>
      </c>
      <c r="K27" s="391">
        <f t="shared" si="33"/>
        <v>166.18551705323972</v>
      </c>
      <c r="L27" s="391">
        <f t="shared" si="33"/>
        <v>193.48303378546169</v>
      </c>
      <c r="M27" s="391">
        <f t="shared" si="33"/>
        <v>183.56470123730543</v>
      </c>
      <c r="N27" s="391">
        <f t="shared" si="33"/>
        <v>190.90359466499297</v>
      </c>
      <c r="O27" s="391">
        <f t="shared" si="33"/>
        <v>238.62049132666669</v>
      </c>
      <c r="P27" s="391">
        <f t="shared" si="33"/>
        <v>279.49006134666661</v>
      </c>
      <c r="Q27" s="391">
        <f t="shared" si="33"/>
        <v>251.38318024666677</v>
      </c>
      <c r="R27" s="391">
        <f t="shared" si="33"/>
        <v>277.68716310666662</v>
      </c>
      <c r="S27" s="391">
        <f t="shared" si="33"/>
        <v>241.19508525666663</v>
      </c>
      <c r="T27" s="391">
        <f t="shared" si="33"/>
        <v>233.32371830666662</v>
      </c>
      <c r="U27" s="391">
        <f t="shared" si="33"/>
        <v>265.18674232666677</v>
      </c>
      <c r="V27" s="391">
        <f t="shared" si="33"/>
        <v>271.66280228666653</v>
      </c>
      <c r="W27" s="391">
        <f t="shared" si="33"/>
        <v>278.66595335666665</v>
      </c>
      <c r="X27" s="391">
        <f t="shared" si="33"/>
        <v>284.04315488666668</v>
      </c>
      <c r="Y27" s="391">
        <f t="shared" si="33"/>
        <v>257.54757656666692</v>
      </c>
      <c r="Z27" s="391">
        <f t="shared" si="33"/>
        <v>328.1809061766665</v>
      </c>
      <c r="AA27" s="391">
        <f t="shared" si="33"/>
        <v>303.28537256999999</v>
      </c>
      <c r="AB27" s="391">
        <f t="shared" si="33"/>
        <v>216.23710870000002</v>
      </c>
      <c r="AC27" s="391">
        <f t="shared" si="33"/>
        <v>235.75923181999994</v>
      </c>
      <c r="AD27" s="391">
        <f t="shared" si="33"/>
        <v>218.31768535000009</v>
      </c>
      <c r="AE27" s="391">
        <f t="shared" si="33"/>
        <v>174.53146355999991</v>
      </c>
      <c r="AF27" s="391">
        <f t="shared" si="33"/>
        <v>238.99041061000005</v>
      </c>
      <c r="AG27" s="391">
        <f t="shared" si="33"/>
        <v>202.29734014000002</v>
      </c>
      <c r="AH27" s="391">
        <f t="shared" si="33"/>
        <v>218.19834464999971</v>
      </c>
      <c r="AI27" s="391">
        <f t="shared" si="33"/>
        <v>174.69781119999999</v>
      </c>
      <c r="AJ27" s="391">
        <f t="shared" si="33"/>
        <v>253.09399389000026</v>
      </c>
      <c r="AK27" s="391">
        <f t="shared" si="33"/>
        <v>199.76315030999996</v>
      </c>
      <c r="AL27" s="391">
        <f t="shared" si="33"/>
        <v>299.65744291999982</v>
      </c>
      <c r="AM27" s="391">
        <f t="shared" si="33"/>
        <v>152.17271542333336</v>
      </c>
      <c r="AN27" s="391">
        <f t="shared" si="33"/>
        <v>183.80978068333329</v>
      </c>
      <c r="AO27" s="391">
        <f t="shared" si="33"/>
        <v>254.89279433333337</v>
      </c>
      <c r="AP27" s="391">
        <f t="shared" si="33"/>
        <v>85.16579966333336</v>
      </c>
      <c r="AQ27" s="391">
        <f t="shared" si="33"/>
        <v>96.082714983333233</v>
      </c>
      <c r="AR27" s="391">
        <f t="shared" si="33"/>
        <v>118.13216917333332</v>
      </c>
      <c r="AS27" s="391">
        <f t="shared" si="33"/>
        <v>136.80947043333333</v>
      </c>
      <c r="AT27" s="391">
        <f t="shared" si="33"/>
        <v>108.0718897233335</v>
      </c>
      <c r="AU27" s="391">
        <f t="shared" si="33"/>
        <v>87.851268543333092</v>
      </c>
      <c r="AV27" s="391">
        <f t="shared" si="33"/>
        <v>103.16864251333352</v>
      </c>
      <c r="AW27" s="391">
        <f t="shared" si="33"/>
        <v>81.866421053333042</v>
      </c>
      <c r="AX27" s="391">
        <f t="shared" si="33"/>
        <v>145.73279964333355</v>
      </c>
      <c r="AY27" s="391">
        <f t="shared" si="33"/>
        <v>113.78363891333333</v>
      </c>
      <c r="AZ27" s="391">
        <f t="shared" si="33"/>
        <v>159.70169305666667</v>
      </c>
      <c r="BA27" s="391">
        <f t="shared" si="33"/>
        <v>149.95282112666666</v>
      </c>
      <c r="BB27" s="391">
        <f t="shared" si="33"/>
        <v>189.4043771966667</v>
      </c>
      <c r="BC27" s="391">
        <f t="shared" si="33"/>
        <v>134.80104793666658</v>
      </c>
      <c r="BD27" s="391">
        <f t="shared" si="33"/>
        <v>122.77134886666666</v>
      </c>
      <c r="BE27" s="391">
        <f t="shared" si="33"/>
        <v>137.50283421666649</v>
      </c>
      <c r="BF27" s="391">
        <f t="shared" si="33"/>
        <v>151.90923819333352</v>
      </c>
      <c r="BG27" s="391">
        <f t="shared" si="33"/>
        <v>136.58566647333362</v>
      </c>
      <c r="BH27" s="391">
        <f t="shared" si="33"/>
        <v>154.97971097333291</v>
      </c>
      <c r="BI27" s="391">
        <f t="shared" si="33"/>
        <v>141.31642482333342</v>
      </c>
      <c r="BJ27" s="391">
        <f t="shared" si="33"/>
        <v>177.72751994333331</v>
      </c>
      <c r="BK27" s="391">
        <f t="shared" si="33"/>
        <v>85.891596020000009</v>
      </c>
      <c r="BL27" s="391">
        <f t="shared" si="33"/>
        <v>118.99109011000002</v>
      </c>
      <c r="BM27" s="391">
        <f t="shared" si="33"/>
        <v>142.87028267999995</v>
      </c>
      <c r="BN27" s="391">
        <f t="shared" si="33"/>
        <v>125.68912161000003</v>
      </c>
      <c r="BO27" s="391">
        <f t="shared" ref="BO27:CH27" si="34">BO28+BO29+BO30</f>
        <v>123.56828658000003</v>
      </c>
      <c r="BP27" s="391">
        <f t="shared" si="34"/>
        <v>104.45429919999995</v>
      </c>
      <c r="BQ27" s="391">
        <f t="shared" si="34"/>
        <v>107.42691538000003</v>
      </c>
      <c r="BR27" s="391">
        <f t="shared" si="34"/>
        <v>123.77869330999999</v>
      </c>
      <c r="BS27" s="391">
        <f t="shared" si="34"/>
        <v>103.11118504000004</v>
      </c>
      <c r="BT27" s="391">
        <f t="shared" si="34"/>
        <v>185.24978873999993</v>
      </c>
      <c r="BU27" s="391">
        <f t="shared" si="34"/>
        <v>194.13034305000019</v>
      </c>
      <c r="BV27" s="391">
        <f t="shared" si="34"/>
        <v>271.76020338136874</v>
      </c>
      <c r="BW27" s="391">
        <f t="shared" si="34"/>
        <v>146.96785947333333</v>
      </c>
      <c r="BX27" s="391">
        <f t="shared" si="34"/>
        <v>174.65339320333334</v>
      </c>
      <c r="BY27" s="391">
        <f t="shared" si="34"/>
        <v>182.88099348333338</v>
      </c>
      <c r="BZ27" s="391">
        <f t="shared" si="34"/>
        <v>193.93221556333339</v>
      </c>
      <c r="CA27" s="391">
        <f t="shared" si="34"/>
        <v>150.78947727333338</v>
      </c>
      <c r="CB27" s="391">
        <f t="shared" si="34"/>
        <v>134.90744638333317</v>
      </c>
      <c r="CC27" s="391">
        <f t="shared" si="34"/>
        <v>149.14654406333347</v>
      </c>
      <c r="CD27" s="391">
        <f t="shared" si="34"/>
        <v>185.73295984333316</v>
      </c>
      <c r="CE27" s="391">
        <f t="shared" si="34"/>
        <v>154.64661415333345</v>
      </c>
      <c r="CF27" s="391">
        <f t="shared" si="34"/>
        <v>177.7712314133332</v>
      </c>
      <c r="CG27" s="391">
        <f t="shared" si="34"/>
        <v>159.12200563333357</v>
      </c>
      <c r="CH27" s="391">
        <f t="shared" si="34"/>
        <v>250.30557673333311</v>
      </c>
      <c r="CI27" s="391">
        <f>CI28+CI29</f>
        <v>220.60867961364411</v>
      </c>
      <c r="CJ27" s="391">
        <f t="shared" ref="CJ27:ED27" si="35">CJ28+CJ29</f>
        <v>243.39621746497713</v>
      </c>
      <c r="CK27" s="391">
        <f t="shared" si="35"/>
        <v>262.28204912502707</v>
      </c>
      <c r="CL27" s="391">
        <f t="shared" si="35"/>
        <v>313.36458645097713</v>
      </c>
      <c r="CM27" s="391">
        <f t="shared" si="35"/>
        <v>258.95407543697706</v>
      </c>
      <c r="CN27" s="391">
        <f t="shared" si="35"/>
        <v>286.58748155497716</v>
      </c>
      <c r="CO27" s="391">
        <f t="shared" si="35"/>
        <v>248.86170520097724</v>
      </c>
      <c r="CP27" s="391">
        <f t="shared" si="35"/>
        <v>281.129797244977</v>
      </c>
      <c r="CQ27" s="391">
        <f t="shared" si="35"/>
        <v>274.92719064297711</v>
      </c>
      <c r="CR27" s="391">
        <f t="shared" si="35"/>
        <v>284.58545942705945</v>
      </c>
      <c r="CS27" s="391">
        <f t="shared" si="35"/>
        <v>278.9908858869772</v>
      </c>
      <c r="CT27" s="391">
        <f t="shared" si="35"/>
        <v>664.54347419658438</v>
      </c>
      <c r="CU27" s="391">
        <f t="shared" si="35"/>
        <v>235.98283347866663</v>
      </c>
      <c r="CV27" s="391">
        <f t="shared" si="35"/>
        <v>270.61187632066668</v>
      </c>
      <c r="CW27" s="391">
        <f t="shared" si="35"/>
        <v>306.7521814866667</v>
      </c>
      <c r="CX27" s="391">
        <f t="shared" si="35"/>
        <v>281.12520705666668</v>
      </c>
      <c r="CY27" s="391">
        <f t="shared" si="35"/>
        <v>297.02237974666667</v>
      </c>
      <c r="CZ27" s="391">
        <f t="shared" si="35"/>
        <v>242.67293033666687</v>
      </c>
      <c r="DA27" s="391">
        <f t="shared" si="35"/>
        <v>269.04457182666675</v>
      </c>
      <c r="DB27" s="391">
        <f t="shared" si="35"/>
        <v>306.24164894666666</v>
      </c>
      <c r="DC27" s="391">
        <f t="shared" si="35"/>
        <v>265.99485834666666</v>
      </c>
      <c r="DD27" s="391">
        <f t="shared" si="35"/>
        <v>259.31765640866666</v>
      </c>
      <c r="DE27" s="391">
        <f t="shared" si="35"/>
        <v>251.17813127466667</v>
      </c>
      <c r="DF27" s="391">
        <f t="shared" si="35"/>
        <v>458.89046962666669</v>
      </c>
      <c r="DG27" s="391">
        <f t="shared" si="35"/>
        <v>226.14400040666661</v>
      </c>
      <c r="DH27" s="391">
        <f t="shared" si="35"/>
        <v>253.79992863666666</v>
      </c>
      <c r="DI27" s="391">
        <f t="shared" si="35"/>
        <v>286.37848201666668</v>
      </c>
      <c r="DJ27" s="391">
        <f t="shared" si="35"/>
        <v>258.19619451666671</v>
      </c>
      <c r="DK27" s="391">
        <f t="shared" si="35"/>
        <v>242.49074532666666</v>
      </c>
      <c r="DL27" s="391">
        <f t="shared" si="35"/>
        <v>415.83830173666877</v>
      </c>
      <c r="DM27" s="391">
        <f t="shared" si="35"/>
        <v>258.79927590666375</v>
      </c>
      <c r="DN27" s="391">
        <f t="shared" si="35"/>
        <v>343.76489289666665</v>
      </c>
      <c r="DO27" s="391">
        <f t="shared" si="35"/>
        <v>252.02533816666681</v>
      </c>
      <c r="DP27" s="391">
        <f t="shared" si="35"/>
        <v>255.25677390666738</v>
      </c>
      <c r="DQ27" s="391">
        <f t="shared" si="35"/>
        <v>270.41026087666671</v>
      </c>
      <c r="DR27" s="391">
        <f t="shared" si="35"/>
        <v>678.3996856766679</v>
      </c>
      <c r="DS27" s="592">
        <f t="shared" si="35"/>
        <v>231.97498405666661</v>
      </c>
      <c r="DT27" s="391">
        <f t="shared" si="35"/>
        <v>289.34611781666666</v>
      </c>
      <c r="DU27" s="391">
        <f t="shared" si="35"/>
        <v>348.22428068666648</v>
      </c>
      <c r="DV27" s="391">
        <f t="shared" si="35"/>
        <v>389.38884253797636</v>
      </c>
      <c r="DW27" s="391">
        <f t="shared" si="35"/>
        <v>307.17910938038034</v>
      </c>
      <c r="DX27" s="391">
        <f t="shared" si="35"/>
        <v>296.95779241825454</v>
      </c>
      <c r="DY27" s="391">
        <f t="shared" si="35"/>
        <v>292.82435295135753</v>
      </c>
      <c r="DZ27" s="391">
        <f t="shared" si="35"/>
        <v>334.08953913462523</v>
      </c>
      <c r="EA27" s="391">
        <f t="shared" si="35"/>
        <v>297.97197846824906</v>
      </c>
      <c r="EB27" s="391">
        <f t="shared" si="35"/>
        <v>301.0196216386654</v>
      </c>
      <c r="EC27" s="391">
        <f t="shared" si="35"/>
        <v>304.41476943578948</v>
      </c>
      <c r="ED27" s="391">
        <f t="shared" si="35"/>
        <v>389.43429663827919</v>
      </c>
      <c r="EF27" s="391">
        <f t="shared" si="32"/>
        <v>3618.2316022461318</v>
      </c>
      <c r="EG27" s="391">
        <f t="shared" si="32"/>
        <v>3444.8347448560007</v>
      </c>
      <c r="EH27" s="391">
        <f t="shared" si="32"/>
        <v>3741.5038800700017</v>
      </c>
      <c r="EI27" s="391">
        <f t="shared" si="32"/>
        <v>3782.825685163577</v>
      </c>
      <c r="EK27" s="391">
        <f t="shared" ref="EK27:ES27" si="36">SUM(EK28:EK30)</f>
        <v>3618.2316022461318</v>
      </c>
      <c r="EL27" s="391">
        <f t="shared" si="36"/>
        <v>3444.8347448560007</v>
      </c>
      <c r="EM27" s="391">
        <f t="shared" si="36"/>
        <v>3741.5038800700017</v>
      </c>
      <c r="EN27" s="391">
        <f t="shared" si="36"/>
        <v>3782.825685163577</v>
      </c>
      <c r="EO27" s="391">
        <f t="shared" si="36"/>
        <v>3990.695132504</v>
      </c>
      <c r="EP27" s="391">
        <f t="shared" si="36"/>
        <v>3934.8222609999993</v>
      </c>
      <c r="EQ27" s="391">
        <f t="shared" si="36"/>
        <v>4104.7341610000003</v>
      </c>
      <c r="ER27" s="391">
        <f t="shared" si="36"/>
        <v>4122.7341610000003</v>
      </c>
      <c r="ES27" s="391">
        <f t="shared" si="36"/>
        <v>4278.8572676280628</v>
      </c>
    </row>
    <row r="28" spans="1:151" x14ac:dyDescent="0.25">
      <c r="A28" s="419" t="s">
        <v>626</v>
      </c>
      <c r="B28" s="796"/>
      <c r="C28" s="420">
        <v>0.83599026999999637</v>
      </c>
      <c r="D28" s="420">
        <v>1.124485940000028</v>
      </c>
      <c r="E28" s="420">
        <v>2.0149043499999379</v>
      </c>
      <c r="F28" s="420">
        <v>8.5020281200000909</v>
      </c>
      <c r="G28" s="420">
        <v>1.5006400400000075</v>
      </c>
      <c r="H28" s="420">
        <v>7.8170523999999659</v>
      </c>
      <c r="I28" s="420">
        <v>1.3124645499999588</v>
      </c>
      <c r="J28" s="420">
        <v>2.7923637700000654</v>
      </c>
      <c r="K28" s="420">
        <v>1.1503183300001183</v>
      </c>
      <c r="L28" s="420">
        <v>8.184795369999847</v>
      </c>
      <c r="M28" s="420">
        <v>1.762098369999876</v>
      </c>
      <c r="N28" s="420">
        <v>9.2615763799999513</v>
      </c>
      <c r="O28" s="420">
        <v>0</v>
      </c>
      <c r="P28" s="420">
        <v>2.9273453199999722</v>
      </c>
      <c r="Q28" s="420">
        <v>1.8324604200000749</v>
      </c>
      <c r="R28" s="420">
        <v>1.5431494099999554</v>
      </c>
      <c r="S28" s="420">
        <v>1.325854110000023</v>
      </c>
      <c r="T28" s="420">
        <v>1.412043869999934</v>
      </c>
      <c r="U28" s="420">
        <v>1.3264396900001429</v>
      </c>
      <c r="V28" s="420">
        <v>1.8812930099998084</v>
      </c>
      <c r="W28" s="420">
        <v>2.3238362399999914</v>
      </c>
      <c r="X28" s="420">
        <v>2.3928994200000488</v>
      </c>
      <c r="Y28" s="420">
        <v>1.640992290000213</v>
      </c>
      <c r="Z28" s="420">
        <v>1.7341012699998828</v>
      </c>
      <c r="AA28" s="420">
        <v>30.172130949999996</v>
      </c>
      <c r="AB28" s="420">
        <v>12.570503290000033</v>
      </c>
      <c r="AC28" s="420">
        <v>1.5871376499999315</v>
      </c>
      <c r="AD28" s="420">
        <v>2.1341388200000893</v>
      </c>
      <c r="AE28" s="420">
        <v>1.1673968399999239</v>
      </c>
      <c r="AF28" s="420">
        <v>16.273330420000093</v>
      </c>
      <c r="AG28" s="420">
        <v>10.184836720000021</v>
      </c>
      <c r="AH28" s="420">
        <v>3.3789499399997567</v>
      </c>
      <c r="AI28" s="420">
        <v>1.678611759999967</v>
      </c>
      <c r="AJ28" s="420">
        <v>42.236722290000216</v>
      </c>
      <c r="AK28" s="420">
        <v>2.3472417699999824</v>
      </c>
      <c r="AL28" s="420">
        <v>15.986934579999797</v>
      </c>
      <c r="AM28" s="420">
        <v>1.1340300200000115</v>
      </c>
      <c r="AN28" s="420">
        <v>3.3897975499999689</v>
      </c>
      <c r="AO28" s="420">
        <v>36.258271590000049</v>
      </c>
      <c r="AP28" s="420">
        <v>2.6280263400000194</v>
      </c>
      <c r="AQ28" s="420">
        <v>1.2528112099998907</v>
      </c>
      <c r="AR28" s="420">
        <v>21.973600499999975</v>
      </c>
      <c r="AS28" s="420">
        <v>43.605460470000025</v>
      </c>
      <c r="AT28" s="420">
        <v>22.540813440000193</v>
      </c>
      <c r="AU28" s="420">
        <v>1.1031673899997259</v>
      </c>
      <c r="AV28" s="420">
        <v>29.580672930000219</v>
      </c>
      <c r="AW28" s="420">
        <v>1.3942230899997412</v>
      </c>
      <c r="AX28" s="420">
        <v>24.632700250000198</v>
      </c>
      <c r="AY28" s="420">
        <v>0.24550607999999841</v>
      </c>
      <c r="AZ28" s="420">
        <v>9.7336488199999991</v>
      </c>
      <c r="BA28" s="420">
        <v>10.83100127000003</v>
      </c>
      <c r="BB28" s="420">
        <v>50.411767110000028</v>
      </c>
      <c r="BC28" s="420">
        <v>10.662875959999951</v>
      </c>
      <c r="BD28" s="420">
        <v>1.9754158399999824</v>
      </c>
      <c r="BE28" s="420">
        <v>17.427213239999901</v>
      </c>
      <c r="BF28" s="420">
        <v>16.165216220000048</v>
      </c>
      <c r="BG28" s="420">
        <v>11.834306530000276</v>
      </c>
      <c r="BH28" s="420">
        <v>23.684267649999583</v>
      </c>
      <c r="BI28" s="420">
        <v>14.11579866000011</v>
      </c>
      <c r="BJ28" s="420">
        <v>9.8753836099999717</v>
      </c>
      <c r="BK28" s="420">
        <v>6.3623152199999993</v>
      </c>
      <c r="BL28" s="420">
        <v>15.983319410000007</v>
      </c>
      <c r="BM28" s="420">
        <v>15.455012579999959</v>
      </c>
      <c r="BN28" s="420">
        <v>21.760463560000062</v>
      </c>
      <c r="BO28" s="420">
        <v>18.195313629999987</v>
      </c>
      <c r="BP28" s="420">
        <v>12.812966299999971</v>
      </c>
      <c r="BQ28" s="420">
        <v>10.53377759</v>
      </c>
      <c r="BR28" s="420">
        <v>24.052293169999984</v>
      </c>
      <c r="BS28" s="420">
        <v>9.608205689999977</v>
      </c>
      <c r="BT28" s="420">
        <v>15.086278149999998</v>
      </c>
      <c r="BU28" s="420">
        <v>16.611416300000201</v>
      </c>
      <c r="BV28" s="420">
        <v>16.706534479999846</v>
      </c>
      <c r="BW28" s="420">
        <v>0.52077532999999221</v>
      </c>
      <c r="BX28" s="420">
        <v>25.551535699999988</v>
      </c>
      <c r="BY28" s="420">
        <v>18.24837253000004</v>
      </c>
      <c r="BZ28" s="420">
        <v>15.405991380000046</v>
      </c>
      <c r="CA28" s="420">
        <v>18.162258390000034</v>
      </c>
      <c r="CB28" s="420">
        <v>14.260936459999812</v>
      </c>
      <c r="CC28" s="420">
        <v>17.624078590000181</v>
      </c>
      <c r="CD28" s="420">
        <v>15.650991529999828</v>
      </c>
      <c r="CE28" s="420">
        <v>14.762679070000104</v>
      </c>
      <c r="CF28" s="420">
        <v>17.942354509999859</v>
      </c>
      <c r="CG28" s="420">
        <v>14.380508040000223</v>
      </c>
      <c r="CH28" s="420">
        <v>15.072777479999786</v>
      </c>
      <c r="CI28" s="400">
        <v>34.424677490310785</v>
      </c>
      <c r="CJ28" s="400">
        <v>59.534769553643798</v>
      </c>
      <c r="CK28" s="400">
        <v>53.483308803643808</v>
      </c>
      <c r="CL28" s="400">
        <v>126.0155015636438</v>
      </c>
      <c r="CM28" s="400">
        <v>73.447648333643713</v>
      </c>
      <c r="CN28" s="400">
        <v>100.69641838364385</v>
      </c>
      <c r="CO28" s="400">
        <v>58.256121843643882</v>
      </c>
      <c r="CP28" s="400">
        <v>60.699169003643647</v>
      </c>
      <c r="CQ28" s="400">
        <v>83.320909263643784</v>
      </c>
      <c r="CR28" s="400">
        <v>48.77242829364377</v>
      </c>
      <c r="CS28" s="400">
        <v>86.196697023643878</v>
      </c>
      <c r="CT28" s="400">
        <v>169.49892333325107</v>
      </c>
      <c r="CU28" s="400">
        <v>26.323613819999963</v>
      </c>
      <c r="CV28" s="400">
        <v>41.556720640000009</v>
      </c>
      <c r="CW28" s="400">
        <v>90.04237255000001</v>
      </c>
      <c r="CX28" s="400">
        <v>68.551685910000032</v>
      </c>
      <c r="CY28" s="400">
        <v>41.157530300000076</v>
      </c>
      <c r="CZ28" s="400">
        <v>36.516330790000211</v>
      </c>
      <c r="DA28" s="400">
        <v>43.657983700000102</v>
      </c>
      <c r="DB28" s="400">
        <v>55.86767568999997</v>
      </c>
      <c r="DC28" s="400">
        <v>48.675733850000029</v>
      </c>
      <c r="DD28" s="400">
        <v>52.654948001999998</v>
      </c>
      <c r="DE28" s="400">
        <v>43.498549128000008</v>
      </c>
      <c r="DF28" s="400">
        <v>102.65249136000006</v>
      </c>
      <c r="DG28" s="400">
        <v>16.440257638663667</v>
      </c>
      <c r="DH28" s="400">
        <v>43.900468708663709</v>
      </c>
      <c r="DI28" s="400">
        <v>45.563778058663701</v>
      </c>
      <c r="DJ28" s="400">
        <v>45.864006018663787</v>
      </c>
      <c r="DK28" s="400">
        <v>30.998582618663704</v>
      </c>
      <c r="DL28" s="400">
        <v>197.99859555866578</v>
      </c>
      <c r="DM28" s="400">
        <v>34.346248558660733</v>
      </c>
      <c r="DN28" s="400">
        <v>69.716530938663766</v>
      </c>
      <c r="DO28" s="400">
        <v>45.91397261866382</v>
      </c>
      <c r="DP28" s="400">
        <v>49.013370608664388</v>
      </c>
      <c r="DQ28" s="400">
        <v>65.280257638663727</v>
      </c>
      <c r="DR28" s="400">
        <v>209.32247592866486</v>
      </c>
      <c r="DS28" s="538">
        <v>14.764244969999977</v>
      </c>
      <c r="DT28" s="400">
        <v>35.357396769999994</v>
      </c>
      <c r="DU28" s="400">
        <v>81.270770459999795</v>
      </c>
      <c r="DV28" s="400">
        <v>90.553002080000695</v>
      </c>
      <c r="DW28" s="400">
        <v>65.873599053159481</v>
      </c>
      <c r="DX28" s="400">
        <v>63.885866723717825</v>
      </c>
      <c r="DY28" s="400">
        <v>58.247407405291696</v>
      </c>
      <c r="DZ28" s="400">
        <v>61.561434503345936</v>
      </c>
      <c r="EA28" s="400">
        <v>68.807626414769075</v>
      </c>
      <c r="EB28" s="400">
        <v>74.413310192257185</v>
      </c>
      <c r="EC28" s="400">
        <v>74.991924078150291</v>
      </c>
      <c r="ED28" s="400">
        <v>78.326177079462795</v>
      </c>
      <c r="EF28" s="420">
        <f t="shared" si="32"/>
        <v>954.34657288999983</v>
      </c>
      <c r="EG28" s="420">
        <f t="shared" si="32"/>
        <v>651.15563574000043</v>
      </c>
      <c r="EH28" s="420">
        <f t="shared" si="32"/>
        <v>854.35854489396559</v>
      </c>
      <c r="EI28" s="420">
        <f t="shared" si="32"/>
        <v>768.05275973015478</v>
      </c>
      <c r="EK28" s="420">
        <f t="shared" ref="EK28:EN31" si="37">EF28</f>
        <v>954.34657288999983</v>
      </c>
      <c r="EL28" s="420">
        <f t="shared" si="37"/>
        <v>651.15563574000043</v>
      </c>
      <c r="EM28" s="420">
        <f t="shared" si="37"/>
        <v>854.35854489396559</v>
      </c>
      <c r="EN28" s="420">
        <f t="shared" si="37"/>
        <v>768.05275973015478</v>
      </c>
      <c r="EO28" s="384">
        <v>803.93367959189595</v>
      </c>
      <c r="EP28" s="384">
        <v>836.79294229585309</v>
      </c>
      <c r="EQ28" s="384">
        <v>868.79348383732145</v>
      </c>
      <c r="ER28" s="384">
        <v>900.0418311026433</v>
      </c>
      <c r="ES28" s="384">
        <v>934.12535947956667</v>
      </c>
    </row>
    <row r="29" spans="1:151" x14ac:dyDescent="0.25">
      <c r="A29" s="419" t="s">
        <v>631</v>
      </c>
      <c r="B29" s="796"/>
      <c r="C29" s="420">
        <v>73.799779766798153</v>
      </c>
      <c r="D29" s="420">
        <v>78.251766217688598</v>
      </c>
      <c r="E29" s="420">
        <v>83.401466557662815</v>
      </c>
      <c r="F29" s="420">
        <v>82.285291558342095</v>
      </c>
      <c r="G29" s="420">
        <v>104.67922633537978</v>
      </c>
      <c r="H29" s="420">
        <v>78.479376477879413</v>
      </c>
      <c r="I29" s="420">
        <v>104.46901480442811</v>
      </c>
      <c r="J29" s="420">
        <v>131.04051598748768</v>
      </c>
      <c r="K29" s="420">
        <v>94.411082576572937</v>
      </c>
      <c r="L29" s="420">
        <v>91.444152378795181</v>
      </c>
      <c r="M29" s="420">
        <v>97.30891755063891</v>
      </c>
      <c r="N29" s="420">
        <v>95.913428048326338</v>
      </c>
      <c r="O29" s="420">
        <v>101.87767089</v>
      </c>
      <c r="P29" s="420">
        <v>132.80921433999998</v>
      </c>
      <c r="Q29" s="420">
        <v>115.94096660000001</v>
      </c>
      <c r="R29" s="420">
        <v>105.44092206000001</v>
      </c>
      <c r="S29" s="420">
        <v>101.06487080000001</v>
      </c>
      <c r="T29" s="420">
        <v>112.56609416000001</v>
      </c>
      <c r="U29" s="420">
        <v>118.22247614999998</v>
      </c>
      <c r="V29" s="420">
        <v>113.04748433</v>
      </c>
      <c r="W29" s="420">
        <v>130.31766837000001</v>
      </c>
      <c r="X29" s="420">
        <v>104.02664386999999</v>
      </c>
      <c r="Y29" s="420">
        <v>103.12064148000005</v>
      </c>
      <c r="Z29" s="420">
        <v>170.90869591999996</v>
      </c>
      <c r="AA29" s="420">
        <v>116.75348059</v>
      </c>
      <c r="AB29" s="420">
        <v>118.89692312000001</v>
      </c>
      <c r="AC29" s="420">
        <v>138.93768028</v>
      </c>
      <c r="AD29" s="420">
        <v>121.54409235</v>
      </c>
      <c r="AE29" s="420">
        <v>104.96523714999999</v>
      </c>
      <c r="AF29" s="420">
        <v>138.01460223999999</v>
      </c>
      <c r="AG29" s="420">
        <v>119.65978631999999</v>
      </c>
      <c r="AH29" s="420">
        <v>160.79442699999998</v>
      </c>
      <c r="AI29" s="420">
        <v>120.97364900000005</v>
      </c>
      <c r="AJ29" s="420">
        <v>120.73408907999999</v>
      </c>
      <c r="AK29" s="420">
        <v>124.00659313999996</v>
      </c>
      <c r="AL29" s="420">
        <v>224.43603402000002</v>
      </c>
      <c r="AM29" s="420">
        <v>129.47808761000002</v>
      </c>
      <c r="AN29" s="420">
        <v>135.55829784999997</v>
      </c>
      <c r="AO29" s="420">
        <v>143.93026610999999</v>
      </c>
      <c r="AP29" s="420">
        <v>31.897748379999999</v>
      </c>
      <c r="AQ29" s="420">
        <v>39.441924830000005</v>
      </c>
      <c r="AR29" s="420">
        <v>37.556151</v>
      </c>
      <c r="AS29" s="420">
        <v>26.289296999999998</v>
      </c>
      <c r="AT29" s="420">
        <v>33.930970709999997</v>
      </c>
      <c r="AU29" s="420">
        <v>31.274842300000003</v>
      </c>
      <c r="AV29" s="420">
        <v>17.143030209999999</v>
      </c>
      <c r="AW29" s="420">
        <v>37.115424000000004</v>
      </c>
      <c r="AX29" s="420">
        <v>63.143895569999998</v>
      </c>
      <c r="AY29" s="420">
        <v>49.339166666666664</v>
      </c>
      <c r="AZ29" s="420">
        <v>47.942499999999995</v>
      </c>
      <c r="BA29" s="420">
        <v>47.942499999999995</v>
      </c>
      <c r="BB29" s="420">
        <v>47.942499999999995</v>
      </c>
      <c r="BC29" s="420">
        <v>47.942499999999995</v>
      </c>
      <c r="BD29" s="420">
        <v>47.942499999999995</v>
      </c>
      <c r="BE29" s="420">
        <v>47.942499999999995</v>
      </c>
      <c r="BF29" s="420">
        <v>47.909166666666664</v>
      </c>
      <c r="BG29" s="420">
        <v>47.909166666666664</v>
      </c>
      <c r="BH29" s="420">
        <v>47.909166666666664</v>
      </c>
      <c r="BI29" s="420">
        <v>47.909166666666664</v>
      </c>
      <c r="BJ29" s="420">
        <v>47.909166666666664</v>
      </c>
      <c r="BK29" s="420">
        <v>11.965895753333333</v>
      </c>
      <c r="BL29" s="420">
        <v>21.435456353333333</v>
      </c>
      <c r="BM29" s="420">
        <v>13.977760293333334</v>
      </c>
      <c r="BN29" s="420">
        <v>11.932896323333333</v>
      </c>
      <c r="BO29" s="420">
        <v>2.4564913933333314</v>
      </c>
      <c r="BP29" s="420">
        <v>10.769983333333334</v>
      </c>
      <c r="BQ29" s="420">
        <v>12.994510503333336</v>
      </c>
      <c r="BR29" s="420">
        <v>12.490908523333331</v>
      </c>
      <c r="BS29" s="420">
        <v>18.881194763333333</v>
      </c>
      <c r="BT29" s="420">
        <v>76.875633423333326</v>
      </c>
      <c r="BU29" s="420">
        <v>73.983046233333326</v>
      </c>
      <c r="BV29" s="420">
        <v>123.73590262470216</v>
      </c>
      <c r="BW29" s="420">
        <v>65.763292550000003</v>
      </c>
      <c r="BX29" s="420">
        <v>66.989886220000002</v>
      </c>
      <c r="BY29" s="420">
        <v>42.35620119</v>
      </c>
      <c r="BZ29" s="420">
        <v>89.013262300000008</v>
      </c>
      <c r="CA29" s="420">
        <v>48.105631429999988</v>
      </c>
      <c r="CB29" s="420">
        <v>47.340101660000002</v>
      </c>
      <c r="CC29" s="420">
        <v>62.352597919999987</v>
      </c>
      <c r="CD29" s="420">
        <v>68.201621329999995</v>
      </c>
      <c r="CE29" s="420">
        <v>53.46681381999997</v>
      </c>
      <c r="CF29" s="420">
        <v>57.980730610000045</v>
      </c>
      <c r="CG29" s="420">
        <v>57.843033080000033</v>
      </c>
      <c r="CH29" s="420">
        <v>123.28987094999999</v>
      </c>
      <c r="CI29" s="400">
        <v>186.18400212333333</v>
      </c>
      <c r="CJ29" s="400">
        <v>183.86144791133333</v>
      </c>
      <c r="CK29" s="400">
        <v>208.79874032138326</v>
      </c>
      <c r="CL29" s="400">
        <v>187.34908488733333</v>
      </c>
      <c r="CM29" s="400">
        <v>185.50642710333335</v>
      </c>
      <c r="CN29" s="400">
        <v>185.89106317133331</v>
      </c>
      <c r="CO29" s="400">
        <v>190.60558335733336</v>
      </c>
      <c r="CP29" s="400">
        <v>220.43062824133335</v>
      </c>
      <c r="CQ29" s="400">
        <v>191.60628137933332</v>
      </c>
      <c r="CR29" s="400">
        <v>235.81303113341568</v>
      </c>
      <c r="CS29" s="400">
        <v>192.79418886333332</v>
      </c>
      <c r="CT29" s="400">
        <v>495.04455086333331</v>
      </c>
      <c r="CU29" s="400">
        <v>209.65921965866667</v>
      </c>
      <c r="CV29" s="400">
        <v>229.05515568066667</v>
      </c>
      <c r="CW29" s="400">
        <v>216.70980893666669</v>
      </c>
      <c r="CX29" s="400">
        <v>212.57352114666665</v>
      </c>
      <c r="CY29" s="400">
        <v>255.8648494466666</v>
      </c>
      <c r="CZ29" s="400">
        <v>206.15659954666665</v>
      </c>
      <c r="DA29" s="400">
        <v>225.38658812666665</v>
      </c>
      <c r="DB29" s="400">
        <v>250.37397325666669</v>
      </c>
      <c r="DC29" s="400">
        <v>217.31912449666663</v>
      </c>
      <c r="DD29" s="400">
        <v>206.66270840666667</v>
      </c>
      <c r="DE29" s="400">
        <v>207.67958214666666</v>
      </c>
      <c r="DF29" s="400">
        <v>356.23797826666663</v>
      </c>
      <c r="DG29" s="400">
        <v>209.70374276800294</v>
      </c>
      <c r="DH29" s="400">
        <v>209.89945992800295</v>
      </c>
      <c r="DI29" s="400">
        <v>240.81470395800298</v>
      </c>
      <c r="DJ29" s="400">
        <v>212.33218849800292</v>
      </c>
      <c r="DK29" s="400">
        <v>211.49216270800295</v>
      </c>
      <c r="DL29" s="400">
        <v>217.83970617800298</v>
      </c>
      <c r="DM29" s="400">
        <v>224.45302734800302</v>
      </c>
      <c r="DN29" s="400">
        <v>274.04836195800289</v>
      </c>
      <c r="DO29" s="400">
        <v>206.11136554800299</v>
      </c>
      <c r="DP29" s="400">
        <v>206.24340329800299</v>
      </c>
      <c r="DQ29" s="400">
        <v>205.13000323800298</v>
      </c>
      <c r="DR29" s="400">
        <v>469.07720974800304</v>
      </c>
      <c r="DS29" s="538">
        <v>217.21073908666665</v>
      </c>
      <c r="DT29" s="400">
        <v>253.98872104666668</v>
      </c>
      <c r="DU29" s="400">
        <v>266.95351022666671</v>
      </c>
      <c r="DV29" s="400">
        <v>298.83584045797568</v>
      </c>
      <c r="DW29" s="400">
        <v>241.30551032722084</v>
      </c>
      <c r="DX29" s="400">
        <v>233.0719256945367</v>
      </c>
      <c r="DY29" s="400">
        <v>234.57694554606582</v>
      </c>
      <c r="DZ29" s="400">
        <v>272.52810463127929</v>
      </c>
      <c r="EA29" s="400">
        <v>229.16435205348</v>
      </c>
      <c r="EB29" s="400">
        <v>226.6063114464082</v>
      </c>
      <c r="EC29" s="400">
        <v>229.4228453576392</v>
      </c>
      <c r="ED29" s="400">
        <v>311.10811955881638</v>
      </c>
      <c r="EF29" s="420">
        <f t="shared" si="32"/>
        <v>2663.8850293561322</v>
      </c>
      <c r="EG29" s="420">
        <f t="shared" si="32"/>
        <v>2793.6791091160003</v>
      </c>
      <c r="EH29" s="420">
        <f t="shared" si="32"/>
        <v>2887.145335176036</v>
      </c>
      <c r="EI29" s="420">
        <f t="shared" si="32"/>
        <v>3014.7729254334222</v>
      </c>
      <c r="EK29" s="420">
        <f t="shared" si="37"/>
        <v>2663.8850293561322</v>
      </c>
      <c r="EL29" s="420">
        <f t="shared" si="37"/>
        <v>2793.6791091160003</v>
      </c>
      <c r="EM29" s="420">
        <f t="shared" si="37"/>
        <v>2887.145335176036</v>
      </c>
      <c r="EN29" s="420">
        <f t="shared" si="37"/>
        <v>3014.7729254334222</v>
      </c>
      <c r="EO29" s="384">
        <v>3186.7614529121038</v>
      </c>
      <c r="EP29" s="384">
        <v>3098.0293187041461</v>
      </c>
      <c r="EQ29" s="384">
        <v>3235.9406771626791</v>
      </c>
      <c r="ER29" s="384">
        <v>3222.692329897357</v>
      </c>
      <c r="ES29" s="384">
        <v>3344.7319081484961</v>
      </c>
    </row>
    <row r="30" spans="1:151" x14ac:dyDescent="0.25">
      <c r="A30" s="419"/>
      <c r="B30" s="796"/>
      <c r="C30" s="420">
        <v>65.510917706666689</v>
      </c>
      <c r="D30" s="420">
        <v>73.856811546666663</v>
      </c>
      <c r="E30" s="420">
        <v>140.77484882666667</v>
      </c>
      <c r="F30" s="420">
        <v>82.171160816666628</v>
      </c>
      <c r="G30" s="420">
        <v>70.042549436666661</v>
      </c>
      <c r="H30" s="420">
        <v>65.843210496666615</v>
      </c>
      <c r="I30" s="420">
        <v>83.194426186666689</v>
      </c>
      <c r="J30" s="420">
        <v>79.870715736666654</v>
      </c>
      <c r="K30" s="420">
        <v>70.624116146666665</v>
      </c>
      <c r="L30" s="420">
        <v>93.854086036666658</v>
      </c>
      <c r="M30" s="420">
        <v>84.493685316666642</v>
      </c>
      <c r="N30" s="420">
        <v>85.728590236666676</v>
      </c>
      <c r="O30" s="420">
        <v>136.7428204366667</v>
      </c>
      <c r="P30" s="420">
        <v>143.75350168666665</v>
      </c>
      <c r="Q30" s="420">
        <v>133.60975322666667</v>
      </c>
      <c r="R30" s="420">
        <v>170.70309163666667</v>
      </c>
      <c r="S30" s="420">
        <v>138.80436034666661</v>
      </c>
      <c r="T30" s="420">
        <v>119.34558027666668</v>
      </c>
      <c r="U30" s="420">
        <v>145.63782648666665</v>
      </c>
      <c r="V30" s="420">
        <v>156.73402494666672</v>
      </c>
      <c r="W30" s="420">
        <v>146.02444874666665</v>
      </c>
      <c r="X30" s="420">
        <v>177.62361159666665</v>
      </c>
      <c r="Y30" s="420">
        <v>152.78594279666666</v>
      </c>
      <c r="Z30" s="420">
        <v>155.53810898666666</v>
      </c>
      <c r="AA30" s="420">
        <v>156.35976103000002</v>
      </c>
      <c r="AB30" s="420">
        <v>84.769682289999992</v>
      </c>
      <c r="AC30" s="420">
        <v>95.234413890000013</v>
      </c>
      <c r="AD30" s="420">
        <v>94.639454180000001</v>
      </c>
      <c r="AE30" s="420">
        <v>68.39882956999999</v>
      </c>
      <c r="AF30" s="420">
        <v>84.702477949999974</v>
      </c>
      <c r="AG30" s="420">
        <v>72.452717100000001</v>
      </c>
      <c r="AH30" s="420">
        <v>54.02496770999997</v>
      </c>
      <c r="AI30" s="420">
        <v>52.045550439999971</v>
      </c>
      <c r="AJ30" s="420">
        <v>90.123182520000057</v>
      </c>
      <c r="AK30" s="420">
        <v>73.409315400000011</v>
      </c>
      <c r="AL30" s="420">
        <v>59.234474320000004</v>
      </c>
      <c r="AM30" s="420">
        <v>21.560597793333329</v>
      </c>
      <c r="AN30" s="420">
        <v>44.861685283333344</v>
      </c>
      <c r="AO30" s="420">
        <v>74.70425663333333</v>
      </c>
      <c r="AP30" s="420">
        <v>50.640024943333344</v>
      </c>
      <c r="AQ30" s="420">
        <v>55.387978943333337</v>
      </c>
      <c r="AR30" s="420">
        <v>58.602417673333349</v>
      </c>
      <c r="AS30" s="420">
        <v>66.914712963333301</v>
      </c>
      <c r="AT30" s="420">
        <v>51.600105573333309</v>
      </c>
      <c r="AU30" s="420">
        <v>55.473258853333363</v>
      </c>
      <c r="AV30" s="420">
        <v>56.444939373333305</v>
      </c>
      <c r="AW30" s="420">
        <v>43.356773963333296</v>
      </c>
      <c r="AX30" s="420">
        <v>57.956203823333354</v>
      </c>
      <c r="AY30" s="420">
        <v>64.198966166666679</v>
      </c>
      <c r="AZ30" s="420">
        <v>102.02554423666668</v>
      </c>
      <c r="BA30" s="420">
        <v>91.179319856666638</v>
      </c>
      <c r="BB30" s="420">
        <v>91.050110086666677</v>
      </c>
      <c r="BC30" s="420">
        <v>76.195671976666631</v>
      </c>
      <c r="BD30" s="420">
        <v>72.853433026666679</v>
      </c>
      <c r="BE30" s="420">
        <v>72.133120976666589</v>
      </c>
      <c r="BF30" s="420">
        <v>87.83485530666681</v>
      </c>
      <c r="BG30" s="420">
        <v>76.842193276666677</v>
      </c>
      <c r="BH30" s="420">
        <v>83.386276656666666</v>
      </c>
      <c r="BI30" s="420">
        <v>79.291459496666647</v>
      </c>
      <c r="BJ30" s="420">
        <v>119.94296966666667</v>
      </c>
      <c r="BK30" s="420">
        <v>67.563385046666667</v>
      </c>
      <c r="BL30" s="420">
        <v>81.572314346666673</v>
      </c>
      <c r="BM30" s="420">
        <v>113.43750980666665</v>
      </c>
      <c r="BN30" s="420">
        <v>91.995761726666643</v>
      </c>
      <c r="BO30" s="420">
        <v>102.91648155666672</v>
      </c>
      <c r="BP30" s="420">
        <v>80.871349566666652</v>
      </c>
      <c r="BQ30" s="420">
        <v>83.898627286666681</v>
      </c>
      <c r="BR30" s="420">
        <v>87.235491616666678</v>
      </c>
      <c r="BS30" s="420">
        <v>74.621784586666735</v>
      </c>
      <c r="BT30" s="420">
        <v>93.287877166666604</v>
      </c>
      <c r="BU30" s="420">
        <v>103.53588051666667</v>
      </c>
      <c r="BV30" s="420">
        <v>131.31776627666673</v>
      </c>
      <c r="BW30" s="420">
        <v>80.683791593333339</v>
      </c>
      <c r="BX30" s="420">
        <v>82.111971283333347</v>
      </c>
      <c r="BY30" s="420">
        <v>122.27641976333334</v>
      </c>
      <c r="BZ30" s="420">
        <v>89.512961883333332</v>
      </c>
      <c r="CA30" s="420">
        <v>84.521587453333353</v>
      </c>
      <c r="CB30" s="420">
        <v>73.306408263333353</v>
      </c>
      <c r="CC30" s="420">
        <v>69.16986755333329</v>
      </c>
      <c r="CD30" s="420">
        <v>101.88034698333334</v>
      </c>
      <c r="CE30" s="420">
        <v>86.417121263333371</v>
      </c>
      <c r="CF30" s="420">
        <v>101.84814629333329</v>
      </c>
      <c r="CG30" s="420">
        <v>86.898464513333323</v>
      </c>
      <c r="CH30" s="420">
        <v>111.94292830333333</v>
      </c>
      <c r="CI30" s="400"/>
      <c r="CJ30" s="400"/>
      <c r="CK30" s="400"/>
      <c r="CL30" s="400"/>
      <c r="CM30" s="400"/>
      <c r="CN30" s="400"/>
      <c r="CO30" s="400"/>
      <c r="CP30" s="400"/>
      <c r="CQ30" s="400"/>
      <c r="CR30" s="400"/>
      <c r="CS30" s="400"/>
      <c r="CT30" s="400"/>
      <c r="CU30" s="400"/>
      <c r="CV30" s="400"/>
      <c r="CW30" s="400"/>
      <c r="CX30" s="400"/>
      <c r="CY30" s="400"/>
      <c r="CZ30" s="400"/>
      <c r="DA30" s="400"/>
      <c r="DB30" s="400"/>
      <c r="DC30" s="400"/>
      <c r="DD30" s="400"/>
      <c r="DE30" s="400"/>
      <c r="DF30" s="400"/>
      <c r="DG30" s="400"/>
      <c r="DH30" s="400"/>
      <c r="DI30" s="400"/>
      <c r="DJ30" s="400"/>
      <c r="DK30" s="400"/>
      <c r="DL30" s="400"/>
      <c r="DM30" s="400"/>
      <c r="DN30" s="400"/>
      <c r="DO30" s="400"/>
      <c r="DP30" s="400"/>
      <c r="DQ30" s="400"/>
      <c r="DR30" s="400"/>
      <c r="DS30" s="538"/>
      <c r="DT30" s="400"/>
      <c r="DU30" s="400"/>
      <c r="DV30" s="400"/>
      <c r="DW30" s="400"/>
      <c r="DX30" s="400"/>
      <c r="DY30" s="400"/>
      <c r="DZ30" s="400"/>
      <c r="EA30" s="400"/>
      <c r="EB30" s="400"/>
      <c r="EC30" s="400"/>
      <c r="ED30" s="400"/>
      <c r="EF30" s="420"/>
      <c r="EG30" s="420"/>
      <c r="EH30" s="420"/>
      <c r="EI30" s="420"/>
      <c r="EK30" s="420"/>
      <c r="EL30" s="424"/>
      <c r="EM30" s="424"/>
      <c r="EN30" s="424"/>
      <c r="EO30" s="424"/>
      <c r="EP30" s="424"/>
      <c r="EQ30" s="424"/>
      <c r="ER30" s="424"/>
      <c r="ES30" s="424"/>
    </row>
    <row r="31" spans="1:151" x14ac:dyDescent="0.25">
      <c r="A31" s="382" t="s">
        <v>531</v>
      </c>
      <c r="B31" s="385"/>
      <c r="C31" s="400">
        <v>0</v>
      </c>
      <c r="D31" s="400">
        <v>0</v>
      </c>
      <c r="E31" s="400">
        <v>0</v>
      </c>
      <c r="F31" s="400">
        <v>0</v>
      </c>
      <c r="G31" s="400">
        <v>0</v>
      </c>
      <c r="H31" s="400">
        <v>0</v>
      </c>
      <c r="I31" s="400">
        <v>0</v>
      </c>
      <c r="J31" s="400">
        <v>0</v>
      </c>
      <c r="K31" s="400">
        <v>0</v>
      </c>
      <c r="L31" s="400">
        <v>0</v>
      </c>
      <c r="M31" s="400">
        <v>0</v>
      </c>
      <c r="N31" s="400">
        <v>0</v>
      </c>
      <c r="O31" s="400">
        <v>0</v>
      </c>
      <c r="P31" s="400">
        <v>0</v>
      </c>
      <c r="Q31" s="400">
        <v>0</v>
      </c>
      <c r="R31" s="400">
        <v>0</v>
      </c>
      <c r="S31" s="400">
        <v>0</v>
      </c>
      <c r="T31" s="400">
        <v>0</v>
      </c>
      <c r="U31" s="400">
        <v>0</v>
      </c>
      <c r="V31" s="400">
        <v>0</v>
      </c>
      <c r="W31" s="400">
        <v>0</v>
      </c>
      <c r="X31" s="400">
        <v>0</v>
      </c>
      <c r="Y31" s="400">
        <v>0</v>
      </c>
      <c r="Z31" s="400">
        <v>0</v>
      </c>
      <c r="AA31" s="400">
        <v>0</v>
      </c>
      <c r="AB31" s="400">
        <v>0</v>
      </c>
      <c r="AC31" s="400">
        <v>0</v>
      </c>
      <c r="AD31" s="400">
        <v>0</v>
      </c>
      <c r="AE31" s="400">
        <v>0</v>
      </c>
      <c r="AF31" s="400">
        <v>0</v>
      </c>
      <c r="AG31" s="400">
        <v>0</v>
      </c>
      <c r="AH31" s="400">
        <v>0</v>
      </c>
      <c r="AI31" s="400">
        <v>0</v>
      </c>
      <c r="AJ31" s="400">
        <v>0</v>
      </c>
      <c r="AK31" s="400">
        <v>0</v>
      </c>
      <c r="AL31" s="400">
        <v>0</v>
      </c>
      <c r="AM31" s="400">
        <v>0</v>
      </c>
      <c r="AN31" s="400">
        <v>0</v>
      </c>
      <c r="AO31" s="400">
        <v>0</v>
      </c>
      <c r="AP31" s="400">
        <v>0</v>
      </c>
      <c r="AQ31" s="400">
        <v>0</v>
      </c>
      <c r="AR31" s="400">
        <v>0</v>
      </c>
      <c r="AS31" s="400">
        <v>0</v>
      </c>
      <c r="AT31" s="400">
        <v>0</v>
      </c>
      <c r="AU31" s="400">
        <v>0</v>
      </c>
      <c r="AV31" s="400">
        <v>0</v>
      </c>
      <c r="AW31" s="400">
        <v>0</v>
      </c>
      <c r="AX31" s="400">
        <v>0</v>
      </c>
      <c r="AY31" s="400">
        <v>0</v>
      </c>
      <c r="AZ31" s="400">
        <v>0</v>
      </c>
      <c r="BA31" s="400">
        <v>0</v>
      </c>
      <c r="BB31" s="400">
        <v>0</v>
      </c>
      <c r="BC31" s="400">
        <v>0</v>
      </c>
      <c r="BD31" s="400">
        <v>0</v>
      </c>
      <c r="BE31" s="400">
        <v>0</v>
      </c>
      <c r="BF31" s="400">
        <v>0</v>
      </c>
      <c r="BG31" s="400">
        <v>0</v>
      </c>
      <c r="BH31" s="400">
        <v>0</v>
      </c>
      <c r="BI31" s="400">
        <v>0</v>
      </c>
      <c r="BJ31" s="400">
        <v>0</v>
      </c>
      <c r="BK31" s="400">
        <v>5.74730615</v>
      </c>
      <c r="BL31" s="400">
        <v>7.2936737699999989</v>
      </c>
      <c r="BM31" s="400">
        <v>23.118343620000001</v>
      </c>
      <c r="BN31" s="400">
        <v>10.816651229999998</v>
      </c>
      <c r="BO31" s="400">
        <v>22.870747820000009</v>
      </c>
      <c r="BP31" s="400">
        <v>18.641722869999992</v>
      </c>
      <c r="BQ31" s="400">
        <v>12.26652871000001</v>
      </c>
      <c r="BR31" s="400">
        <v>7.6556603499999945</v>
      </c>
      <c r="BS31" s="400">
        <v>18.05307960999999</v>
      </c>
      <c r="BT31" s="400">
        <v>10.492120100000008</v>
      </c>
      <c r="BU31" s="400">
        <v>13.4780958</v>
      </c>
      <c r="BV31" s="400">
        <v>32.498023920000009</v>
      </c>
      <c r="BW31" s="400">
        <v>2.8242030300000005</v>
      </c>
      <c r="BX31" s="400">
        <v>15.859155609999998</v>
      </c>
      <c r="BY31" s="400">
        <v>11.201816219999998</v>
      </c>
      <c r="BZ31" s="400">
        <v>22.23477145</v>
      </c>
      <c r="CA31" s="400">
        <v>20.189955239999996</v>
      </c>
      <c r="CB31" s="400">
        <v>10.851061960000003</v>
      </c>
      <c r="CC31" s="400">
        <v>12.484661500000001</v>
      </c>
      <c r="CD31" s="400">
        <v>10.078966499999996</v>
      </c>
      <c r="CE31" s="400">
        <v>4.3044250500000025</v>
      </c>
      <c r="CF31" s="400">
        <v>8.5227570000000004</v>
      </c>
      <c r="CG31" s="400">
        <v>27.022706030000009</v>
      </c>
      <c r="CH31" s="400">
        <v>83.155366879999988</v>
      </c>
      <c r="CI31" s="400">
        <v>52.315230640000003</v>
      </c>
      <c r="CJ31" s="400">
        <v>56.640631540000008</v>
      </c>
      <c r="CK31" s="400">
        <v>66.363</v>
      </c>
      <c r="CL31" s="400">
        <v>66.833252470000005</v>
      </c>
      <c r="CM31" s="400">
        <v>54.679367760000019</v>
      </c>
      <c r="CN31" s="400">
        <v>52.881356300000007</v>
      </c>
      <c r="CO31" s="400">
        <v>70.446271149999987</v>
      </c>
      <c r="CP31" s="400">
        <v>75.979252410000001</v>
      </c>
      <c r="CQ31" s="400">
        <v>69.135843390000005</v>
      </c>
      <c r="CR31" s="400">
        <v>72.556321949999997</v>
      </c>
      <c r="CS31" s="400">
        <v>72.113248210000052</v>
      </c>
      <c r="CT31" s="400">
        <v>71.25</v>
      </c>
      <c r="CU31" s="400">
        <v>69.856848420000006</v>
      </c>
      <c r="CV31" s="400">
        <v>71.263743900000009</v>
      </c>
      <c r="CW31" s="400">
        <v>73.534064409999999</v>
      </c>
      <c r="CX31" s="400">
        <v>86.532529520000011</v>
      </c>
      <c r="CY31" s="400">
        <v>84.019684780000006</v>
      </c>
      <c r="CZ31" s="400">
        <v>84.385436609999999</v>
      </c>
      <c r="DA31" s="400">
        <v>81.872187789999984</v>
      </c>
      <c r="DB31" s="400">
        <v>76.763600920000002</v>
      </c>
      <c r="DC31" s="400">
        <v>66.653572759999989</v>
      </c>
      <c r="DD31" s="400">
        <v>64.8</v>
      </c>
      <c r="DE31" s="400">
        <v>65.050000000000011</v>
      </c>
      <c r="DF31" s="400">
        <v>0</v>
      </c>
      <c r="DG31" s="400">
        <v>88.184609599999973</v>
      </c>
      <c r="DH31" s="400">
        <v>92.434623699999975</v>
      </c>
      <c r="DI31" s="400">
        <v>103.90429035999999</v>
      </c>
      <c r="DJ31" s="400">
        <v>102.78647634000006</v>
      </c>
      <c r="DK31" s="400">
        <v>98.290700000000015</v>
      </c>
      <c r="DL31" s="400">
        <v>0.15020000000004075</v>
      </c>
      <c r="DM31" s="400">
        <v>0</v>
      </c>
      <c r="DN31" s="400">
        <v>0</v>
      </c>
      <c r="DO31" s="400">
        <v>0</v>
      </c>
      <c r="DP31" s="400">
        <v>0</v>
      </c>
      <c r="DQ31" s="400">
        <v>0</v>
      </c>
      <c r="DR31" s="400">
        <v>0</v>
      </c>
      <c r="DS31" s="538">
        <v>99.811720140000006</v>
      </c>
      <c r="DT31" s="400">
        <v>101.26051292999999</v>
      </c>
      <c r="DU31" s="400">
        <v>102.60112823</v>
      </c>
      <c r="DV31" s="400">
        <v>100.33726804</v>
      </c>
      <c r="DW31" s="400">
        <v>110.38119458639487</v>
      </c>
      <c r="DX31" s="400">
        <v>113.59401153766886</v>
      </c>
      <c r="DY31" s="400">
        <v>120.52890886351609</v>
      </c>
      <c r="DZ31" s="400">
        <v>118.83990853742651</v>
      </c>
      <c r="EA31" s="400">
        <v>122.9827603105723</v>
      </c>
      <c r="EB31" s="400">
        <v>122.51177485357903</v>
      </c>
      <c r="EC31" s="400">
        <v>122.11095594292595</v>
      </c>
      <c r="ED31" s="400">
        <v>122.03933164093687</v>
      </c>
      <c r="EF31" s="400">
        <f t="shared" ref="EF31:EI32" si="38">SUMIF($CI$1:$ED$1,EF$2,$CI31:$ED31)</f>
        <v>781.19377582000004</v>
      </c>
      <c r="EG31" s="400">
        <f t="shared" si="38"/>
        <v>824.73166910999998</v>
      </c>
      <c r="EH31" s="400">
        <f t="shared" si="38"/>
        <v>485.75090000000012</v>
      </c>
      <c r="EI31" s="400">
        <f t="shared" si="38"/>
        <v>1356.9994756130204</v>
      </c>
      <c r="EK31" s="538">
        <f t="shared" si="37"/>
        <v>781.19377582000004</v>
      </c>
      <c r="EL31" s="538">
        <f t="shared" si="37"/>
        <v>824.73166910999998</v>
      </c>
      <c r="EM31" s="538">
        <f t="shared" si="37"/>
        <v>485.75090000000012</v>
      </c>
      <c r="EN31" s="400">
        <f t="shared" si="37"/>
        <v>1356.9994756130204</v>
      </c>
      <c r="EO31" s="384">
        <v>1356.6399999999996</v>
      </c>
      <c r="EP31" s="384">
        <v>1466.6399999999996</v>
      </c>
      <c r="EQ31" s="384">
        <v>1516.6399999999996</v>
      </c>
      <c r="ER31" s="384">
        <v>1526.6399999999996</v>
      </c>
      <c r="ES31" s="384">
        <v>1526.6399999999996</v>
      </c>
      <c r="EU31" s="232" t="s">
        <v>632</v>
      </c>
    </row>
    <row r="32" spans="1:151" hidden="1" x14ac:dyDescent="0.25">
      <c r="A32" s="397" t="s">
        <v>588</v>
      </c>
      <c r="B32" s="425"/>
      <c r="C32" s="420"/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  <c r="W32" s="420"/>
      <c r="X32" s="420"/>
      <c r="Y32" s="420"/>
      <c r="Z32" s="420"/>
      <c r="AA32" s="420"/>
      <c r="AB32" s="420"/>
      <c r="AC32" s="420"/>
      <c r="AD32" s="420"/>
      <c r="AE32" s="420"/>
      <c r="AF32" s="420"/>
      <c r="AG32" s="420"/>
      <c r="AH32" s="420"/>
      <c r="AI32" s="420"/>
      <c r="AJ32" s="420"/>
      <c r="AK32" s="420"/>
      <c r="AL32" s="420"/>
      <c r="AM32" s="420"/>
      <c r="AN32" s="420"/>
      <c r="AO32" s="420"/>
      <c r="AP32" s="420"/>
      <c r="AQ32" s="420"/>
      <c r="AR32" s="420"/>
      <c r="AS32" s="420"/>
      <c r="AT32" s="420"/>
      <c r="AU32" s="420"/>
      <c r="AV32" s="420"/>
      <c r="AW32" s="420"/>
      <c r="AX32" s="420"/>
      <c r="AY32" s="420"/>
      <c r="AZ32" s="420"/>
      <c r="BA32" s="420"/>
      <c r="BB32" s="420"/>
      <c r="BC32" s="420"/>
      <c r="BD32" s="420"/>
      <c r="BE32" s="420"/>
      <c r="BF32" s="420"/>
      <c r="BG32" s="420"/>
      <c r="BH32" s="420"/>
      <c r="BI32" s="420"/>
      <c r="BJ32" s="420"/>
      <c r="BK32" s="420"/>
      <c r="BL32" s="420"/>
      <c r="BM32" s="420"/>
      <c r="BN32" s="420"/>
      <c r="BO32" s="420"/>
      <c r="BP32" s="420"/>
      <c r="BQ32" s="420"/>
      <c r="BR32" s="420"/>
      <c r="BS32" s="420"/>
      <c r="BT32" s="420"/>
      <c r="BU32" s="420"/>
      <c r="BV32" s="420"/>
      <c r="BW32" s="420"/>
      <c r="BX32" s="420"/>
      <c r="BY32" s="420"/>
      <c r="BZ32" s="420"/>
      <c r="CA32" s="420"/>
      <c r="CB32" s="420"/>
      <c r="CC32" s="420"/>
      <c r="CD32" s="420"/>
      <c r="CE32" s="420"/>
      <c r="CF32" s="420"/>
      <c r="CG32" s="420"/>
      <c r="CH32" s="420"/>
      <c r="CI32" s="400">
        <v>44.997870640000002</v>
      </c>
      <c r="CJ32" s="400">
        <v>44.997870640000002</v>
      </c>
      <c r="CK32" s="400">
        <v>44.997870640000002</v>
      </c>
      <c r="CL32" s="400">
        <v>44.997870640000002</v>
      </c>
      <c r="CM32" s="400">
        <v>44.997870640000002</v>
      </c>
      <c r="CN32" s="400">
        <v>44.997870640000002</v>
      </c>
      <c r="CO32" s="400">
        <v>44.997870640000002</v>
      </c>
      <c r="CP32" s="400">
        <v>44.997870640000002</v>
      </c>
      <c r="CQ32" s="400">
        <v>44.997870640000002</v>
      </c>
      <c r="CR32" s="400">
        <v>44.997870640000002</v>
      </c>
      <c r="CS32" s="400">
        <v>44.997870640000002</v>
      </c>
      <c r="CT32" s="400">
        <v>44.997870640000002</v>
      </c>
      <c r="CU32" s="400">
        <v>44.997870640000002</v>
      </c>
      <c r="CV32" s="400">
        <v>44.997870640000002</v>
      </c>
      <c r="CW32" s="400">
        <v>44.997870640000002</v>
      </c>
      <c r="CX32" s="400">
        <v>44.997870640000002</v>
      </c>
      <c r="CY32" s="400">
        <v>44.997870640000002</v>
      </c>
      <c r="CZ32" s="400">
        <v>44.997870640000002</v>
      </c>
      <c r="DA32" s="400">
        <v>44.997870640000002</v>
      </c>
      <c r="DB32" s="400">
        <v>44.997870640000002</v>
      </c>
      <c r="DC32" s="400">
        <v>44.997870640000002</v>
      </c>
      <c r="DD32" s="400">
        <v>44.997870640000002</v>
      </c>
      <c r="DE32" s="400">
        <v>44.997870640000002</v>
      </c>
      <c r="DF32" s="400">
        <v>44.997870640000002</v>
      </c>
      <c r="DG32" s="400">
        <v>44.997870640000002</v>
      </c>
      <c r="DH32" s="400">
        <v>44.997870640000002</v>
      </c>
      <c r="DI32" s="400">
        <v>44.997870640000002</v>
      </c>
      <c r="DJ32" s="400">
        <v>44.997870640000002</v>
      </c>
      <c r="DK32" s="400">
        <v>44.997870640000002</v>
      </c>
      <c r="DL32" s="400">
        <v>44.997870640000002</v>
      </c>
      <c r="DM32" s="400">
        <v>44.997870640000002</v>
      </c>
      <c r="DN32" s="400">
        <v>44.997870640000002</v>
      </c>
      <c r="DO32" s="400">
        <v>44.997870640000002</v>
      </c>
      <c r="DP32" s="400">
        <v>44.997870640000002</v>
      </c>
      <c r="DQ32" s="400">
        <v>44.997870640000002</v>
      </c>
      <c r="DR32" s="400">
        <v>44.997870640000002</v>
      </c>
      <c r="DS32" s="538">
        <v>44.997870640000002</v>
      </c>
      <c r="DT32" s="400">
        <v>44.997870640000002</v>
      </c>
      <c r="DU32" s="400">
        <v>44.997870640000002</v>
      </c>
      <c r="DV32" s="400">
        <v>44.997870640000002</v>
      </c>
      <c r="DW32" s="400">
        <v>44.997870640000002</v>
      </c>
      <c r="DX32" s="400">
        <v>44.997870640000002</v>
      </c>
      <c r="DY32" s="400">
        <v>44.997870640000002</v>
      </c>
      <c r="DZ32" s="400">
        <v>44.997870640000002</v>
      </c>
      <c r="EA32" s="400">
        <v>44.997870640000002</v>
      </c>
      <c r="EB32" s="400">
        <v>44.997870640000002</v>
      </c>
      <c r="EC32" s="400">
        <v>44.997870640000002</v>
      </c>
      <c r="ED32" s="400">
        <v>44.997870640000002</v>
      </c>
      <c r="EF32" s="426">
        <f t="shared" si="38"/>
        <v>539.97444767999991</v>
      </c>
      <c r="EG32" s="426">
        <f t="shared" si="38"/>
        <v>539.97444767999991</v>
      </c>
      <c r="EH32" s="426">
        <f t="shared" si="38"/>
        <v>539.97444767999991</v>
      </c>
      <c r="EI32" s="426">
        <f t="shared" si="38"/>
        <v>539.97444767999991</v>
      </c>
      <c r="EK32" s="426">
        <f>EF32+EK60</f>
        <v>539.97444767999991</v>
      </c>
      <c r="EL32" s="426">
        <f>EG32+EL60</f>
        <v>539.97444767999991</v>
      </c>
      <c r="EM32" s="426">
        <f>EH32+EM60</f>
        <v>539.97444767999991</v>
      </c>
      <c r="EN32" s="426">
        <f>EI32+EN60</f>
        <v>539.97444767999991</v>
      </c>
      <c r="EO32" s="426"/>
      <c r="EP32" s="426"/>
      <c r="EQ32" s="426"/>
      <c r="ER32" s="426"/>
      <c r="ES32" s="426"/>
    </row>
    <row r="33" spans="1:149" x14ac:dyDescent="0.25">
      <c r="A33" s="369" t="s">
        <v>528</v>
      </c>
      <c r="B33" s="369"/>
      <c r="C33" s="365">
        <f>SUM(C34:C35,C40)</f>
        <v>797.27966178999998</v>
      </c>
      <c r="D33" s="365">
        <f t="shared" ref="D33:BO33" si="39">SUM(D34:D35,D40)</f>
        <v>541.37453481</v>
      </c>
      <c r="E33" s="365">
        <f t="shared" si="39"/>
        <v>761.2281389100001</v>
      </c>
      <c r="F33" s="365">
        <f t="shared" si="39"/>
        <v>667.06345667000005</v>
      </c>
      <c r="G33" s="365">
        <f t="shared" si="39"/>
        <v>646.70999130000018</v>
      </c>
      <c r="H33" s="365">
        <f t="shared" si="39"/>
        <v>862.30984799000009</v>
      </c>
      <c r="I33" s="365">
        <f t="shared" si="39"/>
        <v>594.68474102000016</v>
      </c>
      <c r="J33" s="365">
        <f t="shared" si="39"/>
        <v>775.4715699000003</v>
      </c>
      <c r="K33" s="365">
        <f t="shared" si="39"/>
        <v>684.75854815999992</v>
      </c>
      <c r="L33" s="365">
        <f t="shared" si="39"/>
        <v>859.29706682000017</v>
      </c>
      <c r="M33" s="365">
        <f t="shared" si="39"/>
        <v>883.99937306999993</v>
      </c>
      <c r="N33" s="365">
        <f t="shared" si="39"/>
        <v>1193.9377021999999</v>
      </c>
      <c r="O33" s="365">
        <f t="shared" si="39"/>
        <v>580.7932139000003</v>
      </c>
      <c r="P33" s="365">
        <f t="shared" si="39"/>
        <v>851.96395818999997</v>
      </c>
      <c r="Q33" s="365">
        <f t="shared" si="39"/>
        <v>772.04943521999996</v>
      </c>
      <c r="R33" s="365">
        <f t="shared" si="39"/>
        <v>832.70150027</v>
      </c>
      <c r="S33" s="365">
        <f t="shared" si="39"/>
        <v>752.96113808000007</v>
      </c>
      <c r="T33" s="365">
        <f t="shared" si="39"/>
        <v>804.64985937000017</v>
      </c>
      <c r="U33" s="365">
        <f t="shared" si="39"/>
        <v>806.86511021000058</v>
      </c>
      <c r="V33" s="365">
        <f t="shared" si="39"/>
        <v>938.74111197999969</v>
      </c>
      <c r="W33" s="365">
        <f t="shared" si="39"/>
        <v>1136.2454775000001</v>
      </c>
      <c r="X33" s="365">
        <f t="shared" si="39"/>
        <v>1215.8271581200004</v>
      </c>
      <c r="Y33" s="365">
        <f t="shared" si="39"/>
        <v>1345.6781158400001</v>
      </c>
      <c r="Z33" s="365">
        <f t="shared" si="39"/>
        <v>1500.8883518499995</v>
      </c>
      <c r="AA33" s="365">
        <f t="shared" si="39"/>
        <v>569.75138865000019</v>
      </c>
      <c r="AB33" s="365">
        <f t="shared" si="39"/>
        <v>923.51839653000002</v>
      </c>
      <c r="AC33" s="365">
        <f t="shared" si="39"/>
        <v>836.3011082999999</v>
      </c>
      <c r="AD33" s="365">
        <f t="shared" si="39"/>
        <v>827.56331616000034</v>
      </c>
      <c r="AE33" s="365">
        <f t="shared" si="39"/>
        <v>757.03816174000031</v>
      </c>
      <c r="AF33" s="365">
        <f t="shared" si="39"/>
        <v>906.01638333000017</v>
      </c>
      <c r="AG33" s="365">
        <f t="shared" si="39"/>
        <v>934.13235534000012</v>
      </c>
      <c r="AH33" s="365">
        <f t="shared" si="39"/>
        <v>958.49686086999941</v>
      </c>
      <c r="AI33" s="365">
        <f t="shared" si="39"/>
        <v>1269.4045084600002</v>
      </c>
      <c r="AJ33" s="365">
        <f t="shared" si="39"/>
        <v>1208.3188634900005</v>
      </c>
      <c r="AK33" s="365">
        <f t="shared" si="39"/>
        <v>1205.9769995100003</v>
      </c>
      <c r="AL33" s="365">
        <f t="shared" si="39"/>
        <v>1380.7743420599995</v>
      </c>
      <c r="AM33" s="365">
        <f t="shared" si="39"/>
        <v>408.11613074999991</v>
      </c>
      <c r="AN33" s="365">
        <f t="shared" si="39"/>
        <v>871.15524600999993</v>
      </c>
      <c r="AO33" s="365">
        <f t="shared" si="39"/>
        <v>751.04298472000016</v>
      </c>
      <c r="AP33" s="365">
        <f t="shared" si="39"/>
        <v>651.32463200000041</v>
      </c>
      <c r="AQ33" s="365">
        <f t="shared" si="39"/>
        <v>1084.5016591200001</v>
      </c>
      <c r="AR33" s="365">
        <f t="shared" si="39"/>
        <v>946.1244033700001</v>
      </c>
      <c r="AS33" s="365">
        <f t="shared" si="39"/>
        <v>918.11976903000004</v>
      </c>
      <c r="AT33" s="365">
        <f t="shared" si="39"/>
        <v>459.22877438000017</v>
      </c>
      <c r="AU33" s="365">
        <f t="shared" si="39"/>
        <v>449.9514159900001</v>
      </c>
      <c r="AV33" s="365">
        <f t="shared" si="39"/>
        <v>898.88581317000012</v>
      </c>
      <c r="AW33" s="365">
        <f t="shared" si="39"/>
        <v>503.30030247000013</v>
      </c>
      <c r="AX33" s="365">
        <f t="shared" si="39"/>
        <v>2186.3466780399999</v>
      </c>
      <c r="AY33" s="365">
        <f t="shared" si="39"/>
        <v>370.81399324999995</v>
      </c>
      <c r="AZ33" s="365">
        <f t="shared" si="39"/>
        <v>288.13155584999993</v>
      </c>
      <c r="BA33" s="365">
        <f t="shared" si="39"/>
        <v>552.51051808</v>
      </c>
      <c r="BB33" s="365">
        <f t="shared" si="39"/>
        <v>621.11816428000009</v>
      </c>
      <c r="BC33" s="365">
        <f t="shared" si="39"/>
        <v>296.21095128999991</v>
      </c>
      <c r="BD33" s="365">
        <f t="shared" si="39"/>
        <v>683.97474235000027</v>
      </c>
      <c r="BE33" s="365">
        <f t="shared" si="39"/>
        <v>862.34303625000018</v>
      </c>
      <c r="BF33" s="365">
        <f t="shared" si="39"/>
        <v>871.71769188999997</v>
      </c>
      <c r="BG33" s="365">
        <f t="shared" si="39"/>
        <v>1013.9213123499999</v>
      </c>
      <c r="BH33" s="365">
        <f t="shared" si="39"/>
        <v>718.71765944000003</v>
      </c>
      <c r="BI33" s="365">
        <f t="shared" si="39"/>
        <v>1180.98473509</v>
      </c>
      <c r="BJ33" s="365">
        <f t="shared" si="39"/>
        <v>2077.7698058999999</v>
      </c>
      <c r="BK33" s="365">
        <f t="shared" si="39"/>
        <v>401.05945685999984</v>
      </c>
      <c r="BL33" s="365">
        <f t="shared" si="39"/>
        <v>762.32892415000003</v>
      </c>
      <c r="BM33" s="365">
        <f t="shared" si="39"/>
        <v>919.99669299999994</v>
      </c>
      <c r="BN33" s="365">
        <f t="shared" si="39"/>
        <v>732.03509855999994</v>
      </c>
      <c r="BO33" s="365">
        <f t="shared" si="39"/>
        <v>570.73817759000008</v>
      </c>
      <c r="BP33" s="365">
        <f t="shared" ref="BP33:CH33" si="40">SUM(BP34:BP35,BP40)</f>
        <v>532.55158893999999</v>
      </c>
      <c r="BQ33" s="365">
        <f t="shared" si="40"/>
        <v>423.95600264999985</v>
      </c>
      <c r="BR33" s="365">
        <f t="shared" si="40"/>
        <v>519.96755782000014</v>
      </c>
      <c r="BS33" s="365">
        <f t="shared" si="40"/>
        <v>362.90878880000008</v>
      </c>
      <c r="BT33" s="365">
        <f t="shared" si="40"/>
        <v>796.70416913000008</v>
      </c>
      <c r="BU33" s="365">
        <f t="shared" si="40"/>
        <v>910.44485238999971</v>
      </c>
      <c r="BV33" s="365">
        <f t="shared" si="40"/>
        <v>1709.3467206900004</v>
      </c>
      <c r="BW33" s="365">
        <f t="shared" si="40"/>
        <v>240.32354888000006</v>
      </c>
      <c r="BX33" s="365">
        <f t="shared" si="40"/>
        <v>422.97639428999997</v>
      </c>
      <c r="BY33" s="365">
        <f t="shared" si="40"/>
        <v>649.10833565000007</v>
      </c>
      <c r="BZ33" s="365">
        <f t="shared" si="40"/>
        <v>522.50158671999986</v>
      </c>
      <c r="CA33" s="365">
        <f t="shared" si="40"/>
        <v>412.01654352999975</v>
      </c>
      <c r="CB33" s="365">
        <f t="shared" si="40"/>
        <v>466.28756012999986</v>
      </c>
      <c r="CC33" s="365">
        <f t="shared" si="40"/>
        <v>515.72552369999994</v>
      </c>
      <c r="CD33" s="365">
        <f t="shared" si="40"/>
        <v>498.12897685999997</v>
      </c>
      <c r="CE33" s="365">
        <f t="shared" si="40"/>
        <v>611.89718876000006</v>
      </c>
      <c r="CF33" s="365">
        <f t="shared" si="40"/>
        <v>469.20171645000005</v>
      </c>
      <c r="CG33" s="365">
        <f t="shared" si="40"/>
        <v>509.75725116000012</v>
      </c>
      <c r="CH33" s="365">
        <f t="shared" si="40"/>
        <v>1522.1162420600006</v>
      </c>
      <c r="CI33" s="365">
        <f t="shared" ref="CI33:EC33" si="41">SUM(CI34:CI35,CI39)</f>
        <v>253.44284380999997</v>
      </c>
      <c r="CJ33" s="365">
        <f t="shared" si="41"/>
        <v>336.11582798000006</v>
      </c>
      <c r="CK33" s="365">
        <f t="shared" si="41"/>
        <v>139.70863826999997</v>
      </c>
      <c r="CL33" s="365">
        <f t="shared" si="41"/>
        <v>558.58009795999976</v>
      </c>
      <c r="CM33" s="365">
        <f t="shared" si="41"/>
        <v>539.71779968999965</v>
      </c>
      <c r="CN33" s="365">
        <f t="shared" si="41"/>
        <v>483.54117846000031</v>
      </c>
      <c r="CO33" s="365">
        <f t="shared" si="41"/>
        <v>475.15101184000008</v>
      </c>
      <c r="CP33" s="365">
        <f t="shared" si="41"/>
        <v>422.73156322999955</v>
      </c>
      <c r="CQ33" s="365">
        <f t="shared" si="41"/>
        <v>521.2891161699996</v>
      </c>
      <c r="CR33" s="365">
        <f t="shared" si="41"/>
        <v>307.48898587999975</v>
      </c>
      <c r="CS33" s="365">
        <f t="shared" si="41"/>
        <v>268.83431089999965</v>
      </c>
      <c r="CT33" s="365">
        <f t="shared" si="41"/>
        <v>1354.1002405900003</v>
      </c>
      <c r="CU33" s="365">
        <f t="shared" si="41"/>
        <v>39.243233799999906</v>
      </c>
      <c r="CV33" s="365">
        <f t="shared" si="41"/>
        <v>388.62888251999971</v>
      </c>
      <c r="CW33" s="365">
        <f t="shared" si="41"/>
        <v>150.46775731999981</v>
      </c>
      <c r="CX33" s="365">
        <f t="shared" si="41"/>
        <v>205.56118097999999</v>
      </c>
      <c r="CY33" s="365">
        <f t="shared" si="41"/>
        <v>962.17178175999993</v>
      </c>
      <c r="CZ33" s="365">
        <f t="shared" si="41"/>
        <v>280.15469165000002</v>
      </c>
      <c r="DA33" s="365">
        <f t="shared" si="41"/>
        <v>321.92471919000002</v>
      </c>
      <c r="DB33" s="365">
        <f t="shared" si="41"/>
        <v>303.43828575000003</v>
      </c>
      <c r="DC33" s="365">
        <f t="shared" si="41"/>
        <v>365.25979243999899</v>
      </c>
      <c r="DD33" s="365">
        <f t="shared" si="41"/>
        <v>426.99646661999901</v>
      </c>
      <c r="DE33" s="365">
        <f t="shared" si="41"/>
        <v>503.57111288999999</v>
      </c>
      <c r="DF33" s="365">
        <f t="shared" si="41"/>
        <v>1150.952319930002</v>
      </c>
      <c r="DG33" s="365">
        <f t="shared" si="41"/>
        <v>319.37898179853664</v>
      </c>
      <c r="DH33" s="365">
        <f t="shared" si="41"/>
        <v>326.65144720000001</v>
      </c>
      <c r="DI33" s="365">
        <f t="shared" si="41"/>
        <v>525.72840287000008</v>
      </c>
      <c r="DJ33" s="365">
        <f t="shared" si="41"/>
        <v>462.97217238999997</v>
      </c>
      <c r="DK33" s="365">
        <f t="shared" si="41"/>
        <v>621.01516369000001</v>
      </c>
      <c r="DL33" s="365">
        <f t="shared" si="41"/>
        <v>628.79189153000004</v>
      </c>
      <c r="DM33" s="365">
        <f t="shared" si="41"/>
        <v>542.90340256000002</v>
      </c>
      <c r="DN33" s="365">
        <f t="shared" si="41"/>
        <v>549.36431102000006</v>
      </c>
      <c r="DO33" s="365">
        <f t="shared" si="41"/>
        <v>328.33677563999964</v>
      </c>
      <c r="DP33" s="365">
        <f t="shared" si="41"/>
        <v>702.72558026000002</v>
      </c>
      <c r="DQ33" s="365">
        <f t="shared" si="41"/>
        <v>570.45901537999998</v>
      </c>
      <c r="DR33" s="365">
        <f t="shared" si="41"/>
        <v>1320.6561503199891</v>
      </c>
      <c r="DS33" s="537">
        <f t="shared" si="41"/>
        <v>70.569740179999997</v>
      </c>
      <c r="DT33" s="365">
        <f t="shared" si="41"/>
        <v>457.80071168999973</v>
      </c>
      <c r="DU33" s="365">
        <f t="shared" si="41"/>
        <v>289.22103841000012</v>
      </c>
      <c r="DV33" s="365">
        <f t="shared" si="41"/>
        <v>283.04387902999963</v>
      </c>
      <c r="DW33" s="365">
        <f t="shared" si="41"/>
        <v>488.36790492590552</v>
      </c>
      <c r="DX33" s="365">
        <f t="shared" si="41"/>
        <v>489.52796531023949</v>
      </c>
      <c r="DY33" s="365">
        <f t="shared" si="41"/>
        <v>488.73388051141546</v>
      </c>
      <c r="DZ33" s="365">
        <f t="shared" si="41"/>
        <v>479.0513296701717</v>
      </c>
      <c r="EA33" s="365">
        <f t="shared" si="41"/>
        <v>441.00744336346168</v>
      </c>
      <c r="EB33" s="365">
        <f t="shared" si="41"/>
        <v>418.00170428721219</v>
      </c>
      <c r="EC33" s="365">
        <f t="shared" si="41"/>
        <v>414.47809911958956</v>
      </c>
      <c r="ED33" s="365">
        <f>SUM(ED34:ED35,ED39)</f>
        <v>529.47771494984681</v>
      </c>
      <c r="EF33" s="365">
        <f>SUM(EF34:EF35,EF39)</f>
        <v>5660.7016147799986</v>
      </c>
      <c r="EG33" s="365">
        <f>SUM(EG34:EG35,EG39)</f>
        <v>5098.3702248499994</v>
      </c>
      <c r="EH33" s="365">
        <f>SUM(EH34:EH35,EH39)</f>
        <v>6898.9832946585248</v>
      </c>
      <c r="EI33" s="365">
        <f>SUM(EI34:EI35,EI39)</f>
        <v>4849.2814114478406</v>
      </c>
      <c r="EK33" s="365">
        <f>SUM(EK34:EK35,EK39)</f>
        <v>5660.7016147799986</v>
      </c>
      <c r="EL33" s="365">
        <f t="shared" ref="EL33:ES33" si="42">SUM(EL34:EL35,EL39)</f>
        <v>4857.5302248499993</v>
      </c>
      <c r="EM33" s="365">
        <f t="shared" si="42"/>
        <v>6142.7932946585242</v>
      </c>
      <c r="EN33" s="365">
        <f t="shared" si="42"/>
        <v>4849.2814114478406</v>
      </c>
      <c r="EO33" s="365">
        <f t="shared" si="42"/>
        <v>4737.9358965450983</v>
      </c>
      <c r="EP33" s="365">
        <f t="shared" si="42"/>
        <v>4703.3787148160645</v>
      </c>
      <c r="EQ33" s="365">
        <f t="shared" si="42"/>
        <v>4494.9079373827608</v>
      </c>
      <c r="ER33" s="365">
        <f t="shared" si="42"/>
        <v>4717.4511069596474</v>
      </c>
      <c r="ES33" s="365">
        <f t="shared" si="42"/>
        <v>4643.0982436466948</v>
      </c>
    </row>
    <row r="34" spans="1:149" x14ac:dyDescent="0.25">
      <c r="A34" s="382" t="s">
        <v>589</v>
      </c>
      <c r="B34" s="382"/>
      <c r="C34" s="391">
        <v>108.27875793</v>
      </c>
      <c r="D34" s="391">
        <v>148.37828764999995</v>
      </c>
      <c r="E34" s="391">
        <v>212.89114623000006</v>
      </c>
      <c r="F34" s="391">
        <v>222.23305703000003</v>
      </c>
      <c r="G34" s="391">
        <v>170.25887760000003</v>
      </c>
      <c r="H34" s="391">
        <v>310.62272443000006</v>
      </c>
      <c r="I34" s="391">
        <v>223.80055053000012</v>
      </c>
      <c r="J34" s="391">
        <v>268.97654478000015</v>
      </c>
      <c r="K34" s="391">
        <v>272.70162369000002</v>
      </c>
      <c r="L34" s="391">
        <v>349.68411405000023</v>
      </c>
      <c r="M34" s="391">
        <v>361.23724429999993</v>
      </c>
      <c r="N34" s="391">
        <v>507.99554330000024</v>
      </c>
      <c r="O34" s="391">
        <v>190.79400910000012</v>
      </c>
      <c r="P34" s="391">
        <v>248.91941494</v>
      </c>
      <c r="Q34" s="391">
        <v>284.1466251999999</v>
      </c>
      <c r="R34" s="391">
        <v>386.05777080999997</v>
      </c>
      <c r="S34" s="391">
        <v>333.46105674000012</v>
      </c>
      <c r="T34" s="391">
        <v>295.16070547000004</v>
      </c>
      <c r="U34" s="391">
        <v>360.10648095000028</v>
      </c>
      <c r="V34" s="391">
        <v>358.16874633999998</v>
      </c>
      <c r="W34" s="391">
        <v>380.36676444999995</v>
      </c>
      <c r="X34" s="391">
        <v>423.52609768000013</v>
      </c>
      <c r="Y34" s="391">
        <v>551.12918822999973</v>
      </c>
      <c r="Z34" s="391">
        <v>549.91276233999963</v>
      </c>
      <c r="AA34" s="391">
        <v>152.24074625000006</v>
      </c>
      <c r="AB34" s="391">
        <v>395.97120865000011</v>
      </c>
      <c r="AC34" s="391">
        <v>300.29742421999998</v>
      </c>
      <c r="AD34" s="391">
        <v>290.05758616000026</v>
      </c>
      <c r="AE34" s="391">
        <v>333.25041636999993</v>
      </c>
      <c r="AF34" s="391">
        <v>315.34743864000006</v>
      </c>
      <c r="AG34" s="391">
        <v>348.65244225999999</v>
      </c>
      <c r="AH34" s="391">
        <v>308.90864583000013</v>
      </c>
      <c r="AI34" s="391">
        <v>390.7103493599999</v>
      </c>
      <c r="AJ34" s="391">
        <v>443.92190046000042</v>
      </c>
      <c r="AK34" s="391">
        <v>447.46740483000025</v>
      </c>
      <c r="AL34" s="391">
        <v>547.81434934000004</v>
      </c>
      <c r="AM34" s="391">
        <v>88.346107169999996</v>
      </c>
      <c r="AN34" s="391">
        <v>176.43423498000001</v>
      </c>
      <c r="AO34" s="391">
        <v>275.20429838000013</v>
      </c>
      <c r="AP34" s="391">
        <v>109.60749697</v>
      </c>
      <c r="AQ34" s="391">
        <v>211.05585786999998</v>
      </c>
      <c r="AR34" s="391">
        <v>269.73065908000001</v>
      </c>
      <c r="AS34" s="391">
        <v>167.14184857000012</v>
      </c>
      <c r="AT34" s="391">
        <v>221.46102329000013</v>
      </c>
      <c r="AU34" s="391">
        <v>172.88109953999998</v>
      </c>
      <c r="AV34" s="391">
        <v>201.81472495000008</v>
      </c>
      <c r="AW34" s="391">
        <v>202.74812686999996</v>
      </c>
      <c r="AX34" s="391">
        <v>220.04060002000003</v>
      </c>
      <c r="AY34" s="391">
        <v>13.79802772</v>
      </c>
      <c r="AZ34" s="391">
        <v>60.682586929999999</v>
      </c>
      <c r="BA34" s="391">
        <v>122.81078696999998</v>
      </c>
      <c r="BB34" s="391">
        <v>94.513858989999974</v>
      </c>
      <c r="BC34" s="391">
        <v>69.922979029999979</v>
      </c>
      <c r="BD34" s="391">
        <v>84.164756329999975</v>
      </c>
      <c r="BE34" s="391">
        <v>184.96501605000003</v>
      </c>
      <c r="BF34" s="391">
        <v>383.05186550000002</v>
      </c>
      <c r="BG34" s="391">
        <v>297.27964495999981</v>
      </c>
      <c r="BH34" s="391">
        <v>148.11696021000003</v>
      </c>
      <c r="BI34" s="391">
        <v>495.39850920999982</v>
      </c>
      <c r="BJ34" s="391">
        <v>719.10549097999967</v>
      </c>
      <c r="BK34" s="391">
        <v>53.020146640000007</v>
      </c>
      <c r="BL34" s="391">
        <v>256.26408989999999</v>
      </c>
      <c r="BM34" s="391">
        <v>302.21134266999991</v>
      </c>
      <c r="BN34" s="391">
        <v>288.6185528900001</v>
      </c>
      <c r="BO34" s="391">
        <v>179.15464696000006</v>
      </c>
      <c r="BP34" s="391">
        <v>117.35680433000003</v>
      </c>
      <c r="BQ34" s="391">
        <v>87.931408509999997</v>
      </c>
      <c r="BR34" s="391">
        <v>154.42169456000005</v>
      </c>
      <c r="BS34" s="391">
        <v>116.00915463</v>
      </c>
      <c r="BT34" s="391">
        <v>156.89062770999999</v>
      </c>
      <c r="BU34" s="391">
        <v>281.60259224999993</v>
      </c>
      <c r="BV34" s="391">
        <v>612.43340569000009</v>
      </c>
      <c r="BW34" s="391">
        <v>11.431022759999999</v>
      </c>
      <c r="BX34" s="391">
        <v>25.170026829999991</v>
      </c>
      <c r="BY34" s="391">
        <v>67.72810130000002</v>
      </c>
      <c r="BZ34" s="391">
        <v>67.433467309999983</v>
      </c>
      <c r="CA34" s="391">
        <v>51.207207229999995</v>
      </c>
      <c r="CB34" s="391">
        <v>86.984957429999994</v>
      </c>
      <c r="CC34" s="391">
        <v>60.774424149999994</v>
      </c>
      <c r="CD34" s="391">
        <v>97.294481660000017</v>
      </c>
      <c r="CE34" s="391">
        <v>91.922905560000004</v>
      </c>
      <c r="CF34" s="391">
        <v>83.028586959999998</v>
      </c>
      <c r="CG34" s="391">
        <v>79.816545849999954</v>
      </c>
      <c r="CH34" s="391">
        <v>317.11747288000004</v>
      </c>
      <c r="CI34" s="391">
        <v>6.2898868700000055</v>
      </c>
      <c r="CJ34" s="391">
        <v>30.264742390000023</v>
      </c>
      <c r="CK34" s="391">
        <v>36.74599168000001</v>
      </c>
      <c r="CL34" s="391">
        <v>80.029801220000081</v>
      </c>
      <c r="CM34" s="391">
        <v>185.12978889999982</v>
      </c>
      <c r="CN34" s="391">
        <v>110.24464476999997</v>
      </c>
      <c r="CO34" s="391">
        <v>120.66000089999983</v>
      </c>
      <c r="CP34" s="391">
        <v>176.92349354999956</v>
      </c>
      <c r="CQ34" s="391">
        <v>160.06862554999952</v>
      </c>
      <c r="CR34" s="391">
        <v>162.2538302899998</v>
      </c>
      <c r="CS34" s="391">
        <v>143.39321960999962</v>
      </c>
      <c r="CT34" s="391">
        <v>321.2196284099997</v>
      </c>
      <c r="CU34" s="391">
        <v>32.943233799999902</v>
      </c>
      <c r="CV34" s="391">
        <v>91.546345439999698</v>
      </c>
      <c r="CW34" s="391">
        <v>66.767757319999802</v>
      </c>
      <c r="CX34" s="391">
        <v>45.461180980000002</v>
      </c>
      <c r="CY34" s="391">
        <v>68.083114359999996</v>
      </c>
      <c r="CZ34" s="391">
        <v>37.754691649999998</v>
      </c>
      <c r="DA34" s="391">
        <v>64.824719189999996</v>
      </c>
      <c r="DB34" s="391">
        <v>103.10727946</v>
      </c>
      <c r="DC34" s="391">
        <v>177.65979243999899</v>
      </c>
      <c r="DD34" s="391">
        <v>179.18263898999899</v>
      </c>
      <c r="DE34" s="391">
        <v>281.23080525</v>
      </c>
      <c r="DF34" s="391">
        <v>461.62198691000202</v>
      </c>
      <c r="DG34" s="391">
        <v>69.2</v>
      </c>
      <c r="DH34" s="391">
        <v>44.52</v>
      </c>
      <c r="DI34" s="391">
        <v>189.41</v>
      </c>
      <c r="DJ34" s="391">
        <v>149.83999999999997</v>
      </c>
      <c r="DK34" s="391">
        <v>305.88</v>
      </c>
      <c r="DL34" s="391">
        <v>111.67</v>
      </c>
      <c r="DM34" s="391">
        <v>151.50268198198401</v>
      </c>
      <c r="DN34" s="391">
        <v>143.14000000000001</v>
      </c>
      <c r="DO34" s="391">
        <v>148.45534612999899</v>
      </c>
      <c r="DP34" s="391">
        <v>170.86</v>
      </c>
      <c r="DQ34" s="391">
        <v>148.05000000000001</v>
      </c>
      <c r="DR34" s="391">
        <v>307.61793139999736</v>
      </c>
      <c r="DS34" s="592">
        <v>4.47E-3</v>
      </c>
      <c r="DT34" s="391">
        <v>1.2342213900000014</v>
      </c>
      <c r="DU34" s="391">
        <v>24.846004810000004</v>
      </c>
      <c r="DV34" s="391">
        <v>10.74454867999998</v>
      </c>
      <c r="DW34" s="391">
        <v>115</v>
      </c>
      <c r="DX34" s="391">
        <v>115</v>
      </c>
      <c r="DY34" s="391">
        <v>115</v>
      </c>
      <c r="DZ34" s="391">
        <v>115</v>
      </c>
      <c r="EA34" s="391">
        <v>101.75207434475999</v>
      </c>
      <c r="EB34" s="391">
        <v>104.53989074549199</v>
      </c>
      <c r="EC34" s="391">
        <v>106.755068720905</v>
      </c>
      <c r="ED34" s="391">
        <v>142.58945766981728</v>
      </c>
      <c r="EF34" s="391">
        <f>SUMIF($CI$1:$ED$1,EF$2,$CI34:$ED34)</f>
        <v>1533.223654139998</v>
      </c>
      <c r="EG34" s="391">
        <f>SUMIF($CI$1:$ED$1,EG$2,$CI34:$ED34)</f>
        <v>1610.1835457899995</v>
      </c>
      <c r="EH34" s="391">
        <f>SUMIF($CI$1:$ED$1,EH$2,$CI34:$ED34)</f>
        <v>1940.1459595119802</v>
      </c>
      <c r="EI34" s="391">
        <f>SUMIF($CI$1:$ED$1,EI$2,$CI34:$ED34)</f>
        <v>952.46573636097423</v>
      </c>
      <c r="EK34" s="391">
        <f t="shared" ref="EK34:EN37" si="43">EF34</f>
        <v>1533.223654139998</v>
      </c>
      <c r="EL34" s="391">
        <f t="shared" si="43"/>
        <v>1610.1835457899995</v>
      </c>
      <c r="EM34" s="391">
        <f t="shared" si="43"/>
        <v>1940.1459595119802</v>
      </c>
      <c r="EN34" s="391">
        <f t="shared" si="43"/>
        <v>952.46573636097423</v>
      </c>
      <c r="EO34" s="384">
        <v>725.2119098451434</v>
      </c>
      <c r="EP34" s="384">
        <v>505.97472811610896</v>
      </c>
      <c r="EQ34" s="384">
        <v>200.523950682806</v>
      </c>
      <c r="ER34" s="384">
        <v>345.66712025969298</v>
      </c>
      <c r="ES34" s="384">
        <v>340.81927219805726</v>
      </c>
    </row>
    <row r="35" spans="1:149" x14ac:dyDescent="0.25">
      <c r="A35" s="382" t="s">
        <v>578</v>
      </c>
      <c r="B35" s="382"/>
      <c r="C35" s="391">
        <f>SUM(C36:C38)</f>
        <v>490.60920211999996</v>
      </c>
      <c r="D35" s="391">
        <f t="shared" ref="D35:BO35" si="44">SUM(D36:D38)</f>
        <v>314.10557137000001</v>
      </c>
      <c r="E35" s="391">
        <f t="shared" si="44"/>
        <v>486.12420265999998</v>
      </c>
      <c r="F35" s="391">
        <f t="shared" si="44"/>
        <v>340.49160470000004</v>
      </c>
      <c r="G35" s="391">
        <f t="shared" si="44"/>
        <v>408.6770660900001</v>
      </c>
      <c r="H35" s="391">
        <f t="shared" si="44"/>
        <v>484.49295503999997</v>
      </c>
      <c r="I35" s="391">
        <f t="shared" si="44"/>
        <v>321.76401361000006</v>
      </c>
      <c r="J35" s="391">
        <f t="shared" si="44"/>
        <v>427.43791114000015</v>
      </c>
      <c r="K35" s="391">
        <f t="shared" si="44"/>
        <v>344.45647834999988</v>
      </c>
      <c r="L35" s="391">
        <f t="shared" si="44"/>
        <v>398.48218467000004</v>
      </c>
      <c r="M35" s="391">
        <f t="shared" si="44"/>
        <v>413.95136697000004</v>
      </c>
      <c r="N35" s="391">
        <f t="shared" si="44"/>
        <v>511.62348676999966</v>
      </c>
      <c r="O35" s="391">
        <f t="shared" si="44"/>
        <v>361.73582469000007</v>
      </c>
      <c r="P35" s="391">
        <f t="shared" si="44"/>
        <v>536.12076877000004</v>
      </c>
      <c r="Q35" s="391">
        <f t="shared" si="44"/>
        <v>398.00617282000007</v>
      </c>
      <c r="R35" s="391">
        <f t="shared" si="44"/>
        <v>338.47423642999996</v>
      </c>
      <c r="S35" s="391">
        <f t="shared" si="44"/>
        <v>358.86798947999995</v>
      </c>
      <c r="T35" s="391">
        <f t="shared" si="44"/>
        <v>407.94760790999999</v>
      </c>
      <c r="U35" s="391">
        <f t="shared" si="44"/>
        <v>370.48181652000017</v>
      </c>
      <c r="V35" s="391">
        <f t="shared" si="44"/>
        <v>449.82951057999992</v>
      </c>
      <c r="W35" s="391">
        <f t="shared" si="44"/>
        <v>634.60673695000014</v>
      </c>
      <c r="X35" s="391">
        <f t="shared" si="44"/>
        <v>587.03063945000019</v>
      </c>
      <c r="Y35" s="391">
        <f t="shared" si="44"/>
        <v>497.72394707000001</v>
      </c>
      <c r="Z35" s="391">
        <f t="shared" si="44"/>
        <v>664.6898592099999</v>
      </c>
      <c r="AA35" s="391">
        <f t="shared" si="44"/>
        <v>408.32209728000021</v>
      </c>
      <c r="AB35" s="391">
        <f t="shared" si="44"/>
        <v>472.82245039999992</v>
      </c>
      <c r="AC35" s="391">
        <f t="shared" si="44"/>
        <v>411.36401078000006</v>
      </c>
      <c r="AD35" s="391">
        <f t="shared" si="44"/>
        <v>484.04179281</v>
      </c>
      <c r="AE35" s="391">
        <f t="shared" si="44"/>
        <v>335.22774398000035</v>
      </c>
      <c r="AF35" s="391">
        <f t="shared" si="44"/>
        <v>525.05263816000001</v>
      </c>
      <c r="AG35" s="391">
        <f t="shared" si="44"/>
        <v>512.33847584</v>
      </c>
      <c r="AH35" s="391">
        <f t="shared" si="44"/>
        <v>556.84197551999932</v>
      </c>
      <c r="AI35" s="391">
        <f t="shared" si="44"/>
        <v>817.24371475000021</v>
      </c>
      <c r="AJ35" s="391">
        <f t="shared" si="44"/>
        <v>570.6005149099999</v>
      </c>
      <c r="AK35" s="391">
        <f t="shared" si="44"/>
        <v>562.36683745000005</v>
      </c>
      <c r="AL35" s="391">
        <f t="shared" si="44"/>
        <v>555.37535953999964</v>
      </c>
      <c r="AM35" s="391">
        <f t="shared" si="44"/>
        <v>310.90490160999991</v>
      </c>
      <c r="AN35" s="391">
        <f t="shared" si="44"/>
        <v>641.20658861999993</v>
      </c>
      <c r="AO35" s="391">
        <f t="shared" si="44"/>
        <v>379.49824174999998</v>
      </c>
      <c r="AP35" s="391">
        <f t="shared" si="44"/>
        <v>493.44086897000034</v>
      </c>
      <c r="AQ35" s="391">
        <f t="shared" si="44"/>
        <v>757.68303351999998</v>
      </c>
      <c r="AR35" s="391">
        <f t="shared" si="44"/>
        <v>562.90358549999996</v>
      </c>
      <c r="AS35" s="391">
        <f t="shared" si="44"/>
        <v>690.08698893999986</v>
      </c>
      <c r="AT35" s="391">
        <f t="shared" si="44"/>
        <v>190.10198513999995</v>
      </c>
      <c r="AU35" s="391">
        <f t="shared" si="44"/>
        <v>212.06159572000013</v>
      </c>
      <c r="AV35" s="391">
        <f t="shared" si="44"/>
        <v>592.40038790999995</v>
      </c>
      <c r="AW35" s="391">
        <f t="shared" si="44"/>
        <v>236.51941510000003</v>
      </c>
      <c r="AX35" s="391">
        <f t="shared" si="44"/>
        <v>1839.7389651100002</v>
      </c>
      <c r="AY35" s="391">
        <f t="shared" si="44"/>
        <v>348.79167002999998</v>
      </c>
      <c r="AZ35" s="391">
        <f t="shared" si="44"/>
        <v>187.35897366999995</v>
      </c>
      <c r="BA35" s="391">
        <f t="shared" si="44"/>
        <v>379.64216341000002</v>
      </c>
      <c r="BB35" s="391">
        <f t="shared" si="44"/>
        <v>481.9791885300001</v>
      </c>
      <c r="BC35" s="391">
        <f t="shared" si="44"/>
        <v>208.40197345999997</v>
      </c>
      <c r="BD35" s="391">
        <f t="shared" si="44"/>
        <v>571.72416630000032</v>
      </c>
      <c r="BE35" s="391">
        <f t="shared" si="44"/>
        <v>648.18938319000017</v>
      </c>
      <c r="BF35" s="391">
        <f t="shared" si="44"/>
        <v>456.56944387999988</v>
      </c>
      <c r="BG35" s="391">
        <f t="shared" si="44"/>
        <v>690.79917795000006</v>
      </c>
      <c r="BH35" s="391">
        <f t="shared" si="44"/>
        <v>541.69608195000001</v>
      </c>
      <c r="BI35" s="391">
        <f t="shared" si="44"/>
        <v>635.22991354999999</v>
      </c>
      <c r="BJ35" s="391">
        <f t="shared" si="44"/>
        <v>1223.2859708100004</v>
      </c>
      <c r="BK35" s="391">
        <f t="shared" si="44"/>
        <v>337.50219682999983</v>
      </c>
      <c r="BL35" s="391">
        <f t="shared" si="44"/>
        <v>490.00556647999997</v>
      </c>
      <c r="BM35" s="391">
        <f t="shared" si="44"/>
        <v>482.36670206000002</v>
      </c>
      <c r="BN35" s="391">
        <f t="shared" si="44"/>
        <v>412.11559880999982</v>
      </c>
      <c r="BO35" s="391">
        <f t="shared" si="44"/>
        <v>356.36734770999999</v>
      </c>
      <c r="BP35" s="391">
        <f t="shared" ref="BP35:EM35" si="45">SUM(BP36:BP38)</f>
        <v>375.12959389999992</v>
      </c>
      <c r="BQ35" s="391">
        <f t="shared" si="45"/>
        <v>307.6649243899999</v>
      </c>
      <c r="BR35" s="391">
        <f t="shared" si="45"/>
        <v>324.21580044000007</v>
      </c>
      <c r="BS35" s="391">
        <f t="shared" si="45"/>
        <v>217.77286511000005</v>
      </c>
      <c r="BT35" s="391">
        <f t="shared" si="45"/>
        <v>605.21121054000002</v>
      </c>
      <c r="BU35" s="391">
        <f t="shared" si="45"/>
        <v>440.22812006999982</v>
      </c>
      <c r="BV35" s="391">
        <f t="shared" si="45"/>
        <v>912.61197720000018</v>
      </c>
      <c r="BW35" s="391">
        <f t="shared" si="45"/>
        <v>223.75914205000009</v>
      </c>
      <c r="BX35" s="391">
        <f t="shared" si="45"/>
        <v>367.04082448000003</v>
      </c>
      <c r="BY35" s="391">
        <f t="shared" si="45"/>
        <v>333.64373766999995</v>
      </c>
      <c r="BZ35" s="391">
        <f t="shared" si="45"/>
        <v>401.95681170999984</v>
      </c>
      <c r="CA35" s="391">
        <f t="shared" si="45"/>
        <v>343.11776934999978</v>
      </c>
      <c r="CB35" s="391">
        <f t="shared" si="45"/>
        <v>365.49067491999989</v>
      </c>
      <c r="CC35" s="391">
        <f t="shared" si="45"/>
        <v>437.44202010999993</v>
      </c>
      <c r="CD35" s="391">
        <f t="shared" si="45"/>
        <v>382.76939671999992</v>
      </c>
      <c r="CE35" s="391">
        <f t="shared" si="45"/>
        <v>499.46702487000005</v>
      </c>
      <c r="CF35" s="391">
        <f t="shared" si="45"/>
        <v>345.53327901</v>
      </c>
      <c r="CG35" s="391">
        <f t="shared" si="45"/>
        <v>375.70721356000007</v>
      </c>
      <c r="CH35" s="391">
        <f t="shared" si="45"/>
        <v>1085.45905081</v>
      </c>
      <c r="CI35" s="391">
        <f t="shared" si="45"/>
        <v>240.28510795999998</v>
      </c>
      <c r="CJ35" s="391">
        <f t="shared" si="45"/>
        <v>300.10587709000004</v>
      </c>
      <c r="CK35" s="391">
        <f t="shared" si="45"/>
        <v>96.219071969999959</v>
      </c>
      <c r="CL35" s="391">
        <f t="shared" si="45"/>
        <v>471.87097193999972</v>
      </c>
      <c r="CM35" s="391">
        <f t="shared" si="45"/>
        <v>348.23778988999982</v>
      </c>
      <c r="CN35" s="391">
        <f t="shared" si="45"/>
        <v>367.68816269000035</v>
      </c>
      <c r="CO35" s="391">
        <f t="shared" si="45"/>
        <v>347.29062316000028</v>
      </c>
      <c r="CP35" s="391">
        <f t="shared" si="45"/>
        <v>239.02521714</v>
      </c>
      <c r="CQ35" s="391">
        <f t="shared" si="45"/>
        <v>354.63072244000011</v>
      </c>
      <c r="CR35" s="391">
        <f t="shared" si="45"/>
        <v>138.92820222999993</v>
      </c>
      <c r="CS35" s="391">
        <f t="shared" si="45"/>
        <v>119.19755906999998</v>
      </c>
      <c r="CT35" s="391">
        <f t="shared" si="45"/>
        <v>1027.0077553600006</v>
      </c>
      <c r="CU35" s="391">
        <f t="shared" si="45"/>
        <v>0.2</v>
      </c>
      <c r="CV35" s="391">
        <f t="shared" si="45"/>
        <v>290.28253708</v>
      </c>
      <c r="CW35" s="391">
        <f t="shared" si="45"/>
        <v>77</v>
      </c>
      <c r="CX35" s="391">
        <f t="shared" si="45"/>
        <v>156.19999999999999</v>
      </c>
      <c r="CY35" s="391">
        <f t="shared" si="45"/>
        <v>888.18866739999999</v>
      </c>
      <c r="CZ35" s="391">
        <f t="shared" si="45"/>
        <v>237.3</v>
      </c>
      <c r="DA35" s="391">
        <f t="shared" si="45"/>
        <v>251.5</v>
      </c>
      <c r="DB35" s="391">
        <f t="shared" si="45"/>
        <v>195.23100629000001</v>
      </c>
      <c r="DC35" s="391">
        <f t="shared" si="45"/>
        <v>181.9</v>
      </c>
      <c r="DD35" s="391">
        <f t="shared" si="45"/>
        <v>243.11382763</v>
      </c>
      <c r="DE35" s="391">
        <f t="shared" si="45"/>
        <v>217.24030764</v>
      </c>
      <c r="DF35" s="391">
        <f t="shared" si="45"/>
        <v>683.03033301999994</v>
      </c>
      <c r="DG35" s="391">
        <f t="shared" si="45"/>
        <v>244.13518675853663</v>
      </c>
      <c r="DH35" s="391">
        <f t="shared" si="45"/>
        <v>276.64400000000001</v>
      </c>
      <c r="DI35" s="391">
        <f t="shared" si="45"/>
        <v>329.04</v>
      </c>
      <c r="DJ35" s="391">
        <f t="shared" si="45"/>
        <v>305.89</v>
      </c>
      <c r="DK35" s="391">
        <f t="shared" si="45"/>
        <v>307.38</v>
      </c>
      <c r="DL35" s="391">
        <f t="shared" si="45"/>
        <v>508.82</v>
      </c>
      <c r="DM35" s="391">
        <f t="shared" si="45"/>
        <v>383.18749289801599</v>
      </c>
      <c r="DN35" s="391">
        <f t="shared" si="45"/>
        <v>399.83000000000004</v>
      </c>
      <c r="DO35" s="391">
        <f t="shared" si="45"/>
        <v>171.62465387000066</v>
      </c>
      <c r="DP35" s="391">
        <f t="shared" si="45"/>
        <v>522.5</v>
      </c>
      <c r="DQ35" s="391">
        <f t="shared" si="45"/>
        <v>413.55</v>
      </c>
      <c r="DR35" s="391">
        <f t="shared" si="45"/>
        <v>1009.2732522999917</v>
      </c>
      <c r="DS35" s="592">
        <f t="shared" si="45"/>
        <v>64.521475139999993</v>
      </c>
      <c r="DT35" s="391">
        <f t="shared" si="45"/>
        <v>451.07904309999969</v>
      </c>
      <c r="DU35" s="391">
        <f t="shared" si="45"/>
        <v>257.09663073000013</v>
      </c>
      <c r="DV35" s="391">
        <f t="shared" si="45"/>
        <v>265.05715795999964</v>
      </c>
      <c r="DW35" s="391">
        <f t="shared" si="45"/>
        <v>365.6127412359055</v>
      </c>
      <c r="DX35" s="391">
        <f t="shared" si="45"/>
        <v>366.22607378023952</v>
      </c>
      <c r="DY35" s="391">
        <f t="shared" si="45"/>
        <v>365.52065283141548</v>
      </c>
      <c r="DZ35" s="391">
        <f t="shared" si="45"/>
        <v>353.86320552371552</v>
      </c>
      <c r="EA35" s="391">
        <f t="shared" si="45"/>
        <v>327.20478025224548</v>
      </c>
      <c r="EB35" s="391">
        <f t="shared" si="45"/>
        <v>304.09623328172023</v>
      </c>
      <c r="EC35" s="391">
        <f t="shared" si="45"/>
        <v>299.25671501868453</v>
      </c>
      <c r="ED35" s="391">
        <f t="shared" si="45"/>
        <v>370.76334066002948</v>
      </c>
      <c r="EF35" s="391">
        <f t="shared" si="45"/>
        <v>4050.4870609400009</v>
      </c>
      <c r="EG35" s="391">
        <f t="shared" si="45"/>
        <v>3421.1866790599997</v>
      </c>
      <c r="EH35" s="391">
        <f t="shared" si="45"/>
        <v>4871.8745858265447</v>
      </c>
      <c r="EI35" s="391">
        <f t="shared" si="45"/>
        <v>3790.2980495139545</v>
      </c>
      <c r="EK35" s="391">
        <f t="shared" si="45"/>
        <v>4050.4870609400009</v>
      </c>
      <c r="EL35" s="391">
        <f t="shared" si="45"/>
        <v>3180.3466790599996</v>
      </c>
      <c r="EM35" s="406">
        <f t="shared" si="45"/>
        <v>4115.6845858265442</v>
      </c>
      <c r="EN35" s="391">
        <f>SUM(EN36:EN38)</f>
        <v>3790.2980495139545</v>
      </c>
      <c r="EO35" s="384">
        <v>3926.8439866999552</v>
      </c>
      <c r="EP35" s="384">
        <v>4121.8439866999552</v>
      </c>
      <c r="EQ35" s="384">
        <v>4227.8439866999552</v>
      </c>
      <c r="ER35" s="384">
        <v>4305.2439866999548</v>
      </c>
      <c r="ES35" s="384">
        <v>4244.8646000226454</v>
      </c>
    </row>
    <row r="36" spans="1:149" x14ac:dyDescent="0.25">
      <c r="A36" s="427" t="s">
        <v>590</v>
      </c>
      <c r="B36" s="428"/>
      <c r="C36" s="391">
        <v>231.14124236999999</v>
      </c>
      <c r="D36" s="391">
        <v>224.18216135000006</v>
      </c>
      <c r="E36" s="391">
        <v>283.14051089000003</v>
      </c>
      <c r="F36" s="391">
        <v>240.45057030999976</v>
      </c>
      <c r="G36" s="391">
        <v>229.3539892</v>
      </c>
      <c r="H36" s="391">
        <v>224.56392126000014</v>
      </c>
      <c r="I36" s="391">
        <v>220.32529919000035</v>
      </c>
      <c r="J36" s="391">
        <v>247.23219692999965</v>
      </c>
      <c r="K36" s="391">
        <v>233.30606999999964</v>
      </c>
      <c r="L36" s="391">
        <v>244.66234845000099</v>
      </c>
      <c r="M36" s="391">
        <v>238.6876840599989</v>
      </c>
      <c r="N36" s="391">
        <v>267.38036656000122</v>
      </c>
      <c r="O36" s="391">
        <v>244.15649097000002</v>
      </c>
      <c r="P36" s="391">
        <v>229.44949819000001</v>
      </c>
      <c r="Q36" s="391">
        <v>249.16149780999979</v>
      </c>
      <c r="R36" s="391">
        <v>198.32703882000033</v>
      </c>
      <c r="S36" s="391">
        <v>224.46101542999975</v>
      </c>
      <c r="T36" s="391">
        <v>237.9237407200003</v>
      </c>
      <c r="U36" s="391">
        <v>238.73665132999963</v>
      </c>
      <c r="V36" s="391">
        <v>321.6383195100002</v>
      </c>
      <c r="W36" s="391">
        <v>464.52553421999983</v>
      </c>
      <c r="X36" s="391">
        <v>248.34225015999937</v>
      </c>
      <c r="Y36" s="391">
        <v>258.68555908000098</v>
      </c>
      <c r="Z36" s="391">
        <v>314.47257369999988</v>
      </c>
      <c r="AA36" s="391">
        <v>281.65196596000004</v>
      </c>
      <c r="AB36" s="391">
        <v>244.98362053999989</v>
      </c>
      <c r="AC36" s="391">
        <v>254.52213041000027</v>
      </c>
      <c r="AD36" s="391">
        <v>207.78445586999965</v>
      </c>
      <c r="AE36" s="391">
        <v>248.87615391999987</v>
      </c>
      <c r="AF36" s="391">
        <v>331.40222205000055</v>
      </c>
      <c r="AG36" s="391">
        <v>291.82974263999927</v>
      </c>
      <c r="AH36" s="391">
        <v>324.12960575000079</v>
      </c>
      <c r="AI36" s="391">
        <v>298.72472257999971</v>
      </c>
      <c r="AJ36" s="391">
        <v>291.54567182000028</v>
      </c>
      <c r="AK36" s="391">
        <v>284.81520885999998</v>
      </c>
      <c r="AL36" s="391">
        <v>329.21951552000064</v>
      </c>
      <c r="AM36" s="391">
        <v>137.58451693000001</v>
      </c>
      <c r="AN36" s="391">
        <v>362.05354657999999</v>
      </c>
      <c r="AO36" s="391">
        <v>213.76669780999993</v>
      </c>
      <c r="AP36" s="391">
        <v>340.66144253000027</v>
      </c>
      <c r="AQ36" s="391">
        <v>321.18787567000004</v>
      </c>
      <c r="AR36" s="391">
        <v>308.37741252999967</v>
      </c>
      <c r="AS36" s="391">
        <v>324.91055761999974</v>
      </c>
      <c r="AT36" s="391">
        <v>80.81657195000048</v>
      </c>
      <c r="AU36" s="391">
        <v>104.98230808000017</v>
      </c>
      <c r="AV36" s="391">
        <v>297.83631784999989</v>
      </c>
      <c r="AW36" s="391">
        <v>119.95554717999994</v>
      </c>
      <c r="AX36" s="391">
        <v>799.14694206000013</v>
      </c>
      <c r="AY36" s="391">
        <v>69.314867290000009</v>
      </c>
      <c r="AZ36" s="391">
        <v>32.043735050000009</v>
      </c>
      <c r="BA36" s="391">
        <v>253.11430324000003</v>
      </c>
      <c r="BB36" s="391">
        <v>306.03953233999988</v>
      </c>
      <c r="BC36" s="391">
        <v>42.869164040000101</v>
      </c>
      <c r="BD36" s="391">
        <v>381.63346540000009</v>
      </c>
      <c r="BE36" s="391">
        <v>475.78947628000037</v>
      </c>
      <c r="BF36" s="391">
        <v>234.68636192999975</v>
      </c>
      <c r="BG36" s="391">
        <v>252.77602964999892</v>
      </c>
      <c r="BH36" s="391">
        <v>221.67145114000186</v>
      </c>
      <c r="BI36" s="391">
        <v>225.65277698999898</v>
      </c>
      <c r="BJ36" s="391">
        <v>441.21020970000063</v>
      </c>
      <c r="BK36" s="391">
        <v>229.57061537000001</v>
      </c>
      <c r="BL36" s="391">
        <v>209.59007721999998</v>
      </c>
      <c r="BM36" s="391">
        <v>288.76107972000005</v>
      </c>
      <c r="BN36" s="391">
        <v>196.29958222999994</v>
      </c>
      <c r="BO36" s="391">
        <v>294.24242468999955</v>
      </c>
      <c r="BP36" s="391">
        <v>262.68052288000013</v>
      </c>
      <c r="BQ36" s="391">
        <v>222.5025627600005</v>
      </c>
      <c r="BR36" s="391">
        <v>255.96466795999959</v>
      </c>
      <c r="BS36" s="391">
        <v>63.134282689999964</v>
      </c>
      <c r="BT36" s="391">
        <v>462.84727717000032</v>
      </c>
      <c r="BU36" s="391">
        <v>298.22419544999957</v>
      </c>
      <c r="BV36" s="391">
        <v>319.35784834000015</v>
      </c>
      <c r="BW36" s="391">
        <v>208.93027675000005</v>
      </c>
      <c r="BX36" s="391">
        <v>294.74181949000001</v>
      </c>
      <c r="BY36" s="391">
        <v>230.54195324999995</v>
      </c>
      <c r="BZ36" s="391">
        <v>358.18089487999987</v>
      </c>
      <c r="CA36" s="391">
        <v>318.9674592299998</v>
      </c>
      <c r="CB36" s="391">
        <v>273.4390092600006</v>
      </c>
      <c r="CC36" s="391">
        <v>393.80679692000012</v>
      </c>
      <c r="CD36" s="391">
        <v>337.02943641000002</v>
      </c>
      <c r="CE36" s="391">
        <v>267.69309234000002</v>
      </c>
      <c r="CF36" s="391">
        <v>291.70153181000023</v>
      </c>
      <c r="CG36" s="391">
        <v>313.33284132999916</v>
      </c>
      <c r="CH36" s="391">
        <v>407.44493983000075</v>
      </c>
      <c r="CI36" s="391">
        <v>236.2335175</v>
      </c>
      <c r="CJ36" s="391">
        <v>248.36250209999997</v>
      </c>
      <c r="CK36" s="391">
        <v>75.583428530000106</v>
      </c>
      <c r="CL36" s="391">
        <v>421.55787472999998</v>
      </c>
      <c r="CM36" s="391">
        <v>283.93116279000003</v>
      </c>
      <c r="CN36" s="391">
        <v>314.38137484999993</v>
      </c>
      <c r="CO36" s="391">
        <v>255.04630612000005</v>
      </c>
      <c r="CP36" s="391">
        <v>233.8331728800008</v>
      </c>
      <c r="CQ36" s="391">
        <v>274.80509379999921</v>
      </c>
      <c r="CR36" s="391">
        <v>97.708779409999352</v>
      </c>
      <c r="CS36" s="391">
        <v>102.45513957000003</v>
      </c>
      <c r="CT36" s="391">
        <v>827.54318152000178</v>
      </c>
      <c r="CU36" s="391">
        <v>0.1</v>
      </c>
      <c r="CV36" s="391">
        <v>285.2</v>
      </c>
      <c r="CW36" s="391">
        <v>72.8</v>
      </c>
      <c r="CX36" s="391">
        <v>125.7</v>
      </c>
      <c r="CY36" s="391">
        <v>808.7</v>
      </c>
      <c r="CZ36" s="391">
        <v>186.8</v>
      </c>
      <c r="DA36" s="391">
        <v>172.6</v>
      </c>
      <c r="DB36" s="391">
        <v>194.8</v>
      </c>
      <c r="DC36" s="391">
        <v>154.6</v>
      </c>
      <c r="DD36" s="391">
        <v>152.5</v>
      </c>
      <c r="DE36" s="391">
        <v>179.6</v>
      </c>
      <c r="DF36" s="391">
        <v>418.4</v>
      </c>
      <c r="DG36" s="391">
        <v>240.23518675853663</v>
      </c>
      <c r="DH36" s="391">
        <v>214.99</v>
      </c>
      <c r="DI36" s="391">
        <v>273.51</v>
      </c>
      <c r="DJ36" s="391">
        <v>279.97000000000003</v>
      </c>
      <c r="DK36" s="391">
        <v>196.97</v>
      </c>
      <c r="DL36" s="391">
        <v>320.35000000000002</v>
      </c>
      <c r="DM36" s="391">
        <v>229.517492898016</v>
      </c>
      <c r="DN36" s="391">
        <v>232.77</v>
      </c>
      <c r="DO36" s="391">
        <v>65.804653870000678</v>
      </c>
      <c r="DP36" s="391">
        <v>421.46</v>
      </c>
      <c r="DQ36" s="391">
        <v>225.22</v>
      </c>
      <c r="DR36" s="391">
        <v>566.33724688999996</v>
      </c>
      <c r="DS36" s="592">
        <v>64.521475139999993</v>
      </c>
      <c r="DT36" s="391">
        <v>429.25505639999972</v>
      </c>
      <c r="DU36" s="391">
        <v>246.75608710000009</v>
      </c>
      <c r="DV36" s="391">
        <v>247.92832875999952</v>
      </c>
      <c r="DW36" s="391">
        <v>305.72819578136</v>
      </c>
      <c r="DX36" s="391">
        <v>306.34152832569401</v>
      </c>
      <c r="DY36" s="391">
        <v>305.63610737686997</v>
      </c>
      <c r="DZ36" s="391">
        <v>293.97866006917002</v>
      </c>
      <c r="EA36" s="391">
        <v>267.32023479769998</v>
      </c>
      <c r="EB36" s="391">
        <v>244.21168782717473</v>
      </c>
      <c r="EC36" s="391">
        <v>238.02216956413901</v>
      </c>
      <c r="ED36" s="391">
        <v>241.35024975098401</v>
      </c>
      <c r="EF36" s="391">
        <f t="shared" ref="EF36:EI39" si="46">SUMIF($CI$1:$ED$1,EF$2,$CI36:$ED36)</f>
        <v>3371.4415338000013</v>
      </c>
      <c r="EG36" s="391">
        <f t="shared" si="46"/>
        <v>2751.7999999999997</v>
      </c>
      <c r="EH36" s="391">
        <f t="shared" si="46"/>
        <v>3267.134580416553</v>
      </c>
      <c r="EI36" s="391">
        <f t="shared" si="46"/>
        <v>3191.0497808930904</v>
      </c>
      <c r="EK36" s="391">
        <f>EF36</f>
        <v>3371.4415338000013</v>
      </c>
      <c r="EL36" s="391">
        <f t="shared" si="43"/>
        <v>2751.7999999999997</v>
      </c>
      <c r="EM36" s="391">
        <f t="shared" si="43"/>
        <v>3267.134580416553</v>
      </c>
      <c r="EN36" s="391">
        <f t="shared" si="43"/>
        <v>3191.0497808930904</v>
      </c>
      <c r="EO36" s="384">
        <v>3271.6</v>
      </c>
      <c r="EP36" s="384">
        <v>3416.6</v>
      </c>
      <c r="EQ36" s="384">
        <v>3522.6</v>
      </c>
      <c r="ER36" s="384">
        <v>3600</v>
      </c>
      <c r="ES36" s="384">
        <v>3549.5113882721125</v>
      </c>
    </row>
    <row r="37" spans="1:149" x14ac:dyDescent="0.25">
      <c r="A37" s="427" t="s">
        <v>591</v>
      </c>
      <c r="B37" s="428"/>
      <c r="C37" s="391">
        <v>0</v>
      </c>
      <c r="D37" s="391">
        <v>1.0274048255310868</v>
      </c>
      <c r="E37" s="391">
        <v>1.5517226741735548</v>
      </c>
      <c r="F37" s="391">
        <v>0.20726666666666665</v>
      </c>
      <c r="G37" s="391">
        <v>2.1807556333333333</v>
      </c>
      <c r="H37" s="391">
        <v>66.624046668721888</v>
      </c>
      <c r="I37" s="391">
        <v>0.61550049973096399</v>
      </c>
      <c r="J37" s="391">
        <v>13.322127700139374</v>
      </c>
      <c r="K37" s="391">
        <v>0.39797333333333335</v>
      </c>
      <c r="L37" s="391">
        <v>1.8734372328900191</v>
      </c>
      <c r="M37" s="391">
        <v>5.627203333333334</v>
      </c>
      <c r="N37" s="391">
        <v>22.003345062146451</v>
      </c>
      <c r="O37" s="391">
        <v>5.75426489</v>
      </c>
      <c r="P37" s="391">
        <v>16</v>
      </c>
      <c r="Q37" s="391">
        <v>23.221844999999998</v>
      </c>
      <c r="R37" s="391">
        <v>0</v>
      </c>
      <c r="S37" s="391">
        <v>1.7102459999999999</v>
      </c>
      <c r="T37" s="391">
        <v>1.5582970575282793</v>
      </c>
      <c r="U37" s="391">
        <v>1.1025805398101141</v>
      </c>
      <c r="V37" s="391">
        <v>7.1320741381806894</v>
      </c>
      <c r="W37" s="391">
        <v>0.74684128485550827</v>
      </c>
      <c r="X37" s="391">
        <v>1.6494712577589994</v>
      </c>
      <c r="Y37" s="391">
        <v>3.0751749999999998</v>
      </c>
      <c r="Z37" s="391">
        <v>3.7650378093964454</v>
      </c>
      <c r="AA37" s="391">
        <v>0</v>
      </c>
      <c r="AB37" s="391">
        <v>5.5480694399999999</v>
      </c>
      <c r="AC37" s="391">
        <v>0</v>
      </c>
      <c r="AD37" s="391">
        <v>11.085535</v>
      </c>
      <c r="AE37" s="391">
        <v>0</v>
      </c>
      <c r="AF37" s="391">
        <v>0</v>
      </c>
      <c r="AG37" s="391">
        <v>11.56852688</v>
      </c>
      <c r="AH37" s="391">
        <v>0</v>
      </c>
      <c r="AI37" s="391">
        <v>300</v>
      </c>
      <c r="AJ37" s="391">
        <v>0</v>
      </c>
      <c r="AK37" s="391">
        <v>0.61216584984281552</v>
      </c>
      <c r="AL37" s="391">
        <v>16.57769914824997</v>
      </c>
      <c r="AM37" s="391">
        <v>11.832293</v>
      </c>
      <c r="AN37" s="391">
        <v>43.630257</v>
      </c>
      <c r="AO37" s="391">
        <v>100.27994401000001</v>
      </c>
      <c r="AP37" s="391">
        <v>45.693031689999998</v>
      </c>
      <c r="AQ37" s="391">
        <v>21.428571420000001</v>
      </c>
      <c r="AR37" s="391">
        <v>94.12028570999999</v>
      </c>
      <c r="AS37" s="391">
        <v>162.76407739999999</v>
      </c>
      <c r="AT37" s="391">
        <v>26.580285</v>
      </c>
      <c r="AU37" s="391">
        <v>81.212088269999995</v>
      </c>
      <c r="AV37" s="391">
        <v>0.52204532000000003</v>
      </c>
      <c r="AW37" s="391">
        <v>4.6042082675078362</v>
      </c>
      <c r="AX37" s="391">
        <v>202.33650184300137</v>
      </c>
      <c r="AY37" s="391">
        <v>24</v>
      </c>
      <c r="AZ37" s="391">
        <v>4.9655519999999997</v>
      </c>
      <c r="BA37" s="391">
        <v>20.994999999999997</v>
      </c>
      <c r="BB37" s="391">
        <v>61.856496670000006</v>
      </c>
      <c r="BC37" s="391">
        <v>36.460862320000004</v>
      </c>
      <c r="BD37" s="391">
        <v>72.390480520000011</v>
      </c>
      <c r="BE37" s="391">
        <v>0.49942708000000002</v>
      </c>
      <c r="BF37" s="391">
        <v>20.352358630000001</v>
      </c>
      <c r="BG37" s="391">
        <v>32.762977210000003</v>
      </c>
      <c r="BH37" s="391">
        <v>14.227508709999999</v>
      </c>
      <c r="BI37" s="391">
        <v>41.237265729999997</v>
      </c>
      <c r="BJ37" s="391">
        <v>70.026131829999997</v>
      </c>
      <c r="BK37" s="391">
        <v>25.48329</v>
      </c>
      <c r="BL37" s="391">
        <v>31.894403999999998</v>
      </c>
      <c r="BM37" s="391">
        <v>1.4869112</v>
      </c>
      <c r="BN37" s="391">
        <v>3.59670859</v>
      </c>
      <c r="BO37" s="391">
        <v>26.862629999999999</v>
      </c>
      <c r="BP37" s="391">
        <v>46.97805202</v>
      </c>
      <c r="BQ37" s="391">
        <v>0</v>
      </c>
      <c r="BR37" s="391">
        <v>6.3265171100000002</v>
      </c>
      <c r="BS37" s="391">
        <v>122.12341393999999</v>
      </c>
      <c r="BT37" s="391">
        <v>58.456665149999999</v>
      </c>
      <c r="BU37" s="391">
        <v>28.408210690000001</v>
      </c>
      <c r="BV37" s="391">
        <v>24.495118729999962</v>
      </c>
      <c r="BW37" s="391">
        <v>11.994846449999999</v>
      </c>
      <c r="BX37" s="391">
        <v>26.943950430000005</v>
      </c>
      <c r="BY37" s="391">
        <v>29.963902389999998</v>
      </c>
      <c r="BZ37" s="391">
        <v>5.2159289299999996</v>
      </c>
      <c r="CA37" s="391">
        <v>2.8100554399999944</v>
      </c>
      <c r="CB37" s="391">
        <v>13.624013579999998</v>
      </c>
      <c r="CC37" s="391">
        <v>1.657152</v>
      </c>
      <c r="CD37" s="391">
        <v>0</v>
      </c>
      <c r="CE37" s="391">
        <v>21.137390740000004</v>
      </c>
      <c r="CF37" s="391">
        <v>9.4490855500000119</v>
      </c>
      <c r="CG37" s="391">
        <v>25.844289459999999</v>
      </c>
      <c r="CH37" s="391">
        <v>2.4298831199999995</v>
      </c>
      <c r="CI37" s="391">
        <v>4.0448611799999981</v>
      </c>
      <c r="CJ37" s="391">
        <v>29.7314428</v>
      </c>
      <c r="CK37" s="391">
        <v>1.9962424799999994</v>
      </c>
      <c r="CL37" s="391">
        <v>21.454628540000019</v>
      </c>
      <c r="CM37" s="391">
        <v>5.6429754199999707</v>
      </c>
      <c r="CN37" s="391">
        <v>0</v>
      </c>
      <c r="CO37" s="391">
        <v>0.8597750499999961</v>
      </c>
      <c r="CP37" s="391">
        <v>4.9276248399999929</v>
      </c>
      <c r="CQ37" s="391">
        <v>0</v>
      </c>
      <c r="CR37" s="391">
        <v>2.046446600000003</v>
      </c>
      <c r="CS37" s="391">
        <v>8.259147489999993</v>
      </c>
      <c r="CT37" s="391">
        <v>47.702662489607121</v>
      </c>
      <c r="CU37" s="391">
        <v>0</v>
      </c>
      <c r="CV37" s="391">
        <v>7.78253708</v>
      </c>
      <c r="CW37" s="391">
        <v>0</v>
      </c>
      <c r="CX37" s="391">
        <v>0</v>
      </c>
      <c r="CY37" s="391">
        <v>3.5886674000000003</v>
      </c>
      <c r="CZ37" s="391">
        <v>0</v>
      </c>
      <c r="DA37" s="391">
        <v>0</v>
      </c>
      <c r="DB37" s="391">
        <v>3.1310062900000002</v>
      </c>
      <c r="DC37" s="391">
        <v>0</v>
      </c>
      <c r="DD37" s="391">
        <v>45.313827629999999</v>
      </c>
      <c r="DE37" s="391">
        <v>2.04030764</v>
      </c>
      <c r="DF37" s="391">
        <v>9.0303330199999987</v>
      </c>
      <c r="DG37" s="391">
        <v>0</v>
      </c>
      <c r="DH37" s="391">
        <v>0.67395685999999999</v>
      </c>
      <c r="DI37" s="391">
        <v>0</v>
      </c>
      <c r="DJ37" s="391">
        <v>0</v>
      </c>
      <c r="DK37" s="391">
        <v>55.248754869999999</v>
      </c>
      <c r="DL37" s="391">
        <v>0</v>
      </c>
      <c r="DM37" s="391">
        <v>0</v>
      </c>
      <c r="DN37" s="391">
        <v>0</v>
      </c>
      <c r="DO37" s="391">
        <v>0</v>
      </c>
      <c r="DP37" s="391">
        <v>-18.419946969999998</v>
      </c>
      <c r="DQ37" s="391">
        <v>-1.3873674400000002</v>
      </c>
      <c r="DR37" s="391">
        <v>53.247555929999997</v>
      </c>
      <c r="DS37" s="592">
        <v>0</v>
      </c>
      <c r="DT37" s="391">
        <v>0</v>
      </c>
      <c r="DU37" s="391">
        <v>0</v>
      </c>
      <c r="DV37" s="391">
        <v>0</v>
      </c>
      <c r="DW37" s="391">
        <v>0</v>
      </c>
      <c r="DX37" s="391">
        <v>0</v>
      </c>
      <c r="DY37" s="391">
        <v>0</v>
      </c>
      <c r="DZ37" s="391">
        <v>0</v>
      </c>
      <c r="EA37" s="391">
        <v>0</v>
      </c>
      <c r="EB37" s="391">
        <v>0</v>
      </c>
      <c r="EC37" s="391">
        <v>0</v>
      </c>
      <c r="ED37" s="391">
        <v>0</v>
      </c>
      <c r="EF37" s="391">
        <f t="shared" si="46"/>
        <v>126.66580688960708</v>
      </c>
      <c r="EG37" s="391">
        <f t="shared" si="46"/>
        <v>70.886679059999992</v>
      </c>
      <c r="EH37" s="391">
        <f t="shared" si="46"/>
        <v>89.362953250000004</v>
      </c>
      <c r="EI37" s="391">
        <f t="shared" si="46"/>
        <v>0</v>
      </c>
      <c r="EK37" s="391">
        <f>EF37</f>
        <v>126.66580688960708</v>
      </c>
      <c r="EL37" s="391">
        <f t="shared" si="43"/>
        <v>70.886679059999992</v>
      </c>
      <c r="EM37" s="391">
        <f t="shared" si="43"/>
        <v>89.362953250000004</v>
      </c>
      <c r="EN37" s="391">
        <f t="shared" si="43"/>
        <v>0</v>
      </c>
      <c r="EO37" s="384">
        <v>0</v>
      </c>
      <c r="EP37" s="384">
        <v>0</v>
      </c>
      <c r="EQ37" s="384">
        <v>0</v>
      </c>
      <c r="ER37" s="384">
        <v>0</v>
      </c>
      <c r="ES37" s="384">
        <v>0</v>
      </c>
    </row>
    <row r="38" spans="1:149" x14ac:dyDescent="0.25">
      <c r="A38" s="427" t="s">
        <v>592</v>
      </c>
      <c r="B38" s="382"/>
      <c r="C38" s="391">
        <v>259.46795974999998</v>
      </c>
      <c r="D38" s="391">
        <v>88.89600519446887</v>
      </c>
      <c r="E38" s="391">
        <v>201.43196909582639</v>
      </c>
      <c r="F38" s="391">
        <v>99.833767723333608</v>
      </c>
      <c r="G38" s="391">
        <v>177.14232125666678</v>
      </c>
      <c r="H38" s="391">
        <v>193.30498711127791</v>
      </c>
      <c r="I38" s="391">
        <v>100.82321392026876</v>
      </c>
      <c r="J38" s="391">
        <v>166.88358650986112</v>
      </c>
      <c r="K38" s="391">
        <v>110.75243501666691</v>
      </c>
      <c r="L38" s="391">
        <v>151.94639898710903</v>
      </c>
      <c r="M38" s="391">
        <v>169.6364795766678</v>
      </c>
      <c r="N38" s="391">
        <v>222.23977514785201</v>
      </c>
      <c r="O38" s="391">
        <v>111.82506883000005</v>
      </c>
      <c r="P38" s="391">
        <v>290.67127058000005</v>
      </c>
      <c r="Q38" s="391">
        <v>125.62283001000031</v>
      </c>
      <c r="R38" s="391">
        <v>140.14719760999964</v>
      </c>
      <c r="S38" s="391">
        <v>132.69672805000019</v>
      </c>
      <c r="T38" s="391">
        <v>168.46557013247144</v>
      </c>
      <c r="U38" s="391">
        <v>130.64258465019043</v>
      </c>
      <c r="V38" s="391">
        <v>121.05911693181901</v>
      </c>
      <c r="W38" s="391">
        <v>169.33436144514479</v>
      </c>
      <c r="X38" s="391">
        <v>337.03891803224184</v>
      </c>
      <c r="Y38" s="391">
        <v>235.96321298999902</v>
      </c>
      <c r="Z38" s="391">
        <v>346.45224770060355</v>
      </c>
      <c r="AA38" s="391">
        <v>126.67013132000017</v>
      </c>
      <c r="AB38" s="391">
        <v>222.29076042000003</v>
      </c>
      <c r="AC38" s="391">
        <v>156.84188036999979</v>
      </c>
      <c r="AD38" s="391">
        <v>265.17180194000036</v>
      </c>
      <c r="AE38" s="391">
        <v>86.35159006000049</v>
      </c>
      <c r="AF38" s="391">
        <v>193.65041610999947</v>
      </c>
      <c r="AG38" s="391">
        <v>208.94020632000075</v>
      </c>
      <c r="AH38" s="391">
        <v>232.71236976999853</v>
      </c>
      <c r="AI38" s="391">
        <v>218.5189921700005</v>
      </c>
      <c r="AJ38" s="391">
        <v>279.05484308999962</v>
      </c>
      <c r="AK38" s="391">
        <v>276.93946274015724</v>
      </c>
      <c r="AL38" s="391">
        <v>209.57814487174903</v>
      </c>
      <c r="AM38" s="391">
        <v>161.48809167999991</v>
      </c>
      <c r="AN38" s="391">
        <v>235.52278503999992</v>
      </c>
      <c r="AO38" s="391">
        <v>65.451599930000043</v>
      </c>
      <c r="AP38" s="391">
        <v>107.08639475000007</v>
      </c>
      <c r="AQ38" s="391">
        <v>415.06658642999992</v>
      </c>
      <c r="AR38" s="391">
        <v>160.40588726000033</v>
      </c>
      <c r="AS38" s="391">
        <v>202.4123539200001</v>
      </c>
      <c r="AT38" s="391">
        <v>82.705128189999471</v>
      </c>
      <c r="AU38" s="391">
        <v>25.86719936999998</v>
      </c>
      <c r="AV38" s="391">
        <v>294.04202474000004</v>
      </c>
      <c r="AW38" s="391">
        <v>111.95965965249226</v>
      </c>
      <c r="AX38" s="391">
        <v>838.25552120699876</v>
      </c>
      <c r="AY38" s="391">
        <v>255.47680273999998</v>
      </c>
      <c r="AZ38" s="391">
        <v>150.34968661999994</v>
      </c>
      <c r="BA38" s="391">
        <v>105.53286016999999</v>
      </c>
      <c r="BB38" s="391">
        <v>114.08315952000021</v>
      </c>
      <c r="BC38" s="391">
        <v>129.07194709999987</v>
      </c>
      <c r="BD38" s="391">
        <v>117.70022038000025</v>
      </c>
      <c r="BE38" s="391">
        <v>171.90047982999982</v>
      </c>
      <c r="BF38" s="391">
        <v>201.53072332000013</v>
      </c>
      <c r="BG38" s="391">
        <v>405.26017109000111</v>
      </c>
      <c r="BH38" s="391">
        <v>305.79712209999815</v>
      </c>
      <c r="BI38" s="391">
        <v>368.33987083000102</v>
      </c>
      <c r="BJ38" s="391">
        <v>712.04962927999986</v>
      </c>
      <c r="BK38" s="391">
        <v>82.448291459999808</v>
      </c>
      <c r="BL38" s="391">
        <v>248.52108525999998</v>
      </c>
      <c r="BM38" s="391">
        <v>192.11871113999996</v>
      </c>
      <c r="BN38" s="391">
        <v>212.21930798999989</v>
      </c>
      <c r="BO38" s="391">
        <v>35.262293020000413</v>
      </c>
      <c r="BP38" s="391">
        <v>65.471018999999785</v>
      </c>
      <c r="BQ38" s="391">
        <v>85.162361629999396</v>
      </c>
      <c r="BR38" s="391">
        <v>61.924615370000481</v>
      </c>
      <c r="BS38" s="391">
        <v>32.515168480000114</v>
      </c>
      <c r="BT38" s="391">
        <v>83.907268219999651</v>
      </c>
      <c r="BU38" s="391">
        <v>113.59571393000027</v>
      </c>
      <c r="BV38" s="391">
        <v>568.75901013000009</v>
      </c>
      <c r="BW38" s="391">
        <v>2.8340188500000352</v>
      </c>
      <c r="BX38" s="391">
        <v>45.355054559999985</v>
      </c>
      <c r="BY38" s="391">
        <v>73.137882030000014</v>
      </c>
      <c r="BZ38" s="391">
        <v>38.559987899999953</v>
      </c>
      <c r="CA38" s="391">
        <v>21.340254679999987</v>
      </c>
      <c r="CB38" s="391">
        <v>78.427652079999291</v>
      </c>
      <c r="CC38" s="391">
        <v>41.97807118999981</v>
      </c>
      <c r="CD38" s="391">
        <v>45.739960309999901</v>
      </c>
      <c r="CE38" s="391">
        <v>210.63654179000002</v>
      </c>
      <c r="CF38" s="391">
        <v>44.382661649999761</v>
      </c>
      <c r="CG38" s="391">
        <v>36.530082770000888</v>
      </c>
      <c r="CH38" s="391">
        <v>675.58422785999926</v>
      </c>
      <c r="CI38" s="391">
        <v>6.7292799999734143E-3</v>
      </c>
      <c r="CJ38" s="391">
        <v>22.011932190000064</v>
      </c>
      <c r="CK38" s="391">
        <v>18.639400959999854</v>
      </c>
      <c r="CL38" s="391">
        <v>28.85846866999972</v>
      </c>
      <c r="CM38" s="391">
        <v>58.663651679999816</v>
      </c>
      <c r="CN38" s="391">
        <v>53.306787840000425</v>
      </c>
      <c r="CO38" s="391">
        <v>91.38454199000023</v>
      </c>
      <c r="CP38" s="391">
        <v>0.26441941999920004</v>
      </c>
      <c r="CQ38" s="391">
        <v>79.8256286400009</v>
      </c>
      <c r="CR38" s="391">
        <v>39.172976220000571</v>
      </c>
      <c r="CS38" s="391">
        <v>8.4832720099999612</v>
      </c>
      <c r="CT38" s="391">
        <v>151.7619113503917</v>
      </c>
      <c r="CU38" s="391">
        <v>0.1</v>
      </c>
      <c r="CV38" s="391">
        <v>-2.7</v>
      </c>
      <c r="CW38" s="391">
        <v>4.2</v>
      </c>
      <c r="CX38" s="391">
        <v>30.5</v>
      </c>
      <c r="CY38" s="391">
        <v>75.900000000000006</v>
      </c>
      <c r="CZ38" s="391">
        <v>50.5</v>
      </c>
      <c r="DA38" s="391">
        <v>78.900000000000006</v>
      </c>
      <c r="DB38" s="391">
        <v>-2.7</v>
      </c>
      <c r="DC38" s="391">
        <v>27.3</v>
      </c>
      <c r="DD38" s="391">
        <v>45.3</v>
      </c>
      <c r="DE38" s="391">
        <v>35.6</v>
      </c>
      <c r="DF38" s="391">
        <v>255.6</v>
      </c>
      <c r="DG38" s="391">
        <v>3.9</v>
      </c>
      <c r="DH38" s="391">
        <v>60.980043140000006</v>
      </c>
      <c r="DI38" s="391">
        <v>55.53000000000003</v>
      </c>
      <c r="DJ38" s="391">
        <v>25.919999999999966</v>
      </c>
      <c r="DK38" s="391">
        <v>55.16124512999999</v>
      </c>
      <c r="DL38" s="391">
        <v>188.46999999999997</v>
      </c>
      <c r="DM38" s="391">
        <v>153.66999999999999</v>
      </c>
      <c r="DN38" s="391">
        <v>167.06</v>
      </c>
      <c r="DO38" s="391">
        <v>105.82</v>
      </c>
      <c r="DP38" s="391">
        <v>119.45994697</v>
      </c>
      <c r="DQ38" s="391">
        <v>189.71736744</v>
      </c>
      <c r="DR38" s="391">
        <v>389.68844947999173</v>
      </c>
      <c r="DS38" s="592">
        <v>0</v>
      </c>
      <c r="DT38" s="391">
        <v>21.823986699999999</v>
      </c>
      <c r="DU38" s="391">
        <v>10.340543630000017</v>
      </c>
      <c r="DV38" s="391">
        <v>17.128829200000101</v>
      </c>
      <c r="DW38" s="391">
        <v>59.884545454545503</v>
      </c>
      <c r="DX38" s="391">
        <v>59.884545454545503</v>
      </c>
      <c r="DY38" s="391">
        <v>59.884545454545503</v>
      </c>
      <c r="DZ38" s="391">
        <v>59.884545454545503</v>
      </c>
      <c r="EA38" s="391">
        <v>59.884545454545503</v>
      </c>
      <c r="EB38" s="391">
        <v>59.884545454545503</v>
      </c>
      <c r="EC38" s="391">
        <v>61.234545454545504</v>
      </c>
      <c r="ED38" s="391">
        <v>129.41309090904551</v>
      </c>
      <c r="EF38" s="391">
        <f t="shared" si="46"/>
        <v>552.37972025039244</v>
      </c>
      <c r="EG38" s="391">
        <f t="shared" si="46"/>
        <v>598.5</v>
      </c>
      <c r="EH38" s="391">
        <f t="shared" si="46"/>
        <v>1515.3770521599915</v>
      </c>
      <c r="EI38" s="391">
        <f t="shared" si="46"/>
        <v>599.24826862086411</v>
      </c>
      <c r="EK38" s="391">
        <f>EF38</f>
        <v>552.37972025039244</v>
      </c>
      <c r="EL38" s="391">
        <v>357.65999999999997</v>
      </c>
      <c r="EM38" s="391">
        <v>759.18705215999159</v>
      </c>
      <c r="EN38" s="391">
        <v>599.24826862086411</v>
      </c>
      <c r="EO38" s="384">
        <v>655.24398669995503</v>
      </c>
      <c r="EP38" s="384">
        <v>705.24398669995503</v>
      </c>
      <c r="EQ38" s="384">
        <v>705.24398669995503</v>
      </c>
      <c r="ER38" s="384">
        <v>705.24398669995503</v>
      </c>
      <c r="ES38" s="384">
        <v>695.35321175053241</v>
      </c>
    </row>
    <row r="39" spans="1:149" x14ac:dyDescent="0.25">
      <c r="A39" s="382" t="s">
        <v>225</v>
      </c>
      <c r="B39" s="382"/>
      <c r="C39" s="391"/>
      <c r="D39" s="391"/>
      <c r="E39" s="391"/>
      <c r="F39" s="391"/>
      <c r="G39" s="391"/>
      <c r="H39" s="391"/>
      <c r="I39" s="391"/>
      <c r="J39" s="391"/>
      <c r="K39" s="391"/>
      <c r="L39" s="391"/>
      <c r="M39" s="391"/>
      <c r="N39" s="391"/>
      <c r="O39" s="391"/>
      <c r="P39" s="391"/>
      <c r="Q39" s="391"/>
      <c r="R39" s="391"/>
      <c r="S39" s="391"/>
      <c r="T39" s="391"/>
      <c r="U39" s="391"/>
      <c r="V39" s="391"/>
      <c r="W39" s="391"/>
      <c r="X39" s="391"/>
      <c r="Y39" s="391"/>
      <c r="Z39" s="391"/>
      <c r="AA39" s="391"/>
      <c r="AB39" s="391"/>
      <c r="AC39" s="391"/>
      <c r="AD39" s="391"/>
      <c r="AE39" s="391"/>
      <c r="AF39" s="391"/>
      <c r="AG39" s="391"/>
      <c r="AH39" s="391"/>
      <c r="AI39" s="391"/>
      <c r="AJ39" s="391"/>
      <c r="AK39" s="391"/>
      <c r="AL39" s="391"/>
      <c r="AM39" s="391"/>
      <c r="AN39" s="391"/>
      <c r="AO39" s="391"/>
      <c r="AP39" s="391"/>
      <c r="AQ39" s="391"/>
      <c r="AR39" s="391"/>
      <c r="AS39" s="391"/>
      <c r="AT39" s="391"/>
      <c r="AU39" s="391"/>
      <c r="AV39" s="391"/>
      <c r="AW39" s="391"/>
      <c r="AX39" s="391"/>
      <c r="AY39" s="391"/>
      <c r="AZ39" s="391"/>
      <c r="BA39" s="391"/>
      <c r="BB39" s="391"/>
      <c r="BC39" s="391"/>
      <c r="BD39" s="391"/>
      <c r="BE39" s="391"/>
      <c r="BF39" s="391"/>
      <c r="BG39" s="391"/>
      <c r="BH39" s="391"/>
      <c r="BI39" s="391"/>
      <c r="BJ39" s="391"/>
      <c r="BK39" s="391"/>
      <c r="BL39" s="391"/>
      <c r="BM39" s="391"/>
      <c r="BN39" s="391"/>
      <c r="BO39" s="391"/>
      <c r="BP39" s="391"/>
      <c r="BQ39" s="391"/>
      <c r="BR39" s="391"/>
      <c r="BS39" s="391"/>
      <c r="BT39" s="391"/>
      <c r="BU39" s="391"/>
      <c r="BV39" s="391"/>
      <c r="BW39" s="391"/>
      <c r="BX39" s="391"/>
      <c r="BY39" s="391"/>
      <c r="BZ39" s="391"/>
      <c r="CA39" s="391"/>
      <c r="CB39" s="391"/>
      <c r="CC39" s="391"/>
      <c r="CD39" s="391"/>
      <c r="CE39" s="391"/>
      <c r="CF39" s="391"/>
      <c r="CG39" s="391"/>
      <c r="CH39" s="391"/>
      <c r="CI39" s="391">
        <v>6.8678489800000007</v>
      </c>
      <c r="CJ39" s="391">
        <v>5.7452085000000004</v>
      </c>
      <c r="CK39" s="391">
        <v>6.7435746199999995</v>
      </c>
      <c r="CL39" s="391">
        <v>6.6793248000000007</v>
      </c>
      <c r="CM39" s="391">
        <v>6.3502209000000001</v>
      </c>
      <c r="CN39" s="391">
        <v>5.6083709999999991</v>
      </c>
      <c r="CO39" s="391">
        <v>7.2003877799999989</v>
      </c>
      <c r="CP39" s="391">
        <v>6.7828525400000013</v>
      </c>
      <c r="CQ39" s="391">
        <v>6.589768180000001</v>
      </c>
      <c r="CR39" s="391">
        <v>6.3069533599999996</v>
      </c>
      <c r="CS39" s="391">
        <v>6.2435322200000005</v>
      </c>
      <c r="CT39" s="391">
        <v>5.87285682</v>
      </c>
      <c r="CU39" s="391">
        <v>6.1</v>
      </c>
      <c r="CV39" s="391">
        <v>6.8</v>
      </c>
      <c r="CW39" s="391">
        <v>6.7</v>
      </c>
      <c r="CX39" s="391">
        <v>3.9</v>
      </c>
      <c r="CY39" s="391">
        <v>5.9</v>
      </c>
      <c r="CZ39" s="391">
        <v>5.0999999999999996</v>
      </c>
      <c r="DA39" s="391">
        <v>5.6</v>
      </c>
      <c r="DB39" s="391">
        <v>5.0999999999999996</v>
      </c>
      <c r="DC39" s="391">
        <v>5.7</v>
      </c>
      <c r="DD39" s="391">
        <v>4.7</v>
      </c>
      <c r="DE39" s="391">
        <v>5.0999999999999996</v>
      </c>
      <c r="DF39" s="391">
        <v>6.3</v>
      </c>
      <c r="DG39" s="391">
        <v>6.04379504</v>
      </c>
      <c r="DH39" s="391">
        <v>5.4874472000000001</v>
      </c>
      <c r="DI39" s="391">
        <v>7.2784028699999999</v>
      </c>
      <c r="DJ39" s="391">
        <v>7.2421723899999995</v>
      </c>
      <c r="DK39" s="391">
        <v>7.7551636900000007</v>
      </c>
      <c r="DL39" s="391">
        <v>8.3018915300000007</v>
      </c>
      <c r="DM39" s="391">
        <v>8.2132276799999993</v>
      </c>
      <c r="DN39" s="391">
        <v>6.3943110200000017</v>
      </c>
      <c r="DO39" s="391">
        <v>8.256775639999999</v>
      </c>
      <c r="DP39" s="391">
        <v>9.3655802599999998</v>
      </c>
      <c r="DQ39" s="391">
        <v>8.8590153800000007</v>
      </c>
      <c r="DR39" s="391">
        <v>3.76496662</v>
      </c>
      <c r="DS39" s="592">
        <v>6.04379504</v>
      </c>
      <c r="DT39" s="391">
        <v>5.4874472000000001</v>
      </c>
      <c r="DU39" s="391">
        <v>7.2784028699999999</v>
      </c>
      <c r="DV39" s="391">
        <v>7.2421723899999995</v>
      </c>
      <c r="DW39" s="391">
        <v>7.7551636900000007</v>
      </c>
      <c r="DX39" s="391">
        <v>8.3018915300000007</v>
      </c>
      <c r="DY39" s="391">
        <v>8.2132276799999993</v>
      </c>
      <c r="DZ39" s="391">
        <v>10.188124146456195</v>
      </c>
      <c r="EA39" s="391">
        <v>12.050588766456192</v>
      </c>
      <c r="EB39" s="391">
        <v>9.3655802599999998</v>
      </c>
      <c r="EC39" s="391">
        <v>8.4663153800000011</v>
      </c>
      <c r="ED39" s="391">
        <v>16.12491662</v>
      </c>
      <c r="EF39" s="391">
        <f t="shared" si="46"/>
        <v>76.9908997</v>
      </c>
      <c r="EG39" s="391">
        <f t="shared" si="46"/>
        <v>67.000000000000014</v>
      </c>
      <c r="EH39" s="391">
        <f t="shared" si="46"/>
        <v>86.96274932</v>
      </c>
      <c r="EI39" s="391">
        <f t="shared" si="46"/>
        <v>106.51762557291238</v>
      </c>
      <c r="EK39" s="391">
        <f>EF39</f>
        <v>76.9908997</v>
      </c>
      <c r="EL39" s="391">
        <v>67.000000000000014</v>
      </c>
      <c r="EM39" s="391">
        <v>86.96274932</v>
      </c>
      <c r="EN39" s="391">
        <v>106.51762557291238</v>
      </c>
      <c r="EO39" s="384">
        <v>85.88</v>
      </c>
      <c r="EP39" s="384">
        <v>75.56</v>
      </c>
      <c r="EQ39" s="384">
        <v>66.540000000000006</v>
      </c>
      <c r="ER39" s="384">
        <v>66.540000000000006</v>
      </c>
      <c r="ES39" s="384">
        <v>57.414371425991703</v>
      </c>
    </row>
    <row r="40" spans="1:149" x14ac:dyDescent="0.25">
      <c r="A40" s="429" t="s">
        <v>593</v>
      </c>
      <c r="B40" s="382"/>
      <c r="C40" s="391">
        <f>SUM(C41:C43)</f>
        <v>198.39170174000003</v>
      </c>
      <c r="D40" s="391">
        <f t="shared" ref="D40:BO40" si="47">SUM(D41:D43)</f>
        <v>78.890675790000003</v>
      </c>
      <c r="E40" s="391">
        <f t="shared" si="47"/>
        <v>62.21279002000005</v>
      </c>
      <c r="F40" s="391">
        <f t="shared" si="47"/>
        <v>104.33879493999996</v>
      </c>
      <c r="G40" s="391">
        <f t="shared" si="47"/>
        <v>67.774047609999982</v>
      </c>
      <c r="H40" s="391">
        <f t="shared" si="47"/>
        <v>67.194168520000048</v>
      </c>
      <c r="I40" s="391">
        <f t="shared" si="47"/>
        <v>49.120176880000024</v>
      </c>
      <c r="J40" s="391">
        <f t="shared" si="47"/>
        <v>79.05711397999994</v>
      </c>
      <c r="K40" s="391">
        <f t="shared" si="47"/>
        <v>67.600446119999987</v>
      </c>
      <c r="L40" s="391">
        <f t="shared" si="47"/>
        <v>111.13076809999991</v>
      </c>
      <c r="M40" s="391">
        <f t="shared" si="47"/>
        <v>108.81076180000005</v>
      </c>
      <c r="N40" s="391">
        <f t="shared" si="47"/>
        <v>174.31867213000007</v>
      </c>
      <c r="O40" s="391">
        <f t="shared" si="47"/>
        <v>28.263380110000025</v>
      </c>
      <c r="P40" s="391">
        <f t="shared" si="47"/>
        <v>66.923774479999949</v>
      </c>
      <c r="Q40" s="391">
        <f t="shared" si="47"/>
        <v>89.896637200000001</v>
      </c>
      <c r="R40" s="391">
        <f t="shared" si="47"/>
        <v>108.16949303000004</v>
      </c>
      <c r="S40" s="391">
        <f t="shared" si="47"/>
        <v>60.63209186000001</v>
      </c>
      <c r="T40" s="391">
        <f t="shared" si="47"/>
        <v>101.54154599000013</v>
      </c>
      <c r="U40" s="391">
        <f t="shared" si="47"/>
        <v>76.276812740000111</v>
      </c>
      <c r="V40" s="391">
        <f t="shared" si="47"/>
        <v>130.74285505999981</v>
      </c>
      <c r="W40" s="391">
        <f t="shared" si="47"/>
        <v>121.27197609999996</v>
      </c>
      <c r="X40" s="391">
        <f t="shared" si="47"/>
        <v>205.27042099000008</v>
      </c>
      <c r="Y40" s="391">
        <f t="shared" si="47"/>
        <v>296.8249805400003</v>
      </c>
      <c r="Z40" s="391">
        <f t="shared" si="47"/>
        <v>286.28573029999984</v>
      </c>
      <c r="AA40" s="391">
        <f t="shared" si="47"/>
        <v>9.1885451199999988</v>
      </c>
      <c r="AB40" s="391">
        <f t="shared" si="47"/>
        <v>54.724737479999973</v>
      </c>
      <c r="AC40" s="391">
        <f t="shared" si="47"/>
        <v>124.63967329999991</v>
      </c>
      <c r="AD40" s="391">
        <f t="shared" si="47"/>
        <v>53.463937190000046</v>
      </c>
      <c r="AE40" s="391">
        <f t="shared" si="47"/>
        <v>88.560001390000053</v>
      </c>
      <c r="AF40" s="391">
        <f t="shared" si="47"/>
        <v>65.616306530000116</v>
      </c>
      <c r="AG40" s="391">
        <f t="shared" si="47"/>
        <v>73.141437240000101</v>
      </c>
      <c r="AH40" s="391">
        <f t="shared" si="47"/>
        <v>92.746239520000017</v>
      </c>
      <c r="AI40" s="391">
        <f t="shared" si="47"/>
        <v>61.450444349999948</v>
      </c>
      <c r="AJ40" s="391">
        <f t="shared" si="47"/>
        <v>193.79644812000015</v>
      </c>
      <c r="AK40" s="391">
        <f t="shared" si="47"/>
        <v>196.14275722999997</v>
      </c>
      <c r="AL40" s="391">
        <f t="shared" si="47"/>
        <v>277.58463317999997</v>
      </c>
      <c r="AM40" s="391">
        <f t="shared" si="47"/>
        <v>8.8651219699999988</v>
      </c>
      <c r="AN40" s="391">
        <f t="shared" si="47"/>
        <v>53.514422409999995</v>
      </c>
      <c r="AO40" s="391">
        <f t="shared" si="47"/>
        <v>96.340444590000033</v>
      </c>
      <c r="AP40" s="391">
        <f t="shared" si="47"/>
        <v>48.276266060000047</v>
      </c>
      <c r="AQ40" s="391">
        <f t="shared" si="47"/>
        <v>115.76276773000018</v>
      </c>
      <c r="AR40" s="391">
        <f t="shared" si="47"/>
        <v>113.49015879000015</v>
      </c>
      <c r="AS40" s="391">
        <f t="shared" si="47"/>
        <v>60.890931520000137</v>
      </c>
      <c r="AT40" s="391">
        <f t="shared" si="47"/>
        <v>47.665765950000086</v>
      </c>
      <c r="AU40" s="391">
        <f t="shared" si="47"/>
        <v>65.008720729999993</v>
      </c>
      <c r="AV40" s="391">
        <f t="shared" si="47"/>
        <v>104.67070030999999</v>
      </c>
      <c r="AW40" s="391">
        <f t="shared" si="47"/>
        <v>64.032760500000123</v>
      </c>
      <c r="AX40" s="391">
        <f t="shared" si="47"/>
        <v>126.56711290999978</v>
      </c>
      <c r="AY40" s="391">
        <f t="shared" si="47"/>
        <v>8.224295500000002</v>
      </c>
      <c r="AZ40" s="391">
        <f t="shared" si="47"/>
        <v>40.089995249999987</v>
      </c>
      <c r="BA40" s="391">
        <f t="shared" si="47"/>
        <v>50.057567700000028</v>
      </c>
      <c r="BB40" s="391">
        <f t="shared" si="47"/>
        <v>44.625116760000019</v>
      </c>
      <c r="BC40" s="391">
        <f t="shared" si="47"/>
        <v>17.885998799999999</v>
      </c>
      <c r="BD40" s="391">
        <f t="shared" si="47"/>
        <v>28.085819720000003</v>
      </c>
      <c r="BE40" s="391">
        <f t="shared" si="47"/>
        <v>29.188637010000008</v>
      </c>
      <c r="BF40" s="391">
        <f t="shared" si="47"/>
        <v>32.096382510000012</v>
      </c>
      <c r="BG40" s="391">
        <f t="shared" si="47"/>
        <v>25.842489440000016</v>
      </c>
      <c r="BH40" s="391">
        <f t="shared" si="47"/>
        <v>28.904617279999979</v>
      </c>
      <c r="BI40" s="391">
        <f t="shared" si="47"/>
        <v>50.356312330000101</v>
      </c>
      <c r="BJ40" s="391">
        <f t="shared" si="47"/>
        <v>135.37834411000011</v>
      </c>
      <c r="BK40" s="391">
        <f t="shared" si="47"/>
        <v>10.537113389999996</v>
      </c>
      <c r="BL40" s="391">
        <f t="shared" si="47"/>
        <v>16.059267769999977</v>
      </c>
      <c r="BM40" s="391">
        <f t="shared" si="47"/>
        <v>135.41864827000009</v>
      </c>
      <c r="BN40" s="391">
        <f t="shared" si="47"/>
        <v>31.300946859999964</v>
      </c>
      <c r="BO40" s="391">
        <f t="shared" si="47"/>
        <v>35.216182919999994</v>
      </c>
      <c r="BP40" s="391">
        <f t="shared" ref="BP40:EM40" si="48">SUM(BP41:BP43)</f>
        <v>40.065190709999996</v>
      </c>
      <c r="BQ40" s="391">
        <f t="shared" si="48"/>
        <v>28.359669749999995</v>
      </c>
      <c r="BR40" s="391">
        <f t="shared" si="48"/>
        <v>41.330062820000038</v>
      </c>
      <c r="BS40" s="391">
        <f t="shared" si="48"/>
        <v>29.126769059999994</v>
      </c>
      <c r="BT40" s="391">
        <f t="shared" si="48"/>
        <v>34.602330880000018</v>
      </c>
      <c r="BU40" s="391">
        <f t="shared" si="48"/>
        <v>188.61414006999999</v>
      </c>
      <c r="BV40" s="391">
        <f t="shared" si="48"/>
        <v>184.30133779999994</v>
      </c>
      <c r="BW40" s="391">
        <f t="shared" si="48"/>
        <v>5.1333840699999875</v>
      </c>
      <c r="BX40" s="391">
        <f t="shared" si="48"/>
        <v>30.765542979999974</v>
      </c>
      <c r="BY40" s="391">
        <f t="shared" si="48"/>
        <v>247.73649668000002</v>
      </c>
      <c r="BZ40" s="391">
        <f t="shared" si="48"/>
        <v>53.111307700000062</v>
      </c>
      <c r="CA40" s="391">
        <f t="shared" si="48"/>
        <v>17.691566950000002</v>
      </c>
      <c r="CB40" s="391">
        <f t="shared" si="48"/>
        <v>13.811927779999978</v>
      </c>
      <c r="CC40" s="391">
        <f t="shared" si="48"/>
        <v>17.509079439999983</v>
      </c>
      <c r="CD40" s="391">
        <f t="shared" si="48"/>
        <v>18.065098480000003</v>
      </c>
      <c r="CE40" s="391">
        <f t="shared" si="48"/>
        <v>20.507258330000006</v>
      </c>
      <c r="CF40" s="391">
        <f t="shared" si="48"/>
        <v>40.639850480000057</v>
      </c>
      <c r="CG40" s="391">
        <f t="shared" si="48"/>
        <v>54.233491750000105</v>
      </c>
      <c r="CH40" s="391">
        <f t="shared" si="48"/>
        <v>119.5397183700003</v>
      </c>
      <c r="CI40" s="391">
        <f t="shared" si="48"/>
        <v>5.4958217900000053</v>
      </c>
      <c r="CJ40" s="391">
        <f t="shared" si="48"/>
        <v>20.282286480000021</v>
      </c>
      <c r="CK40" s="391">
        <f t="shared" si="48"/>
        <v>19.220642660000006</v>
      </c>
      <c r="CL40" s="391">
        <f t="shared" si="48"/>
        <v>17.610994260000084</v>
      </c>
      <c r="CM40" s="391">
        <f t="shared" si="48"/>
        <v>36.864321839999896</v>
      </c>
      <c r="CN40" s="391">
        <f t="shared" si="48"/>
        <v>31.089147789999956</v>
      </c>
      <c r="CO40" s="391">
        <f t="shared" si="48"/>
        <v>52.830709729999846</v>
      </c>
      <c r="CP40" s="391">
        <f t="shared" si="48"/>
        <v>129.15859032999956</v>
      </c>
      <c r="CQ40" s="391">
        <f t="shared" si="48"/>
        <v>116.62265207999951</v>
      </c>
      <c r="CR40" s="391">
        <f t="shared" si="48"/>
        <v>81.969289649999723</v>
      </c>
      <c r="CS40" s="391">
        <f t="shared" si="48"/>
        <v>75.046710829999583</v>
      </c>
      <c r="CT40" s="391">
        <f t="shared" si="48"/>
        <v>127.5058448599998</v>
      </c>
      <c r="CU40" s="391">
        <f t="shared" si="48"/>
        <v>29.899598769999937</v>
      </c>
      <c r="CV40" s="391">
        <f t="shared" si="48"/>
        <v>67.012269749999675</v>
      </c>
      <c r="CW40" s="391">
        <f t="shared" si="48"/>
        <v>52.83015177999976</v>
      </c>
      <c r="CX40" s="391">
        <f t="shared" si="48"/>
        <v>31.906240140000047</v>
      </c>
      <c r="CY40" s="391">
        <f t="shared" si="48"/>
        <v>39.92146194</v>
      </c>
      <c r="CZ40" s="391">
        <f t="shared" si="48"/>
        <v>16.958258710000045</v>
      </c>
      <c r="DA40" s="391">
        <f t="shared" si="48"/>
        <v>33.58980732000002</v>
      </c>
      <c r="DB40" s="391">
        <f t="shared" si="48"/>
        <v>52.258832500000018</v>
      </c>
      <c r="DC40" s="391">
        <f t="shared" si="48"/>
        <v>132.75776570999886</v>
      </c>
      <c r="DD40" s="391">
        <f t="shared" si="48"/>
        <v>152.209115859999</v>
      </c>
      <c r="DE40" s="391">
        <f t="shared" si="48"/>
        <v>189.66930616000013</v>
      </c>
      <c r="DF40" s="391">
        <f t="shared" si="48"/>
        <v>278.07746585000177</v>
      </c>
      <c r="DG40" s="391">
        <f t="shared" si="48"/>
        <v>67.897656840000025</v>
      </c>
      <c r="DH40" s="391">
        <f t="shared" si="48"/>
        <v>42.938211319999851</v>
      </c>
      <c r="DI40" s="391">
        <f t="shared" si="48"/>
        <v>134.99289858000054</v>
      </c>
      <c r="DJ40" s="391">
        <f t="shared" si="48"/>
        <v>119.44318738000015</v>
      </c>
      <c r="DK40" s="391">
        <f t="shared" si="48"/>
        <v>202.17471079999922</v>
      </c>
      <c r="DL40" s="391">
        <f t="shared" si="48"/>
        <v>84.885223759999164</v>
      </c>
      <c r="DM40" s="391">
        <f t="shared" si="48"/>
        <v>91.144493519998832</v>
      </c>
      <c r="DN40" s="391">
        <f t="shared" si="48"/>
        <v>113.91528261000202</v>
      </c>
      <c r="DO40" s="391">
        <f t="shared" si="48"/>
        <v>95.1708444200016</v>
      </c>
      <c r="DP40" s="391">
        <f t="shared" si="48"/>
        <v>68.183000089998373</v>
      </c>
      <c r="DQ40" s="391">
        <f t="shared" si="48"/>
        <v>94.892898740000817</v>
      </c>
      <c r="DR40" s="391">
        <f t="shared" si="48"/>
        <v>188.03654042999955</v>
      </c>
      <c r="DS40" s="592">
        <f t="shared" si="48"/>
        <v>0</v>
      </c>
      <c r="DT40" s="391">
        <f t="shared" si="48"/>
        <v>0</v>
      </c>
      <c r="DU40" s="391">
        <f t="shared" si="48"/>
        <v>0</v>
      </c>
      <c r="DV40" s="391">
        <f t="shared" si="48"/>
        <v>0</v>
      </c>
      <c r="DW40" s="391">
        <f t="shared" si="48"/>
        <v>0</v>
      </c>
      <c r="DX40" s="391">
        <f t="shared" si="48"/>
        <v>0</v>
      </c>
      <c r="DY40" s="391">
        <f t="shared" si="48"/>
        <v>0</v>
      </c>
      <c r="DZ40" s="391">
        <f t="shared" si="48"/>
        <v>0</v>
      </c>
      <c r="EA40" s="391">
        <f t="shared" si="48"/>
        <v>0</v>
      </c>
      <c r="EB40" s="391">
        <f t="shared" si="48"/>
        <v>0</v>
      </c>
      <c r="EC40" s="391">
        <f t="shared" si="48"/>
        <v>0</v>
      </c>
      <c r="ED40" s="391">
        <f t="shared" si="48"/>
        <v>0</v>
      </c>
      <c r="EF40" s="391">
        <f t="shared" si="48"/>
        <v>713.69701229999794</v>
      </c>
      <c r="EG40" s="391">
        <f t="shared" si="48"/>
        <v>1077.0902744899995</v>
      </c>
      <c r="EH40" s="391">
        <f t="shared" si="48"/>
        <v>1303.6749484900004</v>
      </c>
      <c r="EI40" s="391">
        <f t="shared" si="48"/>
        <v>0</v>
      </c>
      <c r="EK40" s="391">
        <f t="shared" si="48"/>
        <v>0.41623078000000008</v>
      </c>
      <c r="EL40" s="391">
        <f t="shared" si="48"/>
        <v>1.4323039299999998</v>
      </c>
      <c r="EM40" s="391">
        <f t="shared" si="48"/>
        <v>3.5821587600000004</v>
      </c>
      <c r="EN40" s="391">
        <f t="shared" ref="EN40:ES40" si="49">SUM(EN41:EN43)</f>
        <v>0</v>
      </c>
      <c r="EO40" s="391">
        <f t="shared" si="49"/>
        <v>0</v>
      </c>
      <c r="EP40" s="391">
        <f t="shared" si="49"/>
        <v>0</v>
      </c>
      <c r="EQ40" s="391">
        <f t="shared" si="49"/>
        <v>0</v>
      </c>
      <c r="ER40" s="391">
        <f t="shared" si="49"/>
        <v>0</v>
      </c>
      <c r="ES40" s="391">
        <f t="shared" si="49"/>
        <v>0</v>
      </c>
    </row>
    <row r="41" spans="1:149" x14ac:dyDescent="0.25">
      <c r="A41" s="427" t="s">
        <v>594</v>
      </c>
      <c r="B41" s="382"/>
      <c r="C41" s="391">
        <v>157.82412814000006</v>
      </c>
      <c r="D41" s="391">
        <v>32.526545110000022</v>
      </c>
      <c r="E41" s="391">
        <v>17.503039600000012</v>
      </c>
      <c r="F41" s="391">
        <v>69.616557719999989</v>
      </c>
      <c r="G41" s="391">
        <v>35.439248739999975</v>
      </c>
      <c r="H41" s="391">
        <v>21.87827085</v>
      </c>
      <c r="I41" s="391">
        <v>20.622697420000044</v>
      </c>
      <c r="J41" s="391">
        <v>34.744049509999968</v>
      </c>
      <c r="K41" s="391">
        <v>33.064796830000027</v>
      </c>
      <c r="L41" s="391">
        <v>36.392781890000009</v>
      </c>
      <c r="M41" s="391">
        <v>60.76281720000005</v>
      </c>
      <c r="N41" s="391">
        <v>41.894293770000012</v>
      </c>
      <c r="O41" s="391">
        <v>14.028100980000012</v>
      </c>
      <c r="P41" s="391">
        <v>45.464991809999951</v>
      </c>
      <c r="Q41" s="391">
        <v>24.83199582999999</v>
      </c>
      <c r="R41" s="391">
        <v>28.797821430000035</v>
      </c>
      <c r="S41" s="391">
        <v>19.640112120000062</v>
      </c>
      <c r="T41" s="391">
        <v>35.992399500000005</v>
      </c>
      <c r="U41" s="391">
        <v>39.374807120000078</v>
      </c>
      <c r="V41" s="391">
        <v>66.506263609999877</v>
      </c>
      <c r="W41" s="391">
        <v>52.225386110000024</v>
      </c>
      <c r="X41" s="391">
        <v>136.79708363999998</v>
      </c>
      <c r="Y41" s="391">
        <v>220.35505468000025</v>
      </c>
      <c r="Z41" s="391">
        <v>181.74811245999993</v>
      </c>
      <c r="AA41" s="391">
        <v>3.0351462900000001</v>
      </c>
      <c r="AB41" s="391">
        <v>15.40864118</v>
      </c>
      <c r="AC41" s="391">
        <v>63.819688159999984</v>
      </c>
      <c r="AD41" s="391">
        <v>15.382799060000016</v>
      </c>
      <c r="AE41" s="391">
        <v>15.708834550000002</v>
      </c>
      <c r="AF41" s="391">
        <v>22.324924390000046</v>
      </c>
      <c r="AG41" s="391">
        <v>28.345195860000054</v>
      </c>
      <c r="AH41" s="391">
        <v>39.066761989999982</v>
      </c>
      <c r="AI41" s="391">
        <v>25.126283480000016</v>
      </c>
      <c r="AJ41" s="391">
        <v>107.14486683000007</v>
      </c>
      <c r="AK41" s="391">
        <v>109.99663887999995</v>
      </c>
      <c r="AL41" s="391">
        <v>105.13888634999991</v>
      </c>
      <c r="AM41" s="391">
        <v>4.0200050799999998</v>
      </c>
      <c r="AN41" s="391">
        <v>14.15197207000001</v>
      </c>
      <c r="AO41" s="391">
        <v>17.428359950000061</v>
      </c>
      <c r="AP41" s="391">
        <v>15.435798250000069</v>
      </c>
      <c r="AQ41" s="391">
        <v>15.255283220000063</v>
      </c>
      <c r="AR41" s="391">
        <v>55.738438600000158</v>
      </c>
      <c r="AS41" s="391">
        <v>29.410982020000127</v>
      </c>
      <c r="AT41" s="391">
        <v>20.905037490000108</v>
      </c>
      <c r="AU41" s="391">
        <v>16.113057280000067</v>
      </c>
      <c r="AV41" s="391">
        <v>17.475716870000095</v>
      </c>
      <c r="AW41" s="391">
        <v>19.549394060000093</v>
      </c>
      <c r="AX41" s="391">
        <v>39.904807050000002</v>
      </c>
      <c r="AY41" s="391">
        <v>4.0982724700000013</v>
      </c>
      <c r="AZ41" s="391">
        <v>13.857363759999984</v>
      </c>
      <c r="BA41" s="391">
        <v>10.091329979999999</v>
      </c>
      <c r="BB41" s="391">
        <v>9.7784864299999992</v>
      </c>
      <c r="BC41" s="391">
        <v>9.3319429599999921</v>
      </c>
      <c r="BD41" s="391">
        <v>11.96874751</v>
      </c>
      <c r="BE41" s="391">
        <v>11.664696620000006</v>
      </c>
      <c r="BF41" s="391">
        <v>22.179655660000023</v>
      </c>
      <c r="BG41" s="391">
        <v>15.246998360000017</v>
      </c>
      <c r="BH41" s="391">
        <v>15.411141179999985</v>
      </c>
      <c r="BI41" s="391">
        <v>24.361096760000066</v>
      </c>
      <c r="BJ41" s="391">
        <v>29.938235720000101</v>
      </c>
      <c r="BK41" s="391">
        <v>5.2051476999999959</v>
      </c>
      <c r="BL41" s="391">
        <v>9.0748025199999809</v>
      </c>
      <c r="BM41" s="391">
        <v>103.9885904800001</v>
      </c>
      <c r="BN41" s="391">
        <v>8.8663996899999908</v>
      </c>
      <c r="BO41" s="391">
        <v>17.679432889999987</v>
      </c>
      <c r="BP41" s="391">
        <v>9.006445009999986</v>
      </c>
      <c r="BQ41" s="391">
        <v>7.6235923199999904</v>
      </c>
      <c r="BR41" s="391">
        <v>17.621594040000033</v>
      </c>
      <c r="BS41" s="391">
        <v>7.3573804500000017</v>
      </c>
      <c r="BT41" s="391">
        <v>14.512064140000019</v>
      </c>
      <c r="BU41" s="391">
        <v>148.74107601999998</v>
      </c>
      <c r="BV41" s="391">
        <v>125.9820715099999</v>
      </c>
      <c r="BW41" s="391">
        <v>5.0710679199999875</v>
      </c>
      <c r="BX41" s="391">
        <v>6.9409413499999797</v>
      </c>
      <c r="BY41" s="391">
        <v>219.98614627000001</v>
      </c>
      <c r="BZ41" s="391">
        <v>33.552228720000052</v>
      </c>
      <c r="CA41" s="391">
        <v>13.266731710000002</v>
      </c>
      <c r="CB41" s="391">
        <v>8.9065263099999843</v>
      </c>
      <c r="CC41" s="391">
        <v>9.1435445899999745</v>
      </c>
      <c r="CD41" s="391">
        <v>9.6093065999999965</v>
      </c>
      <c r="CE41" s="391">
        <v>15.732396850000006</v>
      </c>
      <c r="CF41" s="391">
        <v>31.795144540000063</v>
      </c>
      <c r="CG41" s="391">
        <v>26.069970060000077</v>
      </c>
      <c r="CH41" s="391">
        <v>76.474711280000264</v>
      </c>
      <c r="CI41" s="391">
        <v>5.4272135800000054</v>
      </c>
      <c r="CJ41" s="391">
        <v>17.513202950000021</v>
      </c>
      <c r="CK41" s="391">
        <v>17.610701350000006</v>
      </c>
      <c r="CL41" s="391">
        <v>14.049743650000083</v>
      </c>
      <c r="CM41" s="391">
        <v>33.56277192999989</v>
      </c>
      <c r="CN41" s="391">
        <v>25.307808689999955</v>
      </c>
      <c r="CO41" s="391">
        <v>37.386197059999837</v>
      </c>
      <c r="CP41" s="391">
        <v>115.94946378999957</v>
      </c>
      <c r="CQ41" s="391">
        <v>108.99674427999952</v>
      </c>
      <c r="CR41" s="391">
        <v>72.776893009999711</v>
      </c>
      <c r="CS41" s="391">
        <v>54.046216379999571</v>
      </c>
      <c r="CT41" s="391">
        <v>91.359503309999724</v>
      </c>
      <c r="CU41" s="391">
        <v>29.826980599999938</v>
      </c>
      <c r="CV41" s="391">
        <v>66.059078289999675</v>
      </c>
      <c r="CW41" s="391">
        <v>51.941315609999762</v>
      </c>
      <c r="CX41" s="391">
        <v>29.945489480000045</v>
      </c>
      <c r="CY41" s="391">
        <v>37.502354920000002</v>
      </c>
      <c r="CZ41" s="391">
        <v>14.394944490000046</v>
      </c>
      <c r="DA41" s="391">
        <v>30.555290320000019</v>
      </c>
      <c r="DB41" s="391">
        <v>35.50109302000002</v>
      </c>
      <c r="DC41" s="391">
        <v>112.82235482999887</v>
      </c>
      <c r="DD41" s="391">
        <v>133.89042697999901</v>
      </c>
      <c r="DE41" s="391">
        <v>170.08939786000013</v>
      </c>
      <c r="DF41" s="391">
        <v>239.74109844000176</v>
      </c>
      <c r="DG41" s="391">
        <v>67.897656840000025</v>
      </c>
      <c r="DH41" s="391">
        <v>42.897888919999851</v>
      </c>
      <c r="DI41" s="391">
        <v>124.38385082000056</v>
      </c>
      <c r="DJ41" s="391">
        <v>108.64002576000014</v>
      </c>
      <c r="DK41" s="391">
        <v>186.60026881999923</v>
      </c>
      <c r="DL41" s="391">
        <v>68.036867199999151</v>
      </c>
      <c r="DM41" s="391">
        <v>80.607884009998799</v>
      </c>
      <c r="DN41" s="391">
        <v>85.992931030001998</v>
      </c>
      <c r="DO41" s="391">
        <v>80.589660350001694</v>
      </c>
      <c r="DP41" s="391">
        <v>57.153920099998352</v>
      </c>
      <c r="DQ41" s="391">
        <v>71.523411370000716</v>
      </c>
      <c r="DR41" s="391">
        <v>148.17999298999976</v>
      </c>
      <c r="DS41" s="592">
        <v>0</v>
      </c>
      <c r="DT41" s="391">
        <v>0</v>
      </c>
      <c r="DU41" s="391">
        <v>0</v>
      </c>
      <c r="DV41" s="391">
        <v>0</v>
      </c>
      <c r="DW41" s="391">
        <v>0</v>
      </c>
      <c r="DX41" s="391">
        <v>0</v>
      </c>
      <c r="DY41" s="391">
        <v>0</v>
      </c>
      <c r="DZ41" s="391">
        <v>0</v>
      </c>
      <c r="EA41" s="391">
        <v>0</v>
      </c>
      <c r="EB41" s="391">
        <v>0</v>
      </c>
      <c r="EC41" s="391">
        <v>0</v>
      </c>
      <c r="ED41" s="391">
        <v>0</v>
      </c>
      <c r="EF41" s="391">
        <f t="shared" ref="EF41:EI43" si="50">SUMIF($CI$1:$ED$1,EF$2,$CI41:$ED41)</f>
        <v>593.9864599799979</v>
      </c>
      <c r="EG41" s="391">
        <f t="shared" si="50"/>
        <v>952.26982483999939</v>
      </c>
      <c r="EH41" s="391">
        <f t="shared" si="50"/>
        <v>1122.5043582100004</v>
      </c>
      <c r="EI41" s="391">
        <f t="shared" si="50"/>
        <v>0</v>
      </c>
      <c r="EK41" s="418">
        <v>0</v>
      </c>
      <c r="EL41" s="418">
        <v>0</v>
      </c>
      <c r="EM41" s="418">
        <v>0</v>
      </c>
      <c r="EN41" s="418">
        <v>0</v>
      </c>
      <c r="EO41" s="418">
        <v>0</v>
      </c>
      <c r="EP41" s="418">
        <v>0</v>
      </c>
      <c r="EQ41" s="418">
        <v>0</v>
      </c>
      <c r="ER41" s="418">
        <v>0</v>
      </c>
      <c r="ES41" s="418">
        <v>0</v>
      </c>
    </row>
    <row r="42" spans="1:149" x14ac:dyDescent="0.25">
      <c r="A42" s="427" t="s">
        <v>595</v>
      </c>
      <c r="B42" s="382"/>
      <c r="C42" s="391">
        <v>40.564662909999988</v>
      </c>
      <c r="D42" s="391">
        <v>46.09108054999998</v>
      </c>
      <c r="E42" s="391">
        <v>44.347983450000044</v>
      </c>
      <c r="F42" s="391">
        <v>33.977433029999979</v>
      </c>
      <c r="G42" s="391">
        <v>32.218374850000018</v>
      </c>
      <c r="H42" s="391">
        <v>45.068748560000046</v>
      </c>
      <c r="I42" s="391">
        <v>28.453027689999981</v>
      </c>
      <c r="J42" s="391">
        <v>44.177807339999973</v>
      </c>
      <c r="K42" s="391">
        <v>34.417084479999964</v>
      </c>
      <c r="L42" s="391">
        <v>74.618396069999903</v>
      </c>
      <c r="M42" s="391">
        <v>47.77494463</v>
      </c>
      <c r="N42" s="391">
        <v>131.93020779000005</v>
      </c>
      <c r="O42" s="391">
        <v>14.110182280000014</v>
      </c>
      <c r="P42" s="391">
        <v>21.41696649</v>
      </c>
      <c r="Q42" s="391">
        <v>64.999456840000008</v>
      </c>
      <c r="R42" s="391">
        <v>79.304340089999997</v>
      </c>
      <c r="S42" s="391">
        <v>40.800603899999949</v>
      </c>
      <c r="T42" s="391">
        <v>65.346325220000125</v>
      </c>
      <c r="U42" s="391">
        <v>36.788396940000041</v>
      </c>
      <c r="V42" s="391">
        <v>64.101525559999928</v>
      </c>
      <c r="W42" s="391">
        <v>68.598486959999931</v>
      </c>
      <c r="X42" s="391">
        <v>68.226427920000091</v>
      </c>
      <c r="Y42" s="391">
        <v>75.626113980000071</v>
      </c>
      <c r="Z42" s="391">
        <v>104.28520399999992</v>
      </c>
      <c r="AA42" s="391">
        <v>6.1036606599999992</v>
      </c>
      <c r="AB42" s="391">
        <v>39.251181999999979</v>
      </c>
      <c r="AC42" s="391">
        <v>60.68473422999994</v>
      </c>
      <c r="AD42" s="391">
        <v>38.005488990000025</v>
      </c>
      <c r="AE42" s="391">
        <v>72.762944180000048</v>
      </c>
      <c r="AF42" s="391">
        <v>43.228130040000067</v>
      </c>
      <c r="AG42" s="391">
        <v>44.704008990000041</v>
      </c>
      <c r="AH42" s="391">
        <v>53.573840930000046</v>
      </c>
      <c r="AI42" s="391">
        <v>36.161038499999933</v>
      </c>
      <c r="AJ42" s="391">
        <v>86.52588487000007</v>
      </c>
      <c r="AK42" s="391">
        <v>85.633832680000012</v>
      </c>
      <c r="AL42" s="391">
        <v>171.72502201000006</v>
      </c>
      <c r="AM42" s="391">
        <v>4.8313627999999991</v>
      </c>
      <c r="AN42" s="391">
        <v>39.171585829999991</v>
      </c>
      <c r="AO42" s="391">
        <v>78.843721889999969</v>
      </c>
      <c r="AP42" s="391">
        <v>32.719154069999981</v>
      </c>
      <c r="AQ42" s="391">
        <v>100.47780556000011</v>
      </c>
      <c r="AR42" s="391">
        <v>57.62645328</v>
      </c>
      <c r="AS42" s="391">
        <v>31.403866170000011</v>
      </c>
      <c r="AT42" s="391">
        <v>26.635664739999978</v>
      </c>
      <c r="AU42" s="391">
        <v>48.576292129999928</v>
      </c>
      <c r="AV42" s="391">
        <v>87.101477129999893</v>
      </c>
      <c r="AW42" s="391">
        <v>43.959812230000026</v>
      </c>
      <c r="AX42" s="391">
        <v>86.130233909999774</v>
      </c>
      <c r="AY42" s="391">
        <v>4.1260230300000007</v>
      </c>
      <c r="AZ42" s="391">
        <v>26.227533700000002</v>
      </c>
      <c r="BA42" s="391">
        <v>39.912770220000027</v>
      </c>
      <c r="BB42" s="391">
        <v>34.830400410000017</v>
      </c>
      <c r="BC42" s="391">
        <v>8.5405150900000066</v>
      </c>
      <c r="BD42" s="391">
        <v>16.045280020000003</v>
      </c>
      <c r="BE42" s="391">
        <v>17.421325660000004</v>
      </c>
      <c r="BF42" s="391">
        <v>9.7257900299999918</v>
      </c>
      <c r="BG42" s="391">
        <v>10.535664519999997</v>
      </c>
      <c r="BH42" s="391">
        <v>13.370885779999993</v>
      </c>
      <c r="BI42" s="391">
        <v>25.893392840000036</v>
      </c>
      <c r="BJ42" s="391">
        <v>104.92221301000002</v>
      </c>
      <c r="BK42" s="391">
        <v>5.3319656900000005</v>
      </c>
      <c r="BL42" s="391">
        <v>6.9720059099999965</v>
      </c>
      <c r="BM42" s="391">
        <v>31.348621260000002</v>
      </c>
      <c r="BN42" s="391">
        <v>22.308567469999975</v>
      </c>
      <c r="BO42" s="391">
        <v>17.444354230000009</v>
      </c>
      <c r="BP42" s="391">
        <v>30.859423070000013</v>
      </c>
      <c r="BQ42" s="391">
        <v>20.707157150000004</v>
      </c>
      <c r="BR42" s="391">
        <v>23.630213490000006</v>
      </c>
      <c r="BS42" s="391">
        <v>21.759778929999992</v>
      </c>
      <c r="BT42" s="391">
        <v>20.001759269999994</v>
      </c>
      <c r="BU42" s="391">
        <v>39.772936729999998</v>
      </c>
      <c r="BV42" s="391">
        <v>58.07784249000003</v>
      </c>
      <c r="BW42" s="391">
        <v>6.2306149999999998E-2</v>
      </c>
      <c r="BX42" s="391">
        <v>23.818741919999997</v>
      </c>
      <c r="BY42" s="391">
        <v>27.731711320000009</v>
      </c>
      <c r="BZ42" s="391">
        <v>19.530449620000013</v>
      </c>
      <c r="CA42" s="391">
        <v>4.3918531200000022</v>
      </c>
      <c r="CB42" s="391">
        <v>4.9047197099999931</v>
      </c>
      <c r="CC42" s="391">
        <v>8.3462642100000082</v>
      </c>
      <c r="CD42" s="391">
        <v>8.4550787600000064</v>
      </c>
      <c r="CE42" s="391">
        <v>4.7577946700000009</v>
      </c>
      <c r="CF42" s="391">
        <v>8.8404727699999981</v>
      </c>
      <c r="CG42" s="391">
        <v>28.151886120000022</v>
      </c>
      <c r="CH42" s="391">
        <v>42.988942500000029</v>
      </c>
      <c r="CI42" s="391">
        <v>6.8608209999999989E-2</v>
      </c>
      <c r="CJ42" s="391">
        <v>2.7690619700000005</v>
      </c>
      <c r="CK42" s="391">
        <v>1.5979353000000001</v>
      </c>
      <c r="CL42" s="391">
        <v>3.4955230699999995</v>
      </c>
      <c r="CM42" s="391">
        <v>3.2789448900000027</v>
      </c>
      <c r="CN42" s="391">
        <v>5.7524236900000014</v>
      </c>
      <c r="CO42" s="391">
        <v>15.420683020000009</v>
      </c>
      <c r="CP42" s="391">
        <v>13.098305099999996</v>
      </c>
      <c r="CQ42" s="391">
        <v>7.5892391699999937</v>
      </c>
      <c r="CR42" s="391">
        <v>9.181405530000001</v>
      </c>
      <c r="CS42" s="391">
        <v>20.98199477</v>
      </c>
      <c r="CT42" s="391">
        <v>36.060196820000066</v>
      </c>
      <c r="CU42" s="391">
        <v>7.2618169999999996E-2</v>
      </c>
      <c r="CV42" s="391">
        <v>0.95076233999999982</v>
      </c>
      <c r="CW42" s="391">
        <v>0.8836144499999995</v>
      </c>
      <c r="CX42" s="391">
        <v>1.9607286600000005</v>
      </c>
      <c r="CY42" s="391">
        <v>2.2791020299999989</v>
      </c>
      <c r="CZ42" s="391">
        <v>2.4994125399999989</v>
      </c>
      <c r="DA42" s="391">
        <v>2.803694230000001</v>
      </c>
      <c r="DB42" s="391">
        <v>16.621450809999999</v>
      </c>
      <c r="DC42" s="391">
        <v>19.935342739999999</v>
      </c>
      <c r="DD42" s="391">
        <v>18.244655980000008</v>
      </c>
      <c r="DE42" s="391">
        <v>19.438558830000002</v>
      </c>
      <c r="DF42" s="391">
        <v>37.698204940000025</v>
      </c>
      <c r="DG42" s="391">
        <v>0</v>
      </c>
      <c r="DH42" s="391">
        <v>4.0322400000000001E-2</v>
      </c>
      <c r="DI42" s="391">
        <v>10.505651629999997</v>
      </c>
      <c r="DJ42" s="391">
        <v>10.756058620000005</v>
      </c>
      <c r="DK42" s="391">
        <v>15.510868159999994</v>
      </c>
      <c r="DL42" s="391">
        <v>16.751713070000008</v>
      </c>
      <c r="DM42" s="391">
        <v>10.077033310000031</v>
      </c>
      <c r="DN42" s="391">
        <v>27.406751620000026</v>
      </c>
      <c r="DO42" s="391">
        <v>14.112237999999902</v>
      </c>
      <c r="DP42" s="391">
        <v>10.667544740000015</v>
      </c>
      <c r="DQ42" s="391">
        <v>23.007473470000104</v>
      </c>
      <c r="DR42" s="391">
        <v>38.75277649999979</v>
      </c>
      <c r="DS42" s="592">
        <v>0</v>
      </c>
      <c r="DT42" s="391">
        <v>0</v>
      </c>
      <c r="DU42" s="391">
        <v>0</v>
      </c>
      <c r="DV42" s="391">
        <v>0</v>
      </c>
      <c r="DW42" s="391">
        <v>0</v>
      </c>
      <c r="DX42" s="391">
        <v>0</v>
      </c>
      <c r="DY42" s="391">
        <v>0</v>
      </c>
      <c r="DZ42" s="391">
        <v>0</v>
      </c>
      <c r="EA42" s="391">
        <v>0</v>
      </c>
      <c r="EB42" s="391">
        <v>0</v>
      </c>
      <c r="EC42" s="391">
        <v>0</v>
      </c>
      <c r="ED42" s="391">
        <v>0</v>
      </c>
      <c r="EF42" s="391">
        <f t="shared" si="50"/>
        <v>119.29432154000008</v>
      </c>
      <c r="EG42" s="391">
        <f t="shared" si="50"/>
        <v>123.38814572000004</v>
      </c>
      <c r="EH42" s="391">
        <f t="shared" si="50"/>
        <v>177.58843151999986</v>
      </c>
      <c r="EI42" s="391">
        <f t="shared" si="50"/>
        <v>0</v>
      </c>
      <c r="EK42" s="418">
        <v>0</v>
      </c>
      <c r="EL42" s="418">
        <v>0</v>
      </c>
      <c r="EM42" s="418">
        <v>0</v>
      </c>
      <c r="EN42" s="418">
        <v>0</v>
      </c>
      <c r="EO42" s="418">
        <v>0</v>
      </c>
      <c r="EP42" s="418">
        <v>0</v>
      </c>
      <c r="EQ42" s="418">
        <v>0</v>
      </c>
      <c r="ER42" s="418">
        <v>0</v>
      </c>
      <c r="ES42" s="418">
        <v>0</v>
      </c>
    </row>
    <row r="43" spans="1:149" x14ac:dyDescent="0.25">
      <c r="A43" s="427" t="s">
        <v>596</v>
      </c>
      <c r="B43" s="382"/>
      <c r="C43" s="391">
        <v>2.9106900000000001E-3</v>
      </c>
      <c r="D43" s="391">
        <v>0.27305013</v>
      </c>
      <c r="E43" s="391">
        <v>0.36176696999999997</v>
      </c>
      <c r="F43" s="391">
        <v>0.74480418999999998</v>
      </c>
      <c r="G43" s="391">
        <v>0.11642401999999999</v>
      </c>
      <c r="H43" s="391">
        <v>0.24714911000000001</v>
      </c>
      <c r="I43" s="391">
        <v>4.4451769999999981E-2</v>
      </c>
      <c r="J43" s="391">
        <v>0.13525713000000006</v>
      </c>
      <c r="K43" s="391">
        <v>0.11856480999999996</v>
      </c>
      <c r="L43" s="391">
        <v>0.11959014000000003</v>
      </c>
      <c r="M43" s="391">
        <v>0.27299996999999993</v>
      </c>
      <c r="N43" s="391">
        <v>0.49417056999999986</v>
      </c>
      <c r="O43" s="391">
        <v>0.12509685000000001</v>
      </c>
      <c r="P43" s="391">
        <v>4.1816179999999994E-2</v>
      </c>
      <c r="Q43" s="391">
        <v>6.5184530000000004E-2</v>
      </c>
      <c r="R43" s="391">
        <v>6.7331509999999997E-2</v>
      </c>
      <c r="S43" s="391">
        <v>0.19137583999999999</v>
      </c>
      <c r="T43" s="391">
        <v>0.20282127</v>
      </c>
      <c r="U43" s="391">
        <v>0.11360867999999999</v>
      </c>
      <c r="V43" s="391">
        <v>0.13506589000000002</v>
      </c>
      <c r="W43" s="391">
        <v>0.4481030299999999</v>
      </c>
      <c r="X43" s="391">
        <v>0.2469094300000001</v>
      </c>
      <c r="Y43" s="391">
        <v>0.84381187999999996</v>
      </c>
      <c r="Z43" s="391">
        <v>0.25241383999999989</v>
      </c>
      <c r="AA43" s="391">
        <v>4.9738169999999998E-2</v>
      </c>
      <c r="AB43" s="391">
        <v>6.4914299999999994E-2</v>
      </c>
      <c r="AC43" s="391">
        <v>0.13525091000000003</v>
      </c>
      <c r="AD43" s="391">
        <v>7.5649139999999976E-2</v>
      </c>
      <c r="AE43" s="391">
        <v>8.8222660000000022E-2</v>
      </c>
      <c r="AF43" s="391">
        <v>6.3252100000000006E-2</v>
      </c>
      <c r="AG43" s="391">
        <v>9.223238999999997E-2</v>
      </c>
      <c r="AH43" s="391">
        <v>0.10563659999999996</v>
      </c>
      <c r="AI43" s="391">
        <v>0.16312236999999999</v>
      </c>
      <c r="AJ43" s="391">
        <v>0.12569642000000003</v>
      </c>
      <c r="AK43" s="391">
        <v>0.51228567000000014</v>
      </c>
      <c r="AL43" s="391">
        <v>0.72072482000000004</v>
      </c>
      <c r="AM43" s="391">
        <v>1.375409E-2</v>
      </c>
      <c r="AN43" s="391">
        <v>0.19086451000000001</v>
      </c>
      <c r="AO43" s="391">
        <v>6.836275E-2</v>
      </c>
      <c r="AP43" s="391">
        <v>0.12131373999999998</v>
      </c>
      <c r="AQ43" s="391">
        <v>2.967895000000003E-2</v>
      </c>
      <c r="AR43" s="391">
        <v>0.12526690999999995</v>
      </c>
      <c r="AS43" s="391">
        <v>7.6083330000000032E-2</v>
      </c>
      <c r="AT43" s="391">
        <v>0.12506372000000002</v>
      </c>
      <c r="AU43" s="391">
        <v>0.31937131999999996</v>
      </c>
      <c r="AV43" s="391">
        <v>9.350630999999994E-2</v>
      </c>
      <c r="AW43" s="391">
        <v>0.52355421000000013</v>
      </c>
      <c r="AX43" s="391">
        <v>0.53207195000000007</v>
      </c>
      <c r="AY43" s="391">
        <v>0</v>
      </c>
      <c r="AZ43" s="391">
        <v>5.0977899999999996E-3</v>
      </c>
      <c r="BA43" s="391">
        <v>5.3467500000000008E-2</v>
      </c>
      <c r="BB43" s="391">
        <v>1.6229919999999995E-2</v>
      </c>
      <c r="BC43" s="391">
        <v>1.3540750000000002E-2</v>
      </c>
      <c r="BD43" s="391">
        <v>7.179219000000002E-2</v>
      </c>
      <c r="BE43" s="391">
        <v>0.10261473000000002</v>
      </c>
      <c r="BF43" s="391">
        <v>0.19093682000000001</v>
      </c>
      <c r="BG43" s="391">
        <v>5.9826560000000008E-2</v>
      </c>
      <c r="BH43" s="391">
        <v>0.12259031999999999</v>
      </c>
      <c r="BI43" s="391">
        <v>0.10182273</v>
      </c>
      <c r="BJ43" s="391">
        <v>0.51789537999999991</v>
      </c>
      <c r="BK43" s="391">
        <v>0</v>
      </c>
      <c r="BL43" s="391">
        <v>1.2459339999999999E-2</v>
      </c>
      <c r="BM43" s="391">
        <v>8.1436530000000007E-2</v>
      </c>
      <c r="BN43" s="391">
        <v>0.12597970000000003</v>
      </c>
      <c r="BO43" s="391">
        <v>9.23958E-2</v>
      </c>
      <c r="BP43" s="391">
        <v>0.19932263</v>
      </c>
      <c r="BQ43" s="391">
        <v>2.8920280000000003E-2</v>
      </c>
      <c r="BR43" s="391">
        <v>7.8255290000000005E-2</v>
      </c>
      <c r="BS43" s="391">
        <v>9.6096800000000007E-3</v>
      </c>
      <c r="BT43" s="391">
        <v>8.8507470000000005E-2</v>
      </c>
      <c r="BU43" s="391">
        <v>0.10012732000000001</v>
      </c>
      <c r="BV43" s="391">
        <v>0.24142380000000005</v>
      </c>
      <c r="BW43" s="391">
        <v>1.0000000000000001E-5</v>
      </c>
      <c r="BX43" s="391">
        <v>5.8597099999999997E-3</v>
      </c>
      <c r="BY43" s="391">
        <v>1.8639090000000001E-2</v>
      </c>
      <c r="BZ43" s="391">
        <v>2.862936E-2</v>
      </c>
      <c r="CA43" s="391">
        <v>3.2982119999999997E-2</v>
      </c>
      <c r="CB43" s="391">
        <v>6.8176000000000033E-4</v>
      </c>
      <c r="CC43" s="391">
        <v>1.9270639999999999E-2</v>
      </c>
      <c r="CD43" s="391">
        <v>7.1312000000000014E-4</v>
      </c>
      <c r="CE43" s="391">
        <v>1.7066809999999998E-2</v>
      </c>
      <c r="CF43" s="391">
        <v>4.2331699999999996E-3</v>
      </c>
      <c r="CG43" s="391">
        <v>1.1635570000000003E-2</v>
      </c>
      <c r="CH43" s="391">
        <v>7.6064590000000001E-2</v>
      </c>
      <c r="CI43" s="391">
        <v>0</v>
      </c>
      <c r="CJ43" s="391">
        <v>2.156E-5</v>
      </c>
      <c r="CK43" s="391">
        <v>1.2006010000000003E-2</v>
      </c>
      <c r="CL43" s="391">
        <v>6.5727540000000015E-2</v>
      </c>
      <c r="CM43" s="391">
        <v>2.2605020000000007E-2</v>
      </c>
      <c r="CN43" s="391">
        <v>2.8915410000000002E-2</v>
      </c>
      <c r="CO43" s="391">
        <v>2.3829650000000001E-2</v>
      </c>
      <c r="CP43" s="391">
        <v>0.11082144000000002</v>
      </c>
      <c r="CQ43" s="391">
        <v>3.6668630000000008E-2</v>
      </c>
      <c r="CR43" s="391">
        <v>1.0991110000000002E-2</v>
      </c>
      <c r="CS43" s="391">
        <v>1.8499679999999994E-2</v>
      </c>
      <c r="CT43" s="391">
        <v>8.6144730000000003E-2</v>
      </c>
      <c r="CU43" s="391">
        <v>0</v>
      </c>
      <c r="CV43" s="391">
        <v>2.4291199999999999E-3</v>
      </c>
      <c r="CW43" s="391">
        <v>5.22172E-3</v>
      </c>
      <c r="CX43" s="391">
        <v>2.1999999999999999E-5</v>
      </c>
      <c r="CY43" s="391">
        <v>0.14000499000000002</v>
      </c>
      <c r="CZ43" s="391">
        <v>6.3901679999999988E-2</v>
      </c>
      <c r="DA43" s="391">
        <v>0.23082276999999998</v>
      </c>
      <c r="DB43" s="391">
        <v>0.13628867</v>
      </c>
      <c r="DC43" s="391">
        <v>6.8139999999999995E-5</v>
      </c>
      <c r="DD43" s="391">
        <v>7.4032900000000013E-2</v>
      </c>
      <c r="DE43" s="391">
        <v>0.14134947000000003</v>
      </c>
      <c r="DF43" s="391">
        <v>0.63816246999999993</v>
      </c>
      <c r="DG43" s="391">
        <v>0</v>
      </c>
      <c r="DH43" s="391">
        <v>0</v>
      </c>
      <c r="DI43" s="391">
        <v>0.10339612999999999</v>
      </c>
      <c r="DJ43" s="391">
        <v>4.7102999999999985E-2</v>
      </c>
      <c r="DK43" s="391">
        <v>6.3573820000000059E-2</v>
      </c>
      <c r="DL43" s="391">
        <v>9.6643489999999957E-2</v>
      </c>
      <c r="DM43" s="391">
        <v>0.45957620000000038</v>
      </c>
      <c r="DN43" s="391">
        <v>0.51559995999999975</v>
      </c>
      <c r="DO43" s="391">
        <v>0.46894606999999938</v>
      </c>
      <c r="DP43" s="391">
        <v>0.36153525000000092</v>
      </c>
      <c r="DQ43" s="391">
        <v>0.362013899999999</v>
      </c>
      <c r="DR43" s="391">
        <v>1.1037709400000009</v>
      </c>
      <c r="DS43" s="592">
        <v>0</v>
      </c>
      <c r="DT43" s="391">
        <v>0</v>
      </c>
      <c r="DU43" s="391">
        <v>0</v>
      </c>
      <c r="DV43" s="391">
        <v>0</v>
      </c>
      <c r="DW43" s="391">
        <v>0</v>
      </c>
      <c r="DX43" s="391">
        <v>0</v>
      </c>
      <c r="DY43" s="391">
        <v>0</v>
      </c>
      <c r="DZ43" s="391">
        <v>0</v>
      </c>
      <c r="EA43" s="391">
        <v>0</v>
      </c>
      <c r="EB43" s="391">
        <v>0</v>
      </c>
      <c r="EC43" s="391">
        <v>0</v>
      </c>
      <c r="ED43" s="391">
        <v>0</v>
      </c>
      <c r="EF43" s="391">
        <f t="shared" si="50"/>
        <v>0.41623078000000008</v>
      </c>
      <c r="EG43" s="391">
        <f t="shared" si="50"/>
        <v>1.4323039299999998</v>
      </c>
      <c r="EH43" s="391">
        <f t="shared" si="50"/>
        <v>3.5821587600000004</v>
      </c>
      <c r="EI43" s="391">
        <f t="shared" si="50"/>
        <v>0</v>
      </c>
      <c r="EK43" s="391">
        <f>EF43</f>
        <v>0.41623078000000008</v>
      </c>
      <c r="EL43" s="391">
        <f>EG43</f>
        <v>1.4323039299999998</v>
      </c>
      <c r="EM43" s="391">
        <f>EH43</f>
        <v>3.5821587600000004</v>
      </c>
      <c r="EN43" s="391">
        <f>EI43</f>
        <v>0</v>
      </c>
      <c r="EO43" s="391">
        <v>0</v>
      </c>
      <c r="EP43" s="391">
        <v>0</v>
      </c>
      <c r="EQ43" s="391">
        <v>0</v>
      </c>
      <c r="ER43" s="391">
        <v>0</v>
      </c>
      <c r="ES43" s="391">
        <v>0</v>
      </c>
    </row>
    <row r="44" spans="1:149" x14ac:dyDescent="0.25">
      <c r="A44" s="369" t="s">
        <v>525</v>
      </c>
      <c r="B44" s="369"/>
      <c r="C44" s="365">
        <f t="shared" ref="C44:BN44" si="51">C45+C46</f>
        <v>9.2460427700000025</v>
      </c>
      <c r="D44" s="365">
        <f t="shared" si="51"/>
        <v>48.629530649999992</v>
      </c>
      <c r="E44" s="365">
        <f t="shared" si="51"/>
        <v>65.220053800000002</v>
      </c>
      <c r="F44" s="365">
        <f t="shared" si="51"/>
        <v>117.87183163921426</v>
      </c>
      <c r="G44" s="365">
        <f t="shared" si="51"/>
        <v>102.09291547000001</v>
      </c>
      <c r="H44" s="365">
        <f t="shared" si="51"/>
        <v>125.69211914</v>
      </c>
      <c r="I44" s="365">
        <f t="shared" si="51"/>
        <v>9.2586825000000061</v>
      </c>
      <c r="J44" s="365">
        <f t="shared" si="51"/>
        <v>44.539000700000003</v>
      </c>
      <c r="K44" s="365">
        <f t="shared" si="51"/>
        <v>63.156351818534105</v>
      </c>
      <c r="L44" s="365">
        <f t="shared" si="51"/>
        <v>86.780195910134097</v>
      </c>
      <c r="M44" s="365">
        <f t="shared" si="51"/>
        <v>97.890000644449458</v>
      </c>
      <c r="N44" s="365">
        <f t="shared" si="51"/>
        <v>133.02964091138358</v>
      </c>
      <c r="O44" s="365">
        <f t="shared" si="51"/>
        <v>17.694665072034322</v>
      </c>
      <c r="P44" s="365">
        <f t="shared" si="51"/>
        <v>45.760699443358504</v>
      </c>
      <c r="Q44" s="365">
        <f t="shared" si="51"/>
        <v>103.51311197668437</v>
      </c>
      <c r="R44" s="365">
        <f t="shared" si="51"/>
        <v>90.96436421720577</v>
      </c>
      <c r="S44" s="365">
        <f t="shared" si="51"/>
        <v>107.51306222898029</v>
      </c>
      <c r="T44" s="365">
        <f t="shared" si="51"/>
        <v>207.16762708154232</v>
      </c>
      <c r="U44" s="365">
        <f t="shared" si="51"/>
        <v>10.466429587920825</v>
      </c>
      <c r="V44" s="365">
        <f t="shared" si="51"/>
        <v>49.091077916343117</v>
      </c>
      <c r="W44" s="365">
        <f t="shared" si="51"/>
        <v>124.47833405057187</v>
      </c>
      <c r="X44" s="365">
        <f t="shared" si="51"/>
        <v>95.269943655425251</v>
      </c>
      <c r="Y44" s="365">
        <f t="shared" si="51"/>
        <v>110.03492398515985</v>
      </c>
      <c r="Z44" s="365">
        <f t="shared" si="51"/>
        <v>206.6556437982083</v>
      </c>
      <c r="AA44" s="365">
        <f t="shared" si="51"/>
        <v>30.122738493888566</v>
      </c>
      <c r="AB44" s="365">
        <f t="shared" si="51"/>
        <v>63.056607182493103</v>
      </c>
      <c r="AC44" s="365">
        <f t="shared" si="51"/>
        <v>153.61909071798544</v>
      </c>
      <c r="AD44" s="365">
        <f t="shared" si="51"/>
        <v>114.87788881590846</v>
      </c>
      <c r="AE44" s="365">
        <f t="shared" si="51"/>
        <v>115.92137934077424</v>
      </c>
      <c r="AF44" s="365">
        <f t="shared" si="51"/>
        <v>169.09369071825967</v>
      </c>
      <c r="AG44" s="365">
        <f t="shared" si="51"/>
        <v>30.026396006659837</v>
      </c>
      <c r="AH44" s="365">
        <f t="shared" si="51"/>
        <v>59.827601461467246</v>
      </c>
      <c r="AI44" s="365">
        <f t="shared" si="51"/>
        <v>153.11678978373195</v>
      </c>
      <c r="AJ44" s="365">
        <f t="shared" si="51"/>
        <v>114.29101594952768</v>
      </c>
      <c r="AK44" s="365">
        <f t="shared" si="51"/>
        <v>128.21657108997843</v>
      </c>
      <c r="AL44" s="365">
        <f t="shared" si="51"/>
        <v>264.79394344498706</v>
      </c>
      <c r="AM44" s="365">
        <f t="shared" si="51"/>
        <v>33.434934549218866</v>
      </c>
      <c r="AN44" s="365">
        <f t="shared" si="51"/>
        <v>67.246583162107513</v>
      </c>
      <c r="AO44" s="365">
        <f t="shared" si="51"/>
        <v>235.73964084600914</v>
      </c>
      <c r="AP44" s="365">
        <f t="shared" si="51"/>
        <v>113.62136339168693</v>
      </c>
      <c r="AQ44" s="365">
        <f t="shared" si="51"/>
        <v>136.23895794344378</v>
      </c>
      <c r="AR44" s="365">
        <f t="shared" si="51"/>
        <v>269.61825041013515</v>
      </c>
      <c r="AS44" s="365">
        <f t="shared" si="51"/>
        <v>44.361944267375847</v>
      </c>
      <c r="AT44" s="365">
        <f t="shared" si="51"/>
        <v>69.288012399538076</v>
      </c>
      <c r="AU44" s="365">
        <f t="shared" si="51"/>
        <v>268.23332059238919</v>
      </c>
      <c r="AV44" s="365">
        <f t="shared" si="51"/>
        <v>120.14738543485613</v>
      </c>
      <c r="AW44" s="365">
        <f t="shared" si="51"/>
        <v>134.03862909311445</v>
      </c>
      <c r="AX44" s="365">
        <f t="shared" si="51"/>
        <v>267.38696002577052</v>
      </c>
      <c r="AY44" s="365">
        <f t="shared" si="51"/>
        <v>57.503615234470573</v>
      </c>
      <c r="AZ44" s="365">
        <f t="shared" si="51"/>
        <v>69.134866947921381</v>
      </c>
      <c r="BA44" s="365">
        <f t="shared" si="51"/>
        <v>270.22331812260143</v>
      </c>
      <c r="BB44" s="365">
        <f t="shared" si="51"/>
        <v>118.947766351929</v>
      </c>
      <c r="BC44" s="365">
        <f t="shared" si="51"/>
        <v>148.03098992647327</v>
      </c>
      <c r="BD44" s="365">
        <f t="shared" si="51"/>
        <v>263.25971093653976</v>
      </c>
      <c r="BE44" s="365">
        <f t="shared" si="51"/>
        <v>72.72116894916536</v>
      </c>
      <c r="BF44" s="365">
        <f t="shared" si="51"/>
        <v>70.512546274140078</v>
      </c>
      <c r="BG44" s="365">
        <f t="shared" si="51"/>
        <v>274.72898444092061</v>
      </c>
      <c r="BH44" s="365">
        <f t="shared" si="51"/>
        <v>148.57764955067947</v>
      </c>
      <c r="BI44" s="365">
        <f t="shared" si="51"/>
        <v>140.38939711932485</v>
      </c>
      <c r="BJ44" s="365">
        <f t="shared" si="51"/>
        <v>304.37178441554198</v>
      </c>
      <c r="BK44" s="365">
        <f t="shared" si="51"/>
        <v>92.790643333235835</v>
      </c>
      <c r="BL44" s="365">
        <f t="shared" si="51"/>
        <v>72.831491889496334</v>
      </c>
      <c r="BM44" s="365">
        <f t="shared" si="51"/>
        <v>420.27944322897986</v>
      </c>
      <c r="BN44" s="365">
        <f t="shared" si="51"/>
        <v>140.79267527374071</v>
      </c>
      <c r="BO44" s="365">
        <f t="shared" ref="BO44:EM44" si="52">BO45+BO46</f>
        <v>174.33559541738498</v>
      </c>
      <c r="BP44" s="365">
        <f t="shared" si="52"/>
        <v>305.47889890144262</v>
      </c>
      <c r="BQ44" s="365">
        <f t="shared" si="52"/>
        <v>94.603172129487206</v>
      </c>
      <c r="BR44" s="365">
        <f t="shared" si="52"/>
        <v>94.446654857200002</v>
      </c>
      <c r="BS44" s="365">
        <f t="shared" si="52"/>
        <v>404.32860769579997</v>
      </c>
      <c r="BT44" s="365">
        <f t="shared" si="52"/>
        <v>141.7500476948</v>
      </c>
      <c r="BU44" s="365">
        <f t="shared" si="52"/>
        <v>147.92599059212017</v>
      </c>
      <c r="BV44" s="365">
        <f t="shared" si="52"/>
        <v>391.19406650159999</v>
      </c>
      <c r="BW44" s="365">
        <f t="shared" si="52"/>
        <v>112.28434577900002</v>
      </c>
      <c r="BX44" s="365">
        <f t="shared" si="52"/>
        <v>97.466461433117018</v>
      </c>
      <c r="BY44" s="365">
        <f t="shared" si="52"/>
        <v>395.16429574380004</v>
      </c>
      <c r="BZ44" s="365">
        <f t="shared" si="52"/>
        <v>263.7450242072</v>
      </c>
      <c r="CA44" s="365">
        <f t="shared" si="52"/>
        <v>248.91700679116249</v>
      </c>
      <c r="CB44" s="365">
        <f t="shared" si="52"/>
        <v>283.77925476191353</v>
      </c>
      <c r="CC44" s="365">
        <f t="shared" si="52"/>
        <v>232.48214696640002</v>
      </c>
      <c r="CD44" s="365">
        <f t="shared" si="52"/>
        <v>102.6978398066</v>
      </c>
      <c r="CE44" s="365">
        <f t="shared" si="52"/>
        <v>389.98632174639999</v>
      </c>
      <c r="CF44" s="365">
        <f t="shared" si="52"/>
        <v>276.45023186679998</v>
      </c>
      <c r="CG44" s="365">
        <f t="shared" si="52"/>
        <v>259.49807913719997</v>
      </c>
      <c r="CH44" s="365">
        <f t="shared" si="52"/>
        <v>315.98575490639752</v>
      </c>
      <c r="CI44" s="365">
        <f t="shared" si="52"/>
        <v>247.67721467599998</v>
      </c>
      <c r="CJ44" s="365">
        <f t="shared" si="52"/>
        <v>105.75579856062376</v>
      </c>
      <c r="CK44" s="365">
        <f t="shared" si="52"/>
        <v>383.99043760879999</v>
      </c>
      <c r="CL44" s="365">
        <f t="shared" si="52"/>
        <v>277.78602929240003</v>
      </c>
      <c r="CM44" s="365">
        <f t="shared" si="52"/>
        <v>265.41064885180003</v>
      </c>
      <c r="CN44" s="365">
        <f t="shared" si="52"/>
        <v>327.58742774960007</v>
      </c>
      <c r="CO44" s="365">
        <f t="shared" si="52"/>
        <v>357.99136878140001</v>
      </c>
      <c r="CP44" s="365">
        <f t="shared" si="52"/>
        <v>112.4535088666</v>
      </c>
      <c r="CQ44" s="365">
        <f t="shared" si="52"/>
        <v>324.39432950439999</v>
      </c>
      <c r="CR44" s="365">
        <f t="shared" si="52"/>
        <v>285.88897849360001</v>
      </c>
      <c r="CS44" s="365">
        <f t="shared" si="52"/>
        <v>253.72943150611616</v>
      </c>
      <c r="CT44" s="365">
        <f t="shared" si="52"/>
        <v>312.37475140148422</v>
      </c>
      <c r="CU44" s="365">
        <f t="shared" si="52"/>
        <v>350.16702373105034</v>
      </c>
      <c r="CV44" s="365">
        <f t="shared" si="52"/>
        <v>118.39929714847028</v>
      </c>
      <c r="CW44" s="365">
        <f t="shared" si="52"/>
        <v>401.24001751599758</v>
      </c>
      <c r="CX44" s="365">
        <f t="shared" si="52"/>
        <v>335.49308228368477</v>
      </c>
      <c r="CY44" s="365">
        <f t="shared" si="52"/>
        <v>153.35036324638364</v>
      </c>
      <c r="CZ44" s="365">
        <f t="shared" si="52"/>
        <v>419.14178964834912</v>
      </c>
      <c r="DA44" s="365">
        <f t="shared" si="52"/>
        <v>361.36850162881109</v>
      </c>
      <c r="DB44" s="365">
        <f t="shared" si="52"/>
        <v>516.40865255022959</v>
      </c>
      <c r="DC44" s="365">
        <f t="shared" si="52"/>
        <v>172.26490671427985</v>
      </c>
      <c r="DD44" s="365">
        <f t="shared" si="52"/>
        <v>162.22567702885328</v>
      </c>
      <c r="DE44" s="365">
        <f t="shared" si="52"/>
        <v>133.72349037769044</v>
      </c>
      <c r="DF44" s="365">
        <f t="shared" si="52"/>
        <v>173.08459723418383</v>
      </c>
      <c r="DG44" s="365">
        <f t="shared" si="52"/>
        <v>162.42797970860775</v>
      </c>
      <c r="DH44" s="365">
        <f t="shared" si="52"/>
        <v>130.00453532812287</v>
      </c>
      <c r="DI44" s="365">
        <f t="shared" si="52"/>
        <v>167.52059285611256</v>
      </c>
      <c r="DJ44" s="365">
        <f t="shared" si="52"/>
        <v>178.69378310843055</v>
      </c>
      <c r="DK44" s="365">
        <f t="shared" si="52"/>
        <v>167.17892668054645</v>
      </c>
      <c r="DL44" s="365">
        <f t="shared" si="52"/>
        <v>151.46149507025675</v>
      </c>
      <c r="DM44" s="365">
        <f t="shared" si="52"/>
        <v>149.43858285013681</v>
      </c>
      <c r="DN44" s="365">
        <f t="shared" si="52"/>
        <v>137.12062126424468</v>
      </c>
      <c r="DO44" s="365">
        <f t="shared" si="52"/>
        <v>162.71369104346689</v>
      </c>
      <c r="DP44" s="365">
        <f t="shared" si="52"/>
        <v>236.73563696624245</v>
      </c>
      <c r="DQ44" s="365">
        <f t="shared" si="52"/>
        <v>158.37769068992586</v>
      </c>
      <c r="DR44" s="365">
        <f t="shared" si="52"/>
        <v>147.93670710019512</v>
      </c>
      <c r="DS44" s="537">
        <f t="shared" si="52"/>
        <v>252.83009904227004</v>
      </c>
      <c r="DT44" s="365">
        <f t="shared" si="52"/>
        <v>150.16447672348977</v>
      </c>
      <c r="DU44" s="365">
        <f t="shared" si="52"/>
        <v>162.00594245890875</v>
      </c>
      <c r="DV44" s="365">
        <f t="shared" si="52"/>
        <v>286.55349438885315</v>
      </c>
      <c r="DW44" s="365">
        <f t="shared" si="52"/>
        <v>126.26237923059961</v>
      </c>
      <c r="DX44" s="365">
        <f t="shared" si="52"/>
        <v>189.72440281427123</v>
      </c>
      <c r="DY44" s="365">
        <f t="shared" si="52"/>
        <v>290.63543974634257</v>
      </c>
      <c r="DZ44" s="365">
        <f t="shared" si="52"/>
        <v>108.33511031431195</v>
      </c>
      <c r="EA44" s="365">
        <f t="shared" si="52"/>
        <v>156.28016272749886</v>
      </c>
      <c r="EB44" s="365">
        <f t="shared" si="52"/>
        <v>284.63338433125006</v>
      </c>
      <c r="EC44" s="365">
        <f t="shared" si="52"/>
        <v>127.49240598639201</v>
      </c>
      <c r="ED44" s="365">
        <f t="shared" si="52"/>
        <v>157.04604536895772</v>
      </c>
      <c r="EF44" s="365">
        <f t="shared" si="52"/>
        <v>3255.0399252928241</v>
      </c>
      <c r="EG44" s="365">
        <f t="shared" si="52"/>
        <v>3296.8673991079836</v>
      </c>
      <c r="EH44" s="365">
        <f t="shared" si="52"/>
        <v>1949.6102426662887</v>
      </c>
      <c r="EI44" s="365">
        <f t="shared" si="52"/>
        <v>2291.9633431331458</v>
      </c>
      <c r="EK44" s="365">
        <f t="shared" si="52"/>
        <v>3255.0399252928241</v>
      </c>
      <c r="EL44" s="365">
        <f t="shared" si="52"/>
        <v>3296.8673991079836</v>
      </c>
      <c r="EM44" s="365">
        <f t="shared" si="52"/>
        <v>1949.6102426662887</v>
      </c>
      <c r="EN44" s="537">
        <f t="shared" ref="EN44:ES44" si="53">EN45+EN46</f>
        <v>2291.9633431331458</v>
      </c>
      <c r="EO44" s="365">
        <f t="shared" si="53"/>
        <v>2501.5300382612868</v>
      </c>
      <c r="EP44" s="365">
        <f t="shared" si="53"/>
        <v>2756.0509537532866</v>
      </c>
      <c r="EQ44" s="365">
        <f t="shared" si="53"/>
        <v>3012.8547531562867</v>
      </c>
      <c r="ER44" s="365">
        <f t="shared" si="53"/>
        <v>3179.1231413262867</v>
      </c>
      <c r="ES44" s="365">
        <f t="shared" si="53"/>
        <v>3400.1421404410175</v>
      </c>
    </row>
    <row r="45" spans="1:149" x14ac:dyDescent="0.25">
      <c r="A45" s="382" t="s">
        <v>28</v>
      </c>
      <c r="B45" s="382"/>
      <c r="C45" s="391">
        <v>7.3255540000000003</v>
      </c>
      <c r="D45" s="391">
        <v>29.37067</v>
      </c>
      <c r="E45" s="391">
        <v>62.902006000000007</v>
      </c>
      <c r="F45" s="391">
        <v>19.693049999999999</v>
      </c>
      <c r="G45" s="391">
        <v>24.340885</v>
      </c>
      <c r="H45" s="391">
        <v>100.555964</v>
      </c>
      <c r="I45" s="391">
        <v>6.2273920000000018</v>
      </c>
      <c r="J45" s="391">
        <v>24.737000000000005</v>
      </c>
      <c r="K45" s="391">
        <v>51.096594999999994</v>
      </c>
      <c r="L45" s="391">
        <v>16.105290999999994</v>
      </c>
      <c r="M45" s="391">
        <v>24.32681199999999</v>
      </c>
      <c r="N45" s="391">
        <v>98.196525999999977</v>
      </c>
      <c r="O45" s="391">
        <v>15.150751</v>
      </c>
      <c r="P45" s="391">
        <v>23.383948</v>
      </c>
      <c r="Q45" s="391">
        <v>88.353601999999995</v>
      </c>
      <c r="R45" s="391">
        <v>16.028239999999997</v>
      </c>
      <c r="S45" s="391">
        <v>19.739286000000007</v>
      </c>
      <c r="T45" s="391">
        <v>166.01853500000001</v>
      </c>
      <c r="U45" s="391">
        <v>3.7246870000000003</v>
      </c>
      <c r="V45" s="391">
        <v>25.223821999999998</v>
      </c>
      <c r="W45" s="391">
        <v>106.00980300000001</v>
      </c>
      <c r="X45" s="391">
        <v>18.215556000000007</v>
      </c>
      <c r="Y45" s="391">
        <v>13.911516000000006</v>
      </c>
      <c r="Z45" s="391">
        <v>156.54887199999999</v>
      </c>
      <c r="AA45" s="391">
        <v>16.512906999999998</v>
      </c>
      <c r="AB45" s="391">
        <v>34.483618000000007</v>
      </c>
      <c r="AC45" s="391">
        <v>129.01982236999999</v>
      </c>
      <c r="AD45" s="391">
        <v>17.915080000000003</v>
      </c>
      <c r="AE45" s="391">
        <v>15.154409999999999</v>
      </c>
      <c r="AF45" s="391">
        <v>115.71076973506001</v>
      </c>
      <c r="AG45" s="391">
        <v>11.751578364940002</v>
      </c>
      <c r="AH45" s="391">
        <v>22.056139999999999</v>
      </c>
      <c r="AI45" s="391">
        <v>118.63176000000001</v>
      </c>
      <c r="AJ45" s="391">
        <v>13.611789999999999</v>
      </c>
      <c r="AK45" s="391">
        <v>19.003158259999978</v>
      </c>
      <c r="AL45" s="391">
        <v>201.05212</v>
      </c>
      <c r="AM45" s="391">
        <v>9.9267934899999979</v>
      </c>
      <c r="AN45" s="391">
        <v>25.049694299999992</v>
      </c>
      <c r="AO45" s="391">
        <v>195.32084774</v>
      </c>
      <c r="AP45" s="391">
        <v>12.303268310000007</v>
      </c>
      <c r="AQ45" s="391">
        <v>24.533910979999987</v>
      </c>
      <c r="AR45" s="391">
        <v>205.46397767999997</v>
      </c>
      <c r="AS45" s="391">
        <v>16.240790880000002</v>
      </c>
      <c r="AT45" s="391">
        <v>26.573165709999991</v>
      </c>
      <c r="AU45" s="391">
        <v>217.94645992</v>
      </c>
      <c r="AV45" s="391">
        <v>13.300510000000003</v>
      </c>
      <c r="AW45" s="391">
        <v>21.536500000000018</v>
      </c>
      <c r="AX45" s="391">
        <v>202.41988197000001</v>
      </c>
      <c r="AY45" s="391">
        <v>27.015949169999999</v>
      </c>
      <c r="AZ45" s="391">
        <v>26.586067100000001</v>
      </c>
      <c r="BA45" s="391">
        <v>222.17855435999999</v>
      </c>
      <c r="BB45" s="391">
        <v>12.516703410000005</v>
      </c>
      <c r="BC45" s="391">
        <v>39.956089249999998</v>
      </c>
      <c r="BD45" s="391">
        <v>206.40532569999999</v>
      </c>
      <c r="BE45" s="391">
        <v>38.882719999999999</v>
      </c>
      <c r="BF45" s="391">
        <v>26.551476790000002</v>
      </c>
      <c r="BG45" s="391">
        <v>225.68602122999999</v>
      </c>
      <c r="BH45" s="391">
        <v>43.104894969999997</v>
      </c>
      <c r="BI45" s="391">
        <v>29.186265760000001</v>
      </c>
      <c r="BJ45" s="391">
        <v>249.57067151000001</v>
      </c>
      <c r="BK45" s="391">
        <v>59.130389969999996</v>
      </c>
      <c r="BL45" s="391">
        <v>23.428044219999997</v>
      </c>
      <c r="BM45" s="391">
        <v>368.82496627</v>
      </c>
      <c r="BN45" s="391">
        <v>44.318979859999985</v>
      </c>
      <c r="BO45" s="391">
        <v>43.385099999999994</v>
      </c>
      <c r="BP45" s="391">
        <v>251.85226133999998</v>
      </c>
      <c r="BQ45" s="391">
        <v>59.764303299999995</v>
      </c>
      <c r="BR45" s="391">
        <v>23.754243170000009</v>
      </c>
      <c r="BS45" s="391">
        <v>331.10873337999999</v>
      </c>
      <c r="BT45" s="391">
        <v>42.660126000000005</v>
      </c>
      <c r="BU45" s="391">
        <v>29.864191039999994</v>
      </c>
      <c r="BV45" s="391">
        <v>334.35130757799999</v>
      </c>
      <c r="BW45" s="391">
        <v>71.512</v>
      </c>
      <c r="BX45" s="391">
        <v>25.682489970000006</v>
      </c>
      <c r="BY45" s="391">
        <v>317.67945312000006</v>
      </c>
      <c r="BZ45" s="391">
        <v>164.71899999999999</v>
      </c>
      <c r="CA45" s="391">
        <v>130.63369797000001</v>
      </c>
      <c r="CB45" s="391">
        <v>232.53792351000004</v>
      </c>
      <c r="CC45" s="391">
        <v>195.03700000000003</v>
      </c>
      <c r="CD45" s="391">
        <v>31.106934539999997</v>
      </c>
      <c r="CE45" s="391">
        <v>323.19274254999999</v>
      </c>
      <c r="CF45" s="391">
        <v>177.49799999999999</v>
      </c>
      <c r="CG45" s="391">
        <v>148.13776895000001</v>
      </c>
      <c r="CH45" s="391">
        <v>256.14042090359749</v>
      </c>
      <c r="CI45" s="391">
        <v>211.89976732999997</v>
      </c>
      <c r="CJ45" s="391">
        <v>38.794182260000014</v>
      </c>
      <c r="CK45" s="391">
        <v>317.50027784999997</v>
      </c>
      <c r="CL45" s="391">
        <v>181.32692535000001</v>
      </c>
      <c r="CM45" s="391">
        <v>162.48507075999999</v>
      </c>
      <c r="CN45" s="391">
        <v>273.92958383000001</v>
      </c>
      <c r="CO45" s="391">
        <v>321.61020761000003</v>
      </c>
      <c r="CP45" s="391">
        <v>43.508529060000001</v>
      </c>
      <c r="CQ45" s="391">
        <v>249.15290877000001</v>
      </c>
      <c r="CR45" s="391">
        <v>186.38616551999999</v>
      </c>
      <c r="CS45" s="391">
        <v>157.77339776000002</v>
      </c>
      <c r="CT45" s="391">
        <v>258.87638268127114</v>
      </c>
      <c r="CU45" s="391">
        <v>310.77710765699999</v>
      </c>
      <c r="CV45" s="391">
        <v>38.755342592000012</v>
      </c>
      <c r="CW45" s="391">
        <v>325.73300341599997</v>
      </c>
      <c r="CX45" s="391">
        <v>240.49334418799998</v>
      </c>
      <c r="CY45" s="391">
        <v>57.848274736</v>
      </c>
      <c r="CZ45" s="391">
        <v>328.21520200999987</v>
      </c>
      <c r="DA45" s="391">
        <v>305.00106631999995</v>
      </c>
      <c r="DB45" s="391">
        <v>436.97891472366661</v>
      </c>
      <c r="DC45" s="391">
        <v>97.570026555000013</v>
      </c>
      <c r="DD45" s="391">
        <v>66.740164980000017</v>
      </c>
      <c r="DE45" s="391">
        <v>50.985852228999995</v>
      </c>
      <c r="DF45" s="391">
        <v>67.142132485000005</v>
      </c>
      <c r="DG45" s="391">
        <v>113.80143853600001</v>
      </c>
      <c r="DH45" s="391">
        <v>52.594559111999999</v>
      </c>
      <c r="DI45" s="391">
        <v>90.429036183000008</v>
      </c>
      <c r="DJ45" s="391">
        <v>47.092070426999989</v>
      </c>
      <c r="DK45" s="391">
        <v>88.592963785999999</v>
      </c>
      <c r="DL45" s="391">
        <v>53.968272228000004</v>
      </c>
      <c r="DM45" s="391">
        <v>105.46991893000001</v>
      </c>
      <c r="DN45" s="391">
        <v>62.093885869999994</v>
      </c>
      <c r="DO45" s="391">
        <v>91.637531746999983</v>
      </c>
      <c r="DP45" s="391">
        <v>60.039816174000016</v>
      </c>
      <c r="DQ45" s="391">
        <v>85.02936090899999</v>
      </c>
      <c r="DR45" s="391">
        <v>49.206371400000009</v>
      </c>
      <c r="DS45" s="592">
        <v>212.31788000499998</v>
      </c>
      <c r="DT45" s="391">
        <v>79.011102289999997</v>
      </c>
      <c r="DU45" s="391">
        <v>92.472064473750009</v>
      </c>
      <c r="DV45" s="391">
        <v>86.990818604000012</v>
      </c>
      <c r="DW45" s="391">
        <v>56.747684</v>
      </c>
      <c r="DX45" s="391">
        <v>54.154926633750009</v>
      </c>
      <c r="DY45" s="391">
        <v>243.92233821780005</v>
      </c>
      <c r="DZ45" s="391">
        <v>34.322300119040001</v>
      </c>
      <c r="EA45" s="391">
        <v>87.284787752789995</v>
      </c>
      <c r="EB45" s="391">
        <v>87.645090477800011</v>
      </c>
      <c r="EC45" s="391">
        <v>60.131453979039996</v>
      </c>
      <c r="ED45" s="391">
        <v>55.495897371829997</v>
      </c>
      <c r="EF45" s="391">
        <f t="shared" ref="EF45:EI48" si="54">SUMIF($CI$1:$ED$1,EF$2,$CI45:$ED45)</f>
        <v>2403.243398781271</v>
      </c>
      <c r="EG45" s="391">
        <f t="shared" si="54"/>
        <v>2326.240431891666</v>
      </c>
      <c r="EH45" s="391">
        <f t="shared" si="54"/>
        <v>899.95522530200003</v>
      </c>
      <c r="EI45" s="391">
        <f t="shared" si="54"/>
        <v>1150.4963439248004</v>
      </c>
      <c r="EK45" s="391">
        <f t="shared" ref="EK45:EN48" si="55">EF45</f>
        <v>2403.243398781271</v>
      </c>
      <c r="EL45" s="391">
        <f t="shared" si="55"/>
        <v>2326.240431891666</v>
      </c>
      <c r="EM45" s="391">
        <f t="shared" si="55"/>
        <v>899.95522530200003</v>
      </c>
      <c r="EN45" s="391">
        <f t="shared" si="55"/>
        <v>1150.4963439248004</v>
      </c>
      <c r="EO45" s="384">
        <v>1350.8026361428399</v>
      </c>
      <c r="EP45" s="384">
        <v>1630.23168690484</v>
      </c>
      <c r="EQ45" s="384">
        <v>1891.60581437784</v>
      </c>
      <c r="ER45" s="384">
        <v>2046.88764312784</v>
      </c>
      <c r="ES45" s="384">
        <v>2232.9066422425703</v>
      </c>
    </row>
    <row r="46" spans="1:149" x14ac:dyDescent="0.25">
      <c r="A46" s="382" t="s">
        <v>30</v>
      </c>
      <c r="B46" s="382"/>
      <c r="C46" s="391">
        <v>1.9204887700000026</v>
      </c>
      <c r="D46" s="391">
        <v>19.258860649999992</v>
      </c>
      <c r="E46" s="391">
        <v>2.3180477999999973</v>
      </c>
      <c r="F46" s="391">
        <v>98.178781639214264</v>
      </c>
      <c r="G46" s="391">
        <v>77.752030470000008</v>
      </c>
      <c r="H46" s="391">
        <v>25.13615514</v>
      </c>
      <c r="I46" s="391">
        <v>3.0312905000000048</v>
      </c>
      <c r="J46" s="391">
        <v>19.802000700000001</v>
      </c>
      <c r="K46" s="391">
        <v>12.059756818534108</v>
      </c>
      <c r="L46" s="391">
        <v>70.674904910134103</v>
      </c>
      <c r="M46" s="391">
        <v>73.563188644449468</v>
      </c>
      <c r="N46" s="391">
        <v>34.833114911383603</v>
      </c>
      <c r="O46" s="391">
        <v>2.5439140720343225</v>
      </c>
      <c r="P46" s="391">
        <v>22.376751443358508</v>
      </c>
      <c r="Q46" s="391">
        <v>15.159509976684383</v>
      </c>
      <c r="R46" s="391">
        <v>74.936124217205773</v>
      </c>
      <c r="S46" s="391">
        <v>87.773776228980282</v>
      </c>
      <c r="T46" s="391">
        <v>41.1490920815423</v>
      </c>
      <c r="U46" s="391">
        <v>6.7417425879208235</v>
      </c>
      <c r="V46" s="391">
        <v>23.867255916343119</v>
      </c>
      <c r="W46" s="391">
        <v>18.468531050571862</v>
      </c>
      <c r="X46" s="391">
        <v>77.054387655425245</v>
      </c>
      <c r="Y46" s="391">
        <v>96.123407985159844</v>
      </c>
      <c r="Z46" s="391">
        <v>50.106771798208314</v>
      </c>
      <c r="AA46" s="391">
        <v>13.609831493888567</v>
      </c>
      <c r="AB46" s="391">
        <v>28.572989182493096</v>
      </c>
      <c r="AC46" s="391">
        <v>24.599268347985443</v>
      </c>
      <c r="AD46" s="391">
        <v>96.96280881590846</v>
      </c>
      <c r="AE46" s="391">
        <v>100.76696934077424</v>
      </c>
      <c r="AF46" s="391">
        <v>53.382920983199661</v>
      </c>
      <c r="AG46" s="391">
        <v>18.274817641719835</v>
      </c>
      <c r="AH46" s="391">
        <v>37.771461461467247</v>
      </c>
      <c r="AI46" s="391">
        <v>34.485029783731925</v>
      </c>
      <c r="AJ46" s="391">
        <v>100.67922594952768</v>
      </c>
      <c r="AK46" s="391">
        <v>109.21341282997845</v>
      </c>
      <c r="AL46" s="391">
        <v>63.74182344498707</v>
      </c>
      <c r="AM46" s="391">
        <v>23.508141059218872</v>
      </c>
      <c r="AN46" s="391">
        <v>42.196888862107521</v>
      </c>
      <c r="AO46" s="391">
        <v>40.41879310600914</v>
      </c>
      <c r="AP46" s="391">
        <v>101.31809508168692</v>
      </c>
      <c r="AQ46" s="391">
        <v>111.70504696344379</v>
      </c>
      <c r="AR46" s="391">
        <v>64.154272730135162</v>
      </c>
      <c r="AS46" s="391">
        <v>28.121153387375841</v>
      </c>
      <c r="AT46" s="391">
        <v>42.714846689538085</v>
      </c>
      <c r="AU46" s="391">
        <v>50.28686067238921</v>
      </c>
      <c r="AV46" s="391">
        <v>106.84687543485613</v>
      </c>
      <c r="AW46" s="391">
        <v>112.50212909311443</v>
      </c>
      <c r="AX46" s="391">
        <v>64.967078055770529</v>
      </c>
      <c r="AY46" s="391">
        <v>30.487666064470577</v>
      </c>
      <c r="AZ46" s="391">
        <v>42.548799847921373</v>
      </c>
      <c r="BA46" s="391">
        <v>48.044763762601441</v>
      </c>
      <c r="BB46" s="391">
        <v>106.431062941929</v>
      </c>
      <c r="BC46" s="391">
        <v>108.07490067647328</v>
      </c>
      <c r="BD46" s="391">
        <v>56.854385236539777</v>
      </c>
      <c r="BE46" s="391">
        <v>33.838448949165361</v>
      </c>
      <c r="BF46" s="391">
        <v>43.961069484140076</v>
      </c>
      <c r="BG46" s="391">
        <v>49.042963210920618</v>
      </c>
      <c r="BH46" s="391">
        <v>105.47275458067946</v>
      </c>
      <c r="BI46" s="391">
        <v>111.20313135932484</v>
      </c>
      <c r="BJ46" s="391">
        <v>54.801112905541977</v>
      </c>
      <c r="BK46" s="391">
        <v>33.660253363235839</v>
      </c>
      <c r="BL46" s="391">
        <v>49.403447669496337</v>
      </c>
      <c r="BM46" s="391">
        <v>51.454476958979846</v>
      </c>
      <c r="BN46" s="391">
        <v>96.473695413740728</v>
      </c>
      <c r="BO46" s="391">
        <v>130.95049541738499</v>
      </c>
      <c r="BP46" s="391">
        <v>53.626637561442649</v>
      </c>
      <c r="BQ46" s="391">
        <v>34.838868829487211</v>
      </c>
      <c r="BR46" s="391">
        <v>70.692411687199993</v>
      </c>
      <c r="BS46" s="391">
        <v>73.219874315799998</v>
      </c>
      <c r="BT46" s="391">
        <v>99.089921694799997</v>
      </c>
      <c r="BU46" s="391">
        <v>118.06179955212019</v>
      </c>
      <c r="BV46" s="391">
        <v>56.842758923600016</v>
      </c>
      <c r="BW46" s="391">
        <v>40.77234577900002</v>
      </c>
      <c r="BX46" s="391">
        <v>71.783971463117012</v>
      </c>
      <c r="BY46" s="391">
        <v>77.484842623800006</v>
      </c>
      <c r="BZ46" s="391">
        <v>99.026024207200024</v>
      </c>
      <c r="CA46" s="391">
        <v>118.28330882116248</v>
      </c>
      <c r="CB46" s="391">
        <v>51.241331251913493</v>
      </c>
      <c r="CC46" s="391">
        <v>37.445146966400003</v>
      </c>
      <c r="CD46" s="391">
        <v>71.590905266600004</v>
      </c>
      <c r="CE46" s="391">
        <v>66.793579196400003</v>
      </c>
      <c r="CF46" s="391">
        <v>98.952231866800005</v>
      </c>
      <c r="CG46" s="391">
        <v>111.36031018719999</v>
      </c>
      <c r="CH46" s="391">
        <v>59.845334002800016</v>
      </c>
      <c r="CI46" s="391">
        <v>35.777447346000002</v>
      </c>
      <c r="CJ46" s="391">
        <v>66.961616300623746</v>
      </c>
      <c r="CK46" s="391">
        <v>66.49015975879999</v>
      </c>
      <c r="CL46" s="391">
        <v>96.45910394240002</v>
      </c>
      <c r="CM46" s="391">
        <v>102.92557809180003</v>
      </c>
      <c r="CN46" s="391">
        <v>53.657843919600055</v>
      </c>
      <c r="CO46" s="391">
        <v>36.381161171400002</v>
      </c>
      <c r="CP46" s="391">
        <v>68.944979806600003</v>
      </c>
      <c r="CQ46" s="391">
        <v>75.241420734399995</v>
      </c>
      <c r="CR46" s="391">
        <v>99.502812973600015</v>
      </c>
      <c r="CS46" s="391">
        <v>95.956033746116148</v>
      </c>
      <c r="CT46" s="391">
        <v>53.498368720213051</v>
      </c>
      <c r="CU46" s="391">
        <v>39.389916074050348</v>
      </c>
      <c r="CV46" s="391">
        <v>79.643954556470277</v>
      </c>
      <c r="CW46" s="391">
        <v>75.507014099997605</v>
      </c>
      <c r="CX46" s="391">
        <v>94.999738095684791</v>
      </c>
      <c r="CY46" s="391">
        <v>95.502088510383629</v>
      </c>
      <c r="CZ46" s="391">
        <v>90.926587638349247</v>
      </c>
      <c r="DA46" s="391">
        <v>56.367435308811139</v>
      </c>
      <c r="DB46" s="391">
        <v>79.429737826562985</v>
      </c>
      <c r="DC46" s="391">
        <v>74.694880159279833</v>
      </c>
      <c r="DD46" s="391">
        <v>95.485512048853266</v>
      </c>
      <c r="DE46" s="391">
        <v>82.737638148690451</v>
      </c>
      <c r="DF46" s="391">
        <v>105.94246474918383</v>
      </c>
      <c r="DG46" s="391">
        <v>48.626541172607745</v>
      </c>
      <c r="DH46" s="391">
        <v>77.409976216122871</v>
      </c>
      <c r="DI46" s="391">
        <v>77.091556673112535</v>
      </c>
      <c r="DJ46" s="391">
        <v>131.60171268143057</v>
      </c>
      <c r="DK46" s="391">
        <v>78.585962894546455</v>
      </c>
      <c r="DL46" s="391">
        <v>97.493222842256742</v>
      </c>
      <c r="DM46" s="391">
        <v>43.968663920136798</v>
      </c>
      <c r="DN46" s="391">
        <v>75.026735394244668</v>
      </c>
      <c r="DO46" s="391">
        <v>71.076159296466898</v>
      </c>
      <c r="DP46" s="391">
        <v>176.69582079224244</v>
      </c>
      <c r="DQ46" s="391">
        <v>73.348329780925866</v>
      </c>
      <c r="DR46" s="391">
        <v>98.730335700195127</v>
      </c>
      <c r="DS46" s="592">
        <v>40.512219037270057</v>
      </c>
      <c r="DT46" s="391">
        <v>71.153374433489773</v>
      </c>
      <c r="DU46" s="391">
        <v>69.533877985158739</v>
      </c>
      <c r="DV46" s="391">
        <v>199.56267578485316</v>
      </c>
      <c r="DW46" s="391">
        <v>69.514695230599614</v>
      </c>
      <c r="DX46" s="391">
        <v>135.56947618052121</v>
      </c>
      <c r="DY46" s="391">
        <v>46.713101528542538</v>
      </c>
      <c r="DZ46" s="391">
        <v>74.012810195271953</v>
      </c>
      <c r="EA46" s="391">
        <v>68.995374974708881</v>
      </c>
      <c r="EB46" s="391">
        <v>196.98829385345005</v>
      </c>
      <c r="EC46" s="391">
        <v>67.360952007352012</v>
      </c>
      <c r="ED46" s="391">
        <v>101.55014799712772</v>
      </c>
      <c r="EF46" s="391">
        <f t="shared" si="54"/>
        <v>851.79652651155311</v>
      </c>
      <c r="EG46" s="391">
        <f t="shared" si="54"/>
        <v>970.62696721631744</v>
      </c>
      <c r="EH46" s="391">
        <f t="shared" si="54"/>
        <v>1049.6550173642886</v>
      </c>
      <c r="EI46" s="391">
        <f t="shared" si="54"/>
        <v>1141.4669992083454</v>
      </c>
      <c r="EK46" s="391">
        <f t="shared" si="55"/>
        <v>851.79652651155311</v>
      </c>
      <c r="EL46" s="391">
        <f t="shared" si="55"/>
        <v>970.62696721631744</v>
      </c>
      <c r="EM46" s="391">
        <f t="shared" si="55"/>
        <v>1049.6550173642886</v>
      </c>
      <c r="EN46" s="391">
        <f t="shared" si="55"/>
        <v>1141.4669992083454</v>
      </c>
      <c r="EO46" s="384">
        <v>1150.7274021184467</v>
      </c>
      <c r="EP46" s="384">
        <v>1125.8192668484467</v>
      </c>
      <c r="EQ46" s="384">
        <v>1121.2489387784467</v>
      </c>
      <c r="ER46" s="384">
        <v>1132.235498198447</v>
      </c>
      <c r="ES46" s="384">
        <v>1167.235498198447</v>
      </c>
    </row>
    <row r="47" spans="1:149" x14ac:dyDescent="0.25">
      <c r="A47" s="369" t="s">
        <v>523</v>
      </c>
      <c r="B47" s="369"/>
      <c r="C47" s="365">
        <v>1.04911815</v>
      </c>
      <c r="D47" s="365">
        <v>2.3055472100000007</v>
      </c>
      <c r="E47" s="365">
        <v>2.3675898499999994</v>
      </c>
      <c r="F47" s="365">
        <v>7.2239366599999979</v>
      </c>
      <c r="G47" s="365">
        <v>1.8880034699999975</v>
      </c>
      <c r="H47" s="365">
        <v>0.88630273999999998</v>
      </c>
      <c r="I47" s="365">
        <v>0.28527401000000008</v>
      </c>
      <c r="J47" s="365">
        <v>0.36515685000000031</v>
      </c>
      <c r="K47" s="365">
        <v>0.24385029000000014</v>
      </c>
      <c r="L47" s="365">
        <v>1.5907056000000002</v>
      </c>
      <c r="M47" s="365">
        <v>2.0768715100000037</v>
      </c>
      <c r="N47" s="365">
        <v>2.4733947300000008</v>
      </c>
      <c r="O47" s="365">
        <v>2.9408135999999994</v>
      </c>
      <c r="P47" s="365">
        <v>6.8727134200000002</v>
      </c>
      <c r="Q47" s="365">
        <v>3.0166306000000018</v>
      </c>
      <c r="R47" s="365">
        <v>1.7547581400000005</v>
      </c>
      <c r="S47" s="365">
        <v>2.535528170000001</v>
      </c>
      <c r="T47" s="365">
        <v>0.84960851000000037</v>
      </c>
      <c r="U47" s="365">
        <v>2.9641953999999999</v>
      </c>
      <c r="V47" s="365">
        <v>1.4750510900000002</v>
      </c>
      <c r="W47" s="365">
        <v>1.5466202500000001</v>
      </c>
      <c r="X47" s="365">
        <v>1.1347921799999998</v>
      </c>
      <c r="Y47" s="365">
        <v>2.79772928</v>
      </c>
      <c r="Z47" s="365">
        <v>3.1348485199999998</v>
      </c>
      <c r="AA47" s="365">
        <v>1.3718588799999998</v>
      </c>
      <c r="AB47" s="365">
        <v>4.6976528000000002</v>
      </c>
      <c r="AC47" s="365">
        <v>4.6964580000000007</v>
      </c>
      <c r="AD47" s="365">
        <v>4.2441040999999995</v>
      </c>
      <c r="AE47" s="365">
        <v>17.132167770000002</v>
      </c>
      <c r="AF47" s="365">
        <v>3.5581780300000001</v>
      </c>
      <c r="AG47" s="365">
        <v>1.59569334</v>
      </c>
      <c r="AH47" s="365">
        <v>0.64485498999999957</v>
      </c>
      <c r="AI47" s="365">
        <v>0.55805360000000015</v>
      </c>
      <c r="AJ47" s="365">
        <v>2.5765423200000002</v>
      </c>
      <c r="AK47" s="365">
        <v>10.58125179</v>
      </c>
      <c r="AL47" s="365">
        <v>2.6303010800000002</v>
      </c>
      <c r="AM47" s="365">
        <v>2.6114569099999994</v>
      </c>
      <c r="AN47" s="365">
        <v>6.61500881</v>
      </c>
      <c r="AO47" s="365">
        <v>3.4096452200000003</v>
      </c>
      <c r="AP47" s="365">
        <v>7.4219703599999987</v>
      </c>
      <c r="AQ47" s="365">
        <v>2.8561645800000002</v>
      </c>
      <c r="AR47" s="365">
        <v>0.98270197999999964</v>
      </c>
      <c r="AS47" s="365">
        <v>1.27090959</v>
      </c>
      <c r="AT47" s="365">
        <v>0.64183600000000007</v>
      </c>
      <c r="AU47" s="365">
        <v>1.4546608799999998</v>
      </c>
      <c r="AV47" s="365">
        <v>4.6878362099999995</v>
      </c>
      <c r="AW47" s="365">
        <v>2.8052275099999999</v>
      </c>
      <c r="AX47" s="391">
        <v>1.1589626199999998</v>
      </c>
      <c r="AY47" s="391">
        <v>1.2613009800000001</v>
      </c>
      <c r="AZ47" s="391">
        <v>204.01269471999998</v>
      </c>
      <c r="BA47" s="391">
        <v>353.35627539000001</v>
      </c>
      <c r="BB47" s="391">
        <v>103.56161972999999</v>
      </c>
      <c r="BC47" s="391">
        <v>1.2998174800000002</v>
      </c>
      <c r="BD47" s="391">
        <v>234.17190969999999</v>
      </c>
      <c r="BE47" s="391">
        <v>114.93787592999999</v>
      </c>
      <c r="BF47" s="391">
        <v>0.69637759000000121</v>
      </c>
      <c r="BG47" s="391">
        <v>1.1538937100000002</v>
      </c>
      <c r="BH47" s="391">
        <v>0.56220103999999993</v>
      </c>
      <c r="BI47" s="391">
        <v>0.93984991999999989</v>
      </c>
      <c r="BJ47" s="391">
        <v>2.1915358500000006</v>
      </c>
      <c r="BK47" s="391">
        <v>1.1892688699999994</v>
      </c>
      <c r="BL47" s="391">
        <v>3.9456829099999986</v>
      </c>
      <c r="BM47" s="391">
        <v>8.8908489399999979</v>
      </c>
      <c r="BN47" s="391">
        <v>2.8325245199999998</v>
      </c>
      <c r="BO47" s="391">
        <v>8.1958306800000003</v>
      </c>
      <c r="BP47" s="391">
        <v>1.2614079700000005</v>
      </c>
      <c r="BQ47" s="391">
        <v>0.59873402000000198</v>
      </c>
      <c r="BR47" s="391">
        <v>0.80440510000000387</v>
      </c>
      <c r="BS47" s="391">
        <v>0.13881225000000086</v>
      </c>
      <c r="BT47" s="391">
        <v>0.86824245000000122</v>
      </c>
      <c r="BU47" s="391">
        <v>10.289278029999998</v>
      </c>
      <c r="BV47" s="391">
        <v>77.292113690000008</v>
      </c>
      <c r="BW47" s="391">
        <v>0.57169775999999994</v>
      </c>
      <c r="BX47" s="391">
        <v>9.6783694699999998</v>
      </c>
      <c r="BY47" s="391">
        <v>191.78131931999999</v>
      </c>
      <c r="BZ47" s="391">
        <v>266.08831482999994</v>
      </c>
      <c r="CA47" s="391">
        <v>112.67882662999997</v>
      </c>
      <c r="CB47" s="391">
        <v>5.927915119999998</v>
      </c>
      <c r="CC47" s="391">
        <v>3.3959054000000011</v>
      </c>
      <c r="CD47" s="391">
        <v>9.8896642100000012</v>
      </c>
      <c r="CE47" s="391">
        <v>16.965254889999994</v>
      </c>
      <c r="CF47" s="391">
        <v>16.615415680000002</v>
      </c>
      <c r="CG47" s="391">
        <v>8.7111842200000016</v>
      </c>
      <c r="CH47" s="391">
        <v>161.16618090999998</v>
      </c>
      <c r="CI47" s="391">
        <v>0.70988100999999992</v>
      </c>
      <c r="CJ47" s="391">
        <v>6.49722285</v>
      </c>
      <c r="CK47" s="391">
        <v>1.8138099399999994</v>
      </c>
      <c r="CL47" s="391">
        <v>15.100100489999996</v>
      </c>
      <c r="CM47" s="391">
        <v>4.9418661200000003</v>
      </c>
      <c r="CN47" s="391">
        <v>6.9811415400000003</v>
      </c>
      <c r="CO47" s="391">
        <v>0.80185061000000002</v>
      </c>
      <c r="CP47" s="391">
        <v>0.55767304000000006</v>
      </c>
      <c r="CQ47" s="391">
        <v>0.40404565000000009</v>
      </c>
      <c r="CR47" s="391">
        <v>1.1528942500000001</v>
      </c>
      <c r="CS47" s="391">
        <v>3.3111957200000002</v>
      </c>
      <c r="CT47" s="391">
        <v>4.2393657099999995</v>
      </c>
      <c r="CU47" s="391">
        <v>14.57521043</v>
      </c>
      <c r="CV47" s="391">
        <v>7.3320812700000033</v>
      </c>
      <c r="CW47" s="391">
        <v>5.0988739000000001</v>
      </c>
      <c r="CX47" s="391">
        <v>1.34511257</v>
      </c>
      <c r="CY47" s="391">
        <v>0.48210783999999995</v>
      </c>
      <c r="CZ47" s="391">
        <v>1.7836978299999999</v>
      </c>
      <c r="DA47" s="391">
        <v>0.28158956999999996</v>
      </c>
      <c r="DB47" s="391">
        <v>2.6031000900000008</v>
      </c>
      <c r="DC47" s="391">
        <v>0.17306715000000006</v>
      </c>
      <c r="DD47" s="391">
        <v>15.799666080000002</v>
      </c>
      <c r="DE47" s="391">
        <v>29.888028670000001</v>
      </c>
      <c r="DF47" s="391">
        <v>-2.78552088</v>
      </c>
      <c r="DG47" s="391">
        <v>0</v>
      </c>
      <c r="DH47" s="391">
        <v>0.5</v>
      </c>
      <c r="DI47" s="391">
        <v>7.41</v>
      </c>
      <c r="DJ47" s="391">
        <v>6.09</v>
      </c>
      <c r="DK47" s="391">
        <v>10.18</v>
      </c>
      <c r="DL47" s="391">
        <v>3.76</v>
      </c>
      <c r="DM47" s="391">
        <v>2.2999999999999998</v>
      </c>
      <c r="DN47" s="391">
        <v>6.62</v>
      </c>
      <c r="DO47" s="391">
        <v>1.19</v>
      </c>
      <c r="DP47" s="391">
        <v>0.83</v>
      </c>
      <c r="DQ47" s="391">
        <v>1.07</v>
      </c>
      <c r="DR47" s="391">
        <v>465.82</v>
      </c>
      <c r="DS47" s="592">
        <v>0.54299792000000013</v>
      </c>
      <c r="DT47" s="391">
        <v>6.2635697700000001</v>
      </c>
      <c r="DU47" s="391">
        <v>3.8053850300000041</v>
      </c>
      <c r="DV47" s="391">
        <v>6.0876977299999968</v>
      </c>
      <c r="DW47" s="391">
        <v>0</v>
      </c>
      <c r="DX47" s="391">
        <v>0</v>
      </c>
      <c r="DY47" s="391">
        <v>0</v>
      </c>
      <c r="DZ47" s="391">
        <v>0</v>
      </c>
      <c r="EA47" s="391">
        <v>0</v>
      </c>
      <c r="EB47" s="391">
        <v>0</v>
      </c>
      <c r="EC47" s="391">
        <v>0</v>
      </c>
      <c r="ED47" s="391">
        <v>0</v>
      </c>
      <c r="EF47" s="391">
        <f t="shared" si="54"/>
        <v>46.511046929999999</v>
      </c>
      <c r="EG47" s="391">
        <f t="shared" si="54"/>
        <v>76.577014520000006</v>
      </c>
      <c r="EH47" s="391">
        <f t="shared" si="54"/>
        <v>505.77</v>
      </c>
      <c r="EI47" s="391">
        <f t="shared" si="54"/>
        <v>16.69965045</v>
      </c>
      <c r="EK47" s="391">
        <f t="shared" si="55"/>
        <v>46.511046929999999</v>
      </c>
      <c r="EL47" s="391">
        <f t="shared" si="55"/>
        <v>76.577014520000006</v>
      </c>
      <c r="EM47" s="391">
        <f t="shared" si="55"/>
        <v>505.77</v>
      </c>
      <c r="EN47" s="391">
        <f t="shared" si="55"/>
        <v>16.69965045</v>
      </c>
      <c r="EO47" s="391">
        <v>0</v>
      </c>
      <c r="EP47" s="391">
        <v>0</v>
      </c>
      <c r="EQ47" s="391">
        <v>0</v>
      </c>
      <c r="ER47" s="391">
        <v>0</v>
      </c>
      <c r="ES47" s="391">
        <v>0</v>
      </c>
    </row>
    <row r="48" spans="1:149" x14ac:dyDescent="0.25">
      <c r="A48" s="382" t="s">
        <v>522</v>
      </c>
      <c r="B48" s="382"/>
      <c r="C48" s="391"/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  <c r="AC48" s="386"/>
      <c r="AD48" s="386"/>
      <c r="AE48" s="386"/>
      <c r="AF48" s="386"/>
      <c r="AG48" s="386"/>
      <c r="AH48" s="386"/>
      <c r="AI48" s="386"/>
      <c r="AJ48" s="386"/>
      <c r="AK48" s="386"/>
      <c r="AL48" s="386"/>
      <c r="AM48" s="386"/>
      <c r="AN48" s="386"/>
      <c r="AO48" s="386"/>
      <c r="AP48" s="386"/>
      <c r="AQ48" s="386"/>
      <c r="AR48" s="386"/>
      <c r="AS48" s="386"/>
      <c r="AT48" s="386"/>
      <c r="AU48" s="386"/>
      <c r="AV48" s="386"/>
      <c r="AW48" s="386"/>
      <c r="AX48" s="386"/>
      <c r="AY48" s="386"/>
      <c r="AZ48" s="386"/>
      <c r="BA48" s="386"/>
      <c r="BB48" s="386"/>
      <c r="BC48" s="386"/>
      <c r="BD48" s="386"/>
      <c r="BE48" s="386"/>
      <c r="BF48" s="386"/>
      <c r="BG48" s="386"/>
      <c r="BH48" s="386"/>
      <c r="BI48" s="386"/>
      <c r="BJ48" s="386"/>
      <c r="BK48" s="386"/>
      <c r="BL48" s="386"/>
      <c r="BM48" s="386"/>
      <c r="BN48" s="386"/>
      <c r="BO48" s="386"/>
      <c r="BP48" s="386"/>
      <c r="BQ48" s="386"/>
      <c r="BR48" s="386"/>
      <c r="BS48" s="386"/>
      <c r="BT48" s="386"/>
      <c r="BU48" s="386"/>
      <c r="BV48" s="386"/>
      <c r="BW48" s="386"/>
      <c r="BX48" s="386"/>
      <c r="BY48" s="386"/>
      <c r="BZ48" s="386"/>
      <c r="CA48" s="386"/>
      <c r="CB48" s="386"/>
      <c r="CC48" s="386"/>
      <c r="CD48" s="386"/>
      <c r="CE48" s="386"/>
      <c r="CF48" s="386"/>
      <c r="CG48" s="386"/>
      <c r="CH48" s="386"/>
      <c r="CI48" s="386"/>
      <c r="CJ48" s="386"/>
      <c r="CK48" s="386"/>
      <c r="CL48" s="386"/>
      <c r="CM48" s="386"/>
      <c r="CN48" s="386"/>
      <c r="CO48" s="386"/>
      <c r="CP48" s="386"/>
      <c r="CQ48" s="386"/>
      <c r="CR48" s="386"/>
      <c r="CS48" s="386"/>
      <c r="CT48" s="386"/>
      <c r="CU48" s="386"/>
      <c r="CV48" s="386"/>
      <c r="CW48" s="386"/>
      <c r="CX48" s="386"/>
      <c r="CY48" s="386"/>
      <c r="CZ48" s="386"/>
      <c r="DA48" s="386"/>
      <c r="DB48" s="386"/>
      <c r="DC48" s="386"/>
      <c r="DD48" s="386"/>
      <c r="DE48" s="386"/>
      <c r="DF48" s="386"/>
      <c r="DG48" s="386"/>
      <c r="DH48" s="386"/>
      <c r="DI48" s="386"/>
      <c r="DJ48" s="386"/>
      <c r="DK48" s="386"/>
      <c r="DL48" s="386"/>
      <c r="DM48" s="386"/>
      <c r="DN48" s="386"/>
      <c r="DO48" s="386"/>
      <c r="DP48" s="386"/>
      <c r="DQ48" s="386"/>
      <c r="DR48" s="386">
        <v>375</v>
      </c>
      <c r="DS48" s="593"/>
      <c r="DT48" s="386"/>
      <c r="DU48" s="386"/>
      <c r="DV48" s="386"/>
      <c r="DW48" s="386"/>
      <c r="DX48" s="386"/>
      <c r="DY48" s="386"/>
      <c r="DZ48" s="386"/>
      <c r="EA48" s="386"/>
      <c r="EB48" s="386"/>
      <c r="EC48" s="386"/>
      <c r="ED48" s="386"/>
      <c r="EF48" s="386">
        <f t="shared" si="54"/>
        <v>0</v>
      </c>
      <c r="EG48" s="386">
        <f t="shared" si="54"/>
        <v>0</v>
      </c>
      <c r="EH48" s="386">
        <f t="shared" si="54"/>
        <v>375</v>
      </c>
      <c r="EI48" s="386">
        <f t="shared" si="54"/>
        <v>0</v>
      </c>
      <c r="EK48" s="386">
        <f t="shared" si="55"/>
        <v>0</v>
      </c>
      <c r="EL48" s="386">
        <f t="shared" si="55"/>
        <v>0</v>
      </c>
      <c r="EM48" s="386">
        <f t="shared" si="55"/>
        <v>375</v>
      </c>
      <c r="EN48" s="386">
        <f t="shared" si="55"/>
        <v>0</v>
      </c>
      <c r="EO48" s="386">
        <v>0</v>
      </c>
      <c r="EP48" s="386">
        <v>0</v>
      </c>
      <c r="EQ48" s="386">
        <v>0</v>
      </c>
      <c r="ER48" s="386">
        <v>0</v>
      </c>
      <c r="ES48" s="386">
        <v>0</v>
      </c>
    </row>
    <row r="49" spans="1:149" x14ac:dyDescent="0.25">
      <c r="A49" s="430" t="s">
        <v>597</v>
      </c>
      <c r="B49" s="382"/>
      <c r="C49" s="400" t="e">
        <f t="shared" ref="C49:BN49" si="56">(C4-C5)</f>
        <v>#REF!</v>
      </c>
      <c r="D49" s="400" t="e">
        <f t="shared" si="56"/>
        <v>#REF!</v>
      </c>
      <c r="E49" s="400" t="e">
        <f t="shared" si="56"/>
        <v>#REF!</v>
      </c>
      <c r="F49" s="400" t="e">
        <f t="shared" si="56"/>
        <v>#REF!</v>
      </c>
      <c r="G49" s="400" t="e">
        <f t="shared" si="56"/>
        <v>#REF!</v>
      </c>
      <c r="H49" s="400" t="e">
        <f t="shared" si="56"/>
        <v>#REF!</v>
      </c>
      <c r="I49" s="400" t="e">
        <f t="shared" si="56"/>
        <v>#REF!</v>
      </c>
      <c r="J49" s="400" t="e">
        <f t="shared" si="56"/>
        <v>#REF!</v>
      </c>
      <c r="K49" s="400" t="e">
        <f t="shared" si="56"/>
        <v>#REF!</v>
      </c>
      <c r="L49" s="400" t="e">
        <f t="shared" si="56"/>
        <v>#REF!</v>
      </c>
      <c r="M49" s="400" t="e">
        <f t="shared" si="56"/>
        <v>#REF!</v>
      </c>
      <c r="N49" s="400" t="e">
        <f t="shared" si="56"/>
        <v>#REF!</v>
      </c>
      <c r="O49" s="400" t="e">
        <f t="shared" si="56"/>
        <v>#REF!</v>
      </c>
      <c r="P49" s="400" t="e">
        <f t="shared" si="56"/>
        <v>#REF!</v>
      </c>
      <c r="Q49" s="400" t="e">
        <f t="shared" si="56"/>
        <v>#REF!</v>
      </c>
      <c r="R49" s="400" t="e">
        <f t="shared" si="56"/>
        <v>#REF!</v>
      </c>
      <c r="S49" s="400" t="e">
        <f t="shared" si="56"/>
        <v>#REF!</v>
      </c>
      <c r="T49" s="400" t="e">
        <f t="shared" si="56"/>
        <v>#REF!</v>
      </c>
      <c r="U49" s="400" t="e">
        <f t="shared" si="56"/>
        <v>#REF!</v>
      </c>
      <c r="V49" s="400" t="e">
        <f t="shared" si="56"/>
        <v>#REF!</v>
      </c>
      <c r="W49" s="400" t="e">
        <f t="shared" si="56"/>
        <v>#REF!</v>
      </c>
      <c r="X49" s="400" t="e">
        <f t="shared" si="56"/>
        <v>#REF!</v>
      </c>
      <c r="Y49" s="400" t="e">
        <f t="shared" si="56"/>
        <v>#REF!</v>
      </c>
      <c r="Z49" s="400" t="e">
        <f t="shared" si="56"/>
        <v>#REF!</v>
      </c>
      <c r="AA49" s="400" t="e">
        <f t="shared" si="56"/>
        <v>#REF!</v>
      </c>
      <c r="AB49" s="400" t="e">
        <f t="shared" si="56"/>
        <v>#REF!</v>
      </c>
      <c r="AC49" s="400" t="e">
        <f t="shared" si="56"/>
        <v>#REF!</v>
      </c>
      <c r="AD49" s="400" t="e">
        <f t="shared" si="56"/>
        <v>#REF!</v>
      </c>
      <c r="AE49" s="400" t="e">
        <f t="shared" si="56"/>
        <v>#REF!</v>
      </c>
      <c r="AF49" s="400" t="e">
        <f t="shared" si="56"/>
        <v>#REF!</v>
      </c>
      <c r="AG49" s="400" t="e">
        <f t="shared" si="56"/>
        <v>#REF!</v>
      </c>
      <c r="AH49" s="400" t="e">
        <f t="shared" si="56"/>
        <v>#REF!</v>
      </c>
      <c r="AI49" s="400" t="e">
        <f t="shared" si="56"/>
        <v>#REF!</v>
      </c>
      <c r="AJ49" s="400" t="e">
        <f t="shared" si="56"/>
        <v>#REF!</v>
      </c>
      <c r="AK49" s="400" t="e">
        <f t="shared" si="56"/>
        <v>#REF!</v>
      </c>
      <c r="AL49" s="400" t="e">
        <f t="shared" si="56"/>
        <v>#REF!</v>
      </c>
      <c r="AM49" s="400" t="e">
        <f t="shared" si="56"/>
        <v>#REF!</v>
      </c>
      <c r="AN49" s="400" t="e">
        <f t="shared" si="56"/>
        <v>#REF!</v>
      </c>
      <c r="AO49" s="400" t="e">
        <f t="shared" si="56"/>
        <v>#REF!</v>
      </c>
      <c r="AP49" s="400" t="e">
        <f t="shared" si="56"/>
        <v>#REF!</v>
      </c>
      <c r="AQ49" s="400" t="e">
        <f t="shared" si="56"/>
        <v>#REF!</v>
      </c>
      <c r="AR49" s="400" t="e">
        <f t="shared" si="56"/>
        <v>#REF!</v>
      </c>
      <c r="AS49" s="400" t="e">
        <f t="shared" si="56"/>
        <v>#REF!</v>
      </c>
      <c r="AT49" s="400" t="e">
        <f t="shared" si="56"/>
        <v>#REF!</v>
      </c>
      <c r="AU49" s="400" t="e">
        <f t="shared" si="56"/>
        <v>#REF!</v>
      </c>
      <c r="AV49" s="400" t="e">
        <f t="shared" si="56"/>
        <v>#REF!</v>
      </c>
      <c r="AW49" s="400" t="e">
        <f t="shared" si="56"/>
        <v>#REF!</v>
      </c>
      <c r="AX49" s="400" t="e">
        <f t="shared" si="56"/>
        <v>#REF!</v>
      </c>
      <c r="AY49" s="400" t="e">
        <f t="shared" si="56"/>
        <v>#REF!</v>
      </c>
      <c r="AZ49" s="400" t="e">
        <f t="shared" si="56"/>
        <v>#REF!</v>
      </c>
      <c r="BA49" s="400" t="e">
        <f t="shared" si="56"/>
        <v>#REF!</v>
      </c>
      <c r="BB49" s="400" t="e">
        <f t="shared" si="56"/>
        <v>#REF!</v>
      </c>
      <c r="BC49" s="400" t="e">
        <f t="shared" si="56"/>
        <v>#REF!</v>
      </c>
      <c r="BD49" s="400" t="e">
        <f t="shared" si="56"/>
        <v>#REF!</v>
      </c>
      <c r="BE49" s="400" t="e">
        <f t="shared" si="56"/>
        <v>#REF!</v>
      </c>
      <c r="BF49" s="400" t="e">
        <f t="shared" si="56"/>
        <v>#REF!</v>
      </c>
      <c r="BG49" s="400" t="e">
        <f t="shared" si="56"/>
        <v>#REF!</v>
      </c>
      <c r="BH49" s="400" t="e">
        <f t="shared" si="56"/>
        <v>#REF!</v>
      </c>
      <c r="BI49" s="400" t="e">
        <f t="shared" si="56"/>
        <v>#REF!</v>
      </c>
      <c r="BJ49" s="400" t="e">
        <f t="shared" si="56"/>
        <v>#REF!</v>
      </c>
      <c r="BK49" s="400" t="e">
        <f t="shared" si="56"/>
        <v>#REF!</v>
      </c>
      <c r="BL49" s="400" t="e">
        <f t="shared" si="56"/>
        <v>#REF!</v>
      </c>
      <c r="BM49" s="400" t="e">
        <f t="shared" si="56"/>
        <v>#REF!</v>
      </c>
      <c r="BN49" s="400" t="e">
        <f t="shared" si="56"/>
        <v>#REF!</v>
      </c>
      <c r="BO49" s="400" t="e">
        <f t="shared" ref="BO49:DZ49" si="57">(BO4-BO5)</f>
        <v>#REF!</v>
      </c>
      <c r="BP49" s="400" t="e">
        <f t="shared" si="57"/>
        <v>#REF!</v>
      </c>
      <c r="BQ49" s="400" t="e">
        <f t="shared" si="57"/>
        <v>#REF!</v>
      </c>
      <c r="BR49" s="400" t="e">
        <f t="shared" si="57"/>
        <v>#REF!</v>
      </c>
      <c r="BS49" s="400" t="e">
        <f t="shared" si="57"/>
        <v>#REF!</v>
      </c>
      <c r="BT49" s="400" t="e">
        <f t="shared" si="57"/>
        <v>#REF!</v>
      </c>
      <c r="BU49" s="400" t="e">
        <f t="shared" si="57"/>
        <v>#REF!</v>
      </c>
      <c r="BV49" s="400" t="e">
        <f t="shared" si="57"/>
        <v>#REF!</v>
      </c>
      <c r="BW49" s="400" t="e">
        <f t="shared" si="57"/>
        <v>#REF!</v>
      </c>
      <c r="BX49" s="400" t="e">
        <f t="shared" si="57"/>
        <v>#REF!</v>
      </c>
      <c r="BY49" s="400" t="e">
        <f t="shared" si="57"/>
        <v>#REF!</v>
      </c>
      <c r="BZ49" s="400" t="e">
        <f t="shared" si="57"/>
        <v>#REF!</v>
      </c>
      <c r="CA49" s="400" t="e">
        <f t="shared" si="57"/>
        <v>#REF!</v>
      </c>
      <c r="CB49" s="400" t="e">
        <f t="shared" si="57"/>
        <v>#REF!</v>
      </c>
      <c r="CC49" s="400" t="e">
        <f t="shared" si="57"/>
        <v>#REF!</v>
      </c>
      <c r="CD49" s="400" t="e">
        <f t="shared" si="57"/>
        <v>#REF!</v>
      </c>
      <c r="CE49" s="400" t="e">
        <f t="shared" si="57"/>
        <v>#REF!</v>
      </c>
      <c r="CF49" s="400" t="e">
        <f t="shared" si="57"/>
        <v>#REF!</v>
      </c>
      <c r="CG49" s="400" t="e">
        <f t="shared" si="57"/>
        <v>#REF!</v>
      </c>
      <c r="CH49" s="400" t="e">
        <f t="shared" si="57"/>
        <v>#REF!</v>
      </c>
      <c r="CI49" s="400">
        <f t="shared" si="57"/>
        <v>1508.6808647552209</v>
      </c>
      <c r="CJ49" s="400">
        <f t="shared" si="57"/>
        <v>1176.6051879112329</v>
      </c>
      <c r="CK49" s="400">
        <f t="shared" si="57"/>
        <v>1255.2408464112309</v>
      </c>
      <c r="CL49" s="400">
        <f t="shared" si="57"/>
        <v>2158.6540268752451</v>
      </c>
      <c r="CM49" s="400">
        <f t="shared" si="57"/>
        <v>1430.3388045532315</v>
      </c>
      <c r="CN49" s="400">
        <f t="shared" si="57"/>
        <v>1276.7107790912319</v>
      </c>
      <c r="CO49" s="400">
        <f t="shared" si="57"/>
        <v>1363.6564763572358</v>
      </c>
      <c r="CP49" s="400">
        <f t="shared" si="57"/>
        <v>1350.7668706552354</v>
      </c>
      <c r="CQ49" s="400">
        <f t="shared" si="57"/>
        <v>1301.04145701473</v>
      </c>
      <c r="CR49" s="400">
        <f t="shared" si="57"/>
        <v>1554.9535832392294</v>
      </c>
      <c r="CS49" s="400">
        <f t="shared" si="57"/>
        <v>1205.428586387231</v>
      </c>
      <c r="CT49" s="400">
        <f t="shared" si="57"/>
        <v>1298.7896371232316</v>
      </c>
      <c r="CU49" s="400">
        <f t="shared" si="57"/>
        <v>1560.0687016240063</v>
      </c>
      <c r="CV49" s="400">
        <f t="shared" si="57"/>
        <v>1083.3676255097071</v>
      </c>
      <c r="CW49" s="400">
        <f t="shared" si="57"/>
        <v>1804.2322470940012</v>
      </c>
      <c r="CX49" s="400">
        <f t="shared" si="57"/>
        <v>1482.4396545000016</v>
      </c>
      <c r="CY49" s="400">
        <f t="shared" si="57"/>
        <v>867.49191366000139</v>
      </c>
      <c r="CZ49" s="400">
        <f t="shared" si="57"/>
        <v>867.93060262926861</v>
      </c>
      <c r="DA49" s="400">
        <f t="shared" si="57"/>
        <v>1007.4584142892662</v>
      </c>
      <c r="DB49" s="400">
        <f t="shared" si="57"/>
        <v>1221.1790224900074</v>
      </c>
      <c r="DC49" s="400">
        <f t="shared" si="57"/>
        <v>1393.2740138804938</v>
      </c>
      <c r="DD49" s="400">
        <f t="shared" si="57"/>
        <v>1019.8155494400039</v>
      </c>
      <c r="DE49" s="400">
        <f t="shared" si="57"/>
        <v>1180.7006377600005</v>
      </c>
      <c r="DF49" s="400">
        <f t="shared" si="57"/>
        <v>1283.1441904482874</v>
      </c>
      <c r="DG49" s="400">
        <f t="shared" si="57"/>
        <v>1317.2359463399907</v>
      </c>
      <c r="DH49" s="400">
        <f t="shared" si="57"/>
        <v>1014.5745371099956</v>
      </c>
      <c r="DI49" s="400">
        <f t="shared" si="57"/>
        <v>1595.5776185354034</v>
      </c>
      <c r="DJ49" s="400">
        <f t="shared" si="57"/>
        <v>1721.1834841465334</v>
      </c>
      <c r="DK49" s="400">
        <f t="shared" si="57"/>
        <v>1196.1745222799943</v>
      </c>
      <c r="DL49" s="400">
        <f t="shared" si="57"/>
        <v>1251.9284718299928</v>
      </c>
      <c r="DM49" s="400">
        <f t="shared" si="57"/>
        <v>1307.6691893799923</v>
      </c>
      <c r="DN49" s="400">
        <f t="shared" si="57"/>
        <v>1213.6554303652306</v>
      </c>
      <c r="DO49" s="400">
        <f t="shared" si="57"/>
        <v>1355.4567249599986</v>
      </c>
      <c r="DP49" s="400">
        <f t="shared" si="57"/>
        <v>1321.0314141400036</v>
      </c>
      <c r="DQ49" s="400">
        <f t="shared" si="57"/>
        <v>1395.8711828549931</v>
      </c>
      <c r="DR49" s="400">
        <f t="shared" si="57"/>
        <v>1564.5868320167344</v>
      </c>
      <c r="DS49" s="538">
        <f t="shared" si="57"/>
        <v>1706.7938056699295</v>
      </c>
      <c r="DT49" s="400">
        <f t="shared" si="57"/>
        <v>1247.7011409138654</v>
      </c>
      <c r="DU49" s="400">
        <f t="shared" si="57"/>
        <v>1839.5862538849944</v>
      </c>
      <c r="DV49" s="400">
        <f t="shared" si="57"/>
        <v>2222.8284691700001</v>
      </c>
      <c r="DW49" s="400">
        <f t="shared" si="57"/>
        <v>1213.4055744858565</v>
      </c>
      <c r="DX49" s="400">
        <f t="shared" si="57"/>
        <v>1145.9886474325667</v>
      </c>
      <c r="DY49" s="400">
        <f t="shared" si="57"/>
        <v>1272.2194670330778</v>
      </c>
      <c r="DZ49" s="400">
        <f t="shared" si="57"/>
        <v>1308.042413699895</v>
      </c>
      <c r="EA49" s="400">
        <f>(EA4-EA5)</f>
        <v>1478.3691983175672</v>
      </c>
      <c r="EB49" s="400">
        <f>(EB4-EB5)</f>
        <v>1524.6178247809178</v>
      </c>
      <c r="EC49" s="400">
        <f>(EC4-EC5)</f>
        <v>1546.2639137446492</v>
      </c>
      <c r="ED49" s="400">
        <f>(ED4-ED5)</f>
        <v>1647.6680704022892</v>
      </c>
      <c r="EF49" s="400">
        <f>(EF4-EF5)</f>
        <v>16880.867120374285</v>
      </c>
      <c r="EG49" s="400">
        <f>(EG4-EG5)</f>
        <v>14771.102573325043</v>
      </c>
      <c r="EH49" s="400">
        <f>(EH4-EH5)</f>
        <v>16254.945353958863</v>
      </c>
      <c r="EI49" s="400">
        <f>(EI4-EI5)</f>
        <v>18153.484779535607</v>
      </c>
      <c r="EK49" s="400">
        <f t="shared" ref="EK49:ES49" si="58">(EK4-EK5)</f>
        <v>16880.867120374285</v>
      </c>
      <c r="EL49" s="400">
        <f t="shared" si="58"/>
        <v>14771.102573325043</v>
      </c>
      <c r="EM49" s="400">
        <f t="shared" si="58"/>
        <v>16254.945353958863</v>
      </c>
      <c r="EN49" s="400">
        <f t="shared" si="58"/>
        <v>18153.484779535607</v>
      </c>
      <c r="EO49" s="400">
        <f t="shared" si="58"/>
        <v>19513.918489622283</v>
      </c>
      <c r="EP49" s="400">
        <f t="shared" si="58"/>
        <v>20049.964296129208</v>
      </c>
      <c r="EQ49" s="400">
        <f t="shared" si="58"/>
        <v>20915.059140795445</v>
      </c>
      <c r="ER49" s="400">
        <f t="shared" si="58"/>
        <v>22120.084762752216</v>
      </c>
      <c r="ES49" s="400">
        <f t="shared" si="58"/>
        <v>22961.75554553391</v>
      </c>
    </row>
    <row r="50" spans="1:149" s="370" customFormat="1" x14ac:dyDescent="0.25">
      <c r="A50" s="430" t="s">
        <v>519</v>
      </c>
      <c r="B50" s="382"/>
      <c r="C50" s="400">
        <f t="shared" ref="C50:BN50" si="59">(C21-C26)</f>
        <v>1444.1974247234646</v>
      </c>
      <c r="D50" s="400">
        <f t="shared" si="59"/>
        <v>1376.7300287643554</v>
      </c>
      <c r="E50" s="400">
        <f t="shared" si="59"/>
        <v>1739.0058380843298</v>
      </c>
      <c r="F50" s="400">
        <f t="shared" si="59"/>
        <v>1551.2013142850089</v>
      </c>
      <c r="G50" s="400">
        <f t="shared" si="59"/>
        <v>1497.7540309320466</v>
      </c>
      <c r="H50" s="400">
        <f t="shared" si="59"/>
        <v>1687.897960554546</v>
      </c>
      <c r="I50" s="400">
        <f t="shared" si="59"/>
        <v>1500.7321089210946</v>
      </c>
      <c r="J50" s="400">
        <f t="shared" si="59"/>
        <v>1777.3254360541546</v>
      </c>
      <c r="K50" s="400">
        <f t="shared" si="59"/>
        <v>1523.4839767732394</v>
      </c>
      <c r="L50" s="400">
        <f t="shared" si="59"/>
        <v>1814.8491445654627</v>
      </c>
      <c r="M50" s="400">
        <f t="shared" si="59"/>
        <v>1868.9918949973051</v>
      </c>
      <c r="N50" s="400">
        <f t="shared" si="59"/>
        <v>2676.893298014993</v>
      </c>
      <c r="O50" s="400">
        <f t="shared" si="59"/>
        <v>1416.028997306667</v>
      </c>
      <c r="P50" s="400">
        <f t="shared" si="59"/>
        <v>1857.3343786966666</v>
      </c>
      <c r="Q50" s="400">
        <f t="shared" si="59"/>
        <v>1871.1223737166665</v>
      </c>
      <c r="R50" s="400">
        <f t="shared" si="59"/>
        <v>1894.1354652266664</v>
      </c>
      <c r="S50" s="400">
        <f t="shared" si="59"/>
        <v>1764.5742368466667</v>
      </c>
      <c r="T50" s="400">
        <f t="shared" si="59"/>
        <v>1778.1716494166667</v>
      </c>
      <c r="U50" s="400">
        <f t="shared" si="59"/>
        <v>1878.012884356667</v>
      </c>
      <c r="V50" s="400">
        <f t="shared" si="59"/>
        <v>2077.2808348166664</v>
      </c>
      <c r="W50" s="400">
        <f t="shared" si="59"/>
        <v>2155.0110469866668</v>
      </c>
      <c r="X50" s="400">
        <f t="shared" si="59"/>
        <v>2290.6114654066678</v>
      </c>
      <c r="Y50" s="400">
        <f t="shared" si="59"/>
        <v>2461.8758679166672</v>
      </c>
      <c r="Z50" s="400">
        <f t="shared" si="59"/>
        <v>3265.0959292366651</v>
      </c>
      <c r="AA50" s="400">
        <f t="shared" si="59"/>
        <v>1441.3892008900002</v>
      </c>
      <c r="AB50" s="400">
        <f t="shared" si="59"/>
        <v>1970.6482082000005</v>
      </c>
      <c r="AC50" s="400">
        <f t="shared" si="59"/>
        <v>1899.0999209700001</v>
      </c>
      <c r="AD50" s="400">
        <f t="shared" si="59"/>
        <v>1927.3903670900011</v>
      </c>
      <c r="AE50" s="400">
        <f t="shared" si="59"/>
        <v>1764.76694189</v>
      </c>
      <c r="AF50" s="400">
        <f t="shared" si="59"/>
        <v>1874.8047682800004</v>
      </c>
      <c r="AG50" s="400">
        <f t="shared" si="59"/>
        <v>2075.34198062</v>
      </c>
      <c r="AH50" s="400">
        <f t="shared" si="59"/>
        <v>2160.0211265799994</v>
      </c>
      <c r="AI50" s="400">
        <f t="shared" si="59"/>
        <v>2246.4379964700001</v>
      </c>
      <c r="AJ50" s="400">
        <f t="shared" si="59"/>
        <v>2415.1729176200006</v>
      </c>
      <c r="AK50" s="400">
        <f t="shared" si="59"/>
        <v>2413.41199297</v>
      </c>
      <c r="AL50" s="400">
        <f t="shared" si="59"/>
        <v>3227.05793636</v>
      </c>
      <c r="AM50" s="400">
        <f t="shared" si="59"/>
        <v>1125.4420367333332</v>
      </c>
      <c r="AN50" s="400">
        <f t="shared" si="59"/>
        <v>1937.6320074033331</v>
      </c>
      <c r="AO50" s="400">
        <f t="shared" si="59"/>
        <v>1962.8590616633337</v>
      </c>
      <c r="AP50" s="400">
        <f t="shared" si="59"/>
        <v>1641.4973954933334</v>
      </c>
      <c r="AQ50" s="400">
        <f t="shared" si="59"/>
        <v>2020.5530456933336</v>
      </c>
      <c r="AR50" s="400">
        <f t="shared" si="59"/>
        <v>1957.584770153333</v>
      </c>
      <c r="AS50" s="400">
        <f t="shared" si="59"/>
        <v>1998.4612102033332</v>
      </c>
      <c r="AT50" s="400">
        <f t="shared" si="59"/>
        <v>1554.7861883433334</v>
      </c>
      <c r="AU50" s="400">
        <f t="shared" si="59"/>
        <v>1448.338883103333</v>
      </c>
      <c r="AV50" s="400">
        <f t="shared" si="59"/>
        <v>1909.6142148733336</v>
      </c>
      <c r="AW50" s="400">
        <f t="shared" si="59"/>
        <v>1541.9008736633332</v>
      </c>
      <c r="AX50" s="400">
        <f t="shared" si="59"/>
        <v>3789.5526325233327</v>
      </c>
      <c r="AY50" s="400">
        <f t="shared" si="59"/>
        <v>1134.7339812733333</v>
      </c>
      <c r="AZ50" s="400">
        <f t="shared" si="59"/>
        <v>1482.4380096966665</v>
      </c>
      <c r="BA50" s="400">
        <f t="shared" si="59"/>
        <v>1959.6156242166667</v>
      </c>
      <c r="BB50" s="400">
        <f t="shared" si="59"/>
        <v>1793.7383547266668</v>
      </c>
      <c r="BC50" s="400">
        <f t="shared" si="59"/>
        <v>1312.5421066166666</v>
      </c>
      <c r="BD50" s="400">
        <f t="shared" si="59"/>
        <v>1890.6215387166671</v>
      </c>
      <c r="BE50" s="400">
        <f t="shared" si="59"/>
        <v>1937.8738271466666</v>
      </c>
      <c r="BF50" s="400">
        <f t="shared" si="59"/>
        <v>1996.3967445433336</v>
      </c>
      <c r="BG50" s="400">
        <f t="shared" si="59"/>
        <v>2002.9943221533335</v>
      </c>
      <c r="BH50" s="400">
        <f t="shared" si="59"/>
        <v>1741.8753976833327</v>
      </c>
      <c r="BI50" s="400">
        <f t="shared" si="59"/>
        <v>2224.259234773333</v>
      </c>
      <c r="BJ50" s="400">
        <f t="shared" si="59"/>
        <v>3654.3713304833332</v>
      </c>
      <c r="BK50" s="400">
        <f t="shared" si="59"/>
        <v>1174.76663308</v>
      </c>
      <c r="BL50" s="400">
        <f t="shared" si="59"/>
        <v>1737.1022536899995</v>
      </c>
      <c r="BM50" s="400">
        <f t="shared" si="59"/>
        <v>2080.7492708499999</v>
      </c>
      <c r="BN50" s="400">
        <f t="shared" si="59"/>
        <v>1798.6817900599997</v>
      </c>
      <c r="BO50" s="400">
        <f t="shared" ref="BO50:DZ50" si="60">(BO21-BO26)</f>
        <v>1622.7932604600001</v>
      </c>
      <c r="BP50" s="400">
        <f t="shared" si="60"/>
        <v>1552.8821671399996</v>
      </c>
      <c r="BQ50" s="400">
        <f t="shared" si="60"/>
        <v>1436.9185350200003</v>
      </c>
      <c r="BR50" s="400">
        <f t="shared" si="60"/>
        <v>1628.4517483099999</v>
      </c>
      <c r="BS50" s="400">
        <f t="shared" si="60"/>
        <v>1343.2859307800006</v>
      </c>
      <c r="BT50" s="400">
        <f t="shared" si="60"/>
        <v>1895.3852814899994</v>
      </c>
      <c r="BU50" s="400">
        <f t="shared" si="60"/>
        <v>2016.5676794299995</v>
      </c>
      <c r="BV50" s="400">
        <f t="shared" si="60"/>
        <v>3618.9715182013692</v>
      </c>
      <c r="BW50" s="400">
        <f t="shared" si="60"/>
        <v>1098.7407339733336</v>
      </c>
      <c r="BX50" s="400">
        <f t="shared" si="60"/>
        <v>1480.3588280733336</v>
      </c>
      <c r="BY50" s="400">
        <f t="shared" si="60"/>
        <v>1989.3839564233335</v>
      </c>
      <c r="BZ50" s="400">
        <f t="shared" si="60"/>
        <v>1935.2831391433328</v>
      </c>
      <c r="CA50" s="400">
        <f t="shared" si="60"/>
        <v>1698.5472464333334</v>
      </c>
      <c r="CB50" s="400">
        <f t="shared" si="60"/>
        <v>1558.7863675833328</v>
      </c>
      <c r="CC50" s="400">
        <f t="shared" si="60"/>
        <v>1606.5237389533331</v>
      </c>
      <c r="CD50" s="400">
        <f t="shared" si="60"/>
        <v>1742.9809028633331</v>
      </c>
      <c r="CE50" s="400">
        <f t="shared" si="60"/>
        <v>1718.8403171733335</v>
      </c>
      <c r="CF50" s="400">
        <f t="shared" si="60"/>
        <v>1654.8301479133336</v>
      </c>
      <c r="CG50" s="400">
        <f t="shared" si="60"/>
        <v>1692.7694076233338</v>
      </c>
      <c r="CH50" s="400">
        <f t="shared" si="60"/>
        <v>3626.1128801433342</v>
      </c>
      <c r="CI50" s="400">
        <f t="shared" si="60"/>
        <v>1203.3766350736439</v>
      </c>
      <c r="CJ50" s="400">
        <f t="shared" si="60"/>
        <v>1590.6498998349771</v>
      </c>
      <c r="CK50" s="400">
        <f t="shared" si="60"/>
        <v>1398.3674973350271</v>
      </c>
      <c r="CL50" s="400">
        <f t="shared" si="60"/>
        <v>1967.0780373709767</v>
      </c>
      <c r="CM50" s="400">
        <f t="shared" si="60"/>
        <v>1785.193109006977</v>
      </c>
      <c r="CN50" s="400">
        <f t="shared" si="60"/>
        <v>1740.5911578549776</v>
      </c>
      <c r="CO50" s="400">
        <f t="shared" si="60"/>
        <v>1702.8608388009775</v>
      </c>
      <c r="CP50" s="400">
        <f t="shared" si="60"/>
        <v>1763.1982859249765</v>
      </c>
      <c r="CQ50" s="400">
        <f t="shared" si="60"/>
        <v>1765.556195852977</v>
      </c>
      <c r="CR50" s="400">
        <f t="shared" si="60"/>
        <v>1569.5836615070591</v>
      </c>
      <c r="CS50" s="400">
        <f t="shared" si="60"/>
        <v>1551.249640716977</v>
      </c>
      <c r="CT50" s="400">
        <f t="shared" si="60"/>
        <v>3643.4330804965848</v>
      </c>
      <c r="CU50" s="400">
        <f t="shared" si="60"/>
        <v>1108.070784918667</v>
      </c>
      <c r="CV50" s="400">
        <f t="shared" si="60"/>
        <v>1629.7569841506661</v>
      </c>
      <c r="CW50" s="400">
        <f t="shared" si="60"/>
        <v>1476.0680161966643</v>
      </c>
      <c r="CX50" s="400">
        <f t="shared" si="60"/>
        <v>1439.4885165166686</v>
      </c>
      <c r="CY50" s="400">
        <f t="shared" si="60"/>
        <v>2088.3701233766665</v>
      </c>
      <c r="CZ50" s="400">
        <f t="shared" si="60"/>
        <v>1362.6876901666683</v>
      </c>
      <c r="DA50" s="400">
        <f t="shared" si="60"/>
        <v>1465.0629244166687</v>
      </c>
      <c r="DB50" s="400">
        <f t="shared" si="60"/>
        <v>1591.0358827166635</v>
      </c>
      <c r="DC50" s="400">
        <f t="shared" si="60"/>
        <v>1404.0183793866647</v>
      </c>
      <c r="DD50" s="400">
        <f t="shared" si="60"/>
        <v>1594.2320735386679</v>
      </c>
      <c r="DE50" s="400">
        <f t="shared" si="60"/>
        <v>1652.3684024446645</v>
      </c>
      <c r="DF50" s="400">
        <f t="shared" si="60"/>
        <v>2913.7697122666682</v>
      </c>
      <c r="DG50" s="400">
        <f t="shared" si="60"/>
        <v>1216.0334684831921</v>
      </c>
      <c r="DH50" s="400">
        <f t="shared" si="60"/>
        <v>1324.7776050486777</v>
      </c>
      <c r="DI50" s="400">
        <f t="shared" si="60"/>
        <v>1783.529977696679</v>
      </c>
      <c r="DJ50" s="400">
        <f t="shared" si="60"/>
        <v>1595.5437856066546</v>
      </c>
      <c r="DK50" s="400">
        <f t="shared" si="60"/>
        <v>1821.1264404166718</v>
      </c>
      <c r="DL50" s="400">
        <f t="shared" si="60"/>
        <v>1809.8037408066534</v>
      </c>
      <c r="DM50" s="400">
        <f t="shared" si="60"/>
        <v>1602.6362795866244</v>
      </c>
      <c r="DN50" s="400">
        <f t="shared" si="60"/>
        <v>1751.0692039166668</v>
      </c>
      <c r="DO50" s="400">
        <f t="shared" si="60"/>
        <v>1341.3499366767071</v>
      </c>
      <c r="DP50" s="400">
        <f t="shared" si="60"/>
        <v>1747.2249450866855</v>
      </c>
      <c r="DQ50" s="400">
        <f t="shared" si="60"/>
        <v>1630.8292762566666</v>
      </c>
      <c r="DR50" s="400">
        <f t="shared" si="60"/>
        <v>3889.9153586066573</v>
      </c>
      <c r="DS50" s="538">
        <f t="shared" si="60"/>
        <v>1022.2116165566649</v>
      </c>
      <c r="DT50" s="400">
        <f t="shared" si="60"/>
        <v>1823.6636286666562</v>
      </c>
      <c r="DU50" s="400">
        <f t="shared" si="60"/>
        <v>1675.9313936666604</v>
      </c>
      <c r="DV50" s="400">
        <f t="shared" si="60"/>
        <v>1623.7818977079814</v>
      </c>
      <c r="DW50" s="400">
        <f t="shared" si="60"/>
        <v>1887.175863392999</v>
      </c>
      <c r="DX50" s="400">
        <f t="shared" si="60"/>
        <v>1870.0114505359957</v>
      </c>
      <c r="DY50" s="400">
        <f t="shared" si="60"/>
        <v>1835.0513172560484</v>
      </c>
      <c r="DZ50" s="400">
        <f t="shared" si="60"/>
        <v>1975.7013553891236</v>
      </c>
      <c r="EA50" s="400">
        <f>(EA21-EA26)</f>
        <v>1777.3952160574322</v>
      </c>
      <c r="EB50" s="400">
        <f>(EB21-EB26)</f>
        <v>1741.1829916574904</v>
      </c>
      <c r="EC50" s="400">
        <f>(EC21-EC26)</f>
        <v>1739.8780383512474</v>
      </c>
      <c r="ED50" s="400">
        <f>(ED21-ED26)</f>
        <v>2283.3887772413718</v>
      </c>
      <c r="EF50" s="400">
        <f>(EF21-EF26)</f>
        <v>21681.138039776131</v>
      </c>
      <c r="EG50" s="400">
        <f>(EG21-EG26)</f>
        <v>19724.929490095998</v>
      </c>
      <c r="EH50" s="400">
        <f>(EH21-EH26)</f>
        <v>21513.840018188537</v>
      </c>
      <c r="EI50" s="400">
        <f>(EI21-EI26)</f>
        <v>21255.37354647967</v>
      </c>
      <c r="EK50" s="400">
        <f t="shared" ref="EK50:ES50" si="61">(EK21-EK26)</f>
        <v>22394.418821296131</v>
      </c>
      <c r="EL50" s="400">
        <f t="shared" si="61"/>
        <v>20559.747460655995</v>
      </c>
      <c r="EM50" s="400">
        <f t="shared" si="61"/>
        <v>22057.742807918534</v>
      </c>
      <c r="EN50" s="400">
        <f t="shared" si="61"/>
        <v>21255.37354647967</v>
      </c>
      <c r="EO50" s="400">
        <f t="shared" si="61"/>
        <v>21287.49171469764</v>
      </c>
      <c r="EP50" s="400">
        <f t="shared" si="61"/>
        <v>21406.388803564565</v>
      </c>
      <c r="EQ50" s="400">
        <f t="shared" si="61"/>
        <v>21597.192247868821</v>
      </c>
      <c r="ER50" s="400">
        <f t="shared" si="61"/>
        <v>21984.693110399887</v>
      </c>
      <c r="ES50" s="400">
        <f t="shared" si="61"/>
        <v>22383.560510846124</v>
      </c>
    </row>
    <row r="51" spans="1:149" x14ac:dyDescent="0.25">
      <c r="A51" s="382"/>
      <c r="B51" s="385"/>
      <c r="C51" s="385"/>
      <c r="D51" s="385"/>
      <c r="E51" s="385"/>
      <c r="F51" s="385"/>
      <c r="G51" s="385"/>
      <c r="H51" s="385"/>
      <c r="I51" s="385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  <c r="W51" s="385"/>
      <c r="X51" s="385"/>
      <c r="Y51" s="385"/>
      <c r="Z51" s="385"/>
      <c r="AA51" s="385"/>
      <c r="AB51" s="385"/>
      <c r="AC51" s="385"/>
      <c r="AD51" s="385"/>
      <c r="AE51" s="385"/>
      <c r="AF51" s="385"/>
      <c r="AG51" s="385"/>
      <c r="AH51" s="385"/>
      <c r="AI51" s="385"/>
      <c r="AJ51" s="385"/>
      <c r="AK51" s="385"/>
      <c r="AL51" s="385"/>
      <c r="AM51" s="385"/>
      <c r="AN51" s="385"/>
      <c r="AO51" s="385"/>
      <c r="AP51" s="385"/>
      <c r="AQ51" s="385"/>
      <c r="AR51" s="385"/>
      <c r="AS51" s="385"/>
      <c r="AT51" s="385"/>
      <c r="AU51" s="385"/>
      <c r="AV51" s="385"/>
      <c r="AW51" s="385"/>
      <c r="AX51" s="385"/>
      <c r="AY51" s="385"/>
      <c r="AZ51" s="385"/>
      <c r="BA51" s="385"/>
      <c r="BB51" s="385"/>
      <c r="BC51" s="385"/>
      <c r="BD51" s="385"/>
      <c r="BE51" s="385"/>
      <c r="BF51" s="385"/>
      <c r="BG51" s="385"/>
      <c r="BH51" s="385"/>
      <c r="BI51" s="385"/>
      <c r="BJ51" s="385"/>
      <c r="BK51" s="385"/>
      <c r="BL51" s="385"/>
      <c r="BM51" s="385"/>
      <c r="BN51" s="385"/>
      <c r="BO51" s="385"/>
      <c r="BP51" s="385"/>
      <c r="BQ51" s="385"/>
      <c r="BR51" s="385"/>
      <c r="BS51" s="385"/>
      <c r="BT51" s="385"/>
      <c r="BU51" s="385"/>
      <c r="BV51" s="385"/>
      <c r="BW51" s="385"/>
      <c r="BX51" s="385"/>
      <c r="BY51" s="385"/>
      <c r="BZ51" s="385"/>
      <c r="CA51" s="385"/>
      <c r="CB51" s="385"/>
      <c r="CC51" s="385"/>
      <c r="CD51" s="385"/>
      <c r="CE51" s="385"/>
      <c r="CF51" s="385"/>
      <c r="CG51" s="385"/>
      <c r="CH51" s="385"/>
      <c r="CI51" s="385"/>
      <c r="CJ51" s="385"/>
      <c r="CK51" s="385"/>
      <c r="CL51" s="385"/>
      <c r="CM51" s="385"/>
      <c r="CN51" s="385"/>
      <c r="CO51" s="385"/>
      <c r="CP51" s="385"/>
      <c r="CQ51" s="385"/>
      <c r="CR51" s="385"/>
      <c r="CS51" s="385"/>
      <c r="CT51" s="385"/>
      <c r="CU51" s="385"/>
      <c r="CV51" s="385"/>
      <c r="CW51" s="385"/>
      <c r="CX51" s="385"/>
      <c r="CY51" s="385"/>
      <c r="CZ51" s="385"/>
      <c r="DA51" s="385"/>
      <c r="DB51" s="385"/>
      <c r="DC51" s="385"/>
      <c r="DD51" s="385"/>
      <c r="DE51" s="385"/>
      <c r="DF51" s="385"/>
      <c r="DG51" s="385"/>
      <c r="DH51" s="385"/>
      <c r="DI51" s="385"/>
      <c r="DJ51" s="385"/>
      <c r="DK51" s="385"/>
      <c r="DL51" s="385"/>
      <c r="DM51" s="385"/>
      <c r="DN51" s="385"/>
      <c r="DO51" s="385"/>
      <c r="DP51" s="385"/>
      <c r="DQ51" s="385"/>
      <c r="DR51" s="385"/>
      <c r="DS51" s="594"/>
      <c r="DT51" s="385"/>
      <c r="DU51" s="385"/>
      <c r="DV51" s="385"/>
      <c r="DW51" s="385"/>
      <c r="DX51" s="385"/>
      <c r="DY51" s="385"/>
      <c r="DZ51" s="385"/>
      <c r="EA51" s="385"/>
      <c r="EB51" s="385"/>
      <c r="EC51" s="385"/>
      <c r="ED51" s="385"/>
      <c r="EE51" s="9"/>
      <c r="EF51" s="385"/>
      <c r="EG51" s="385"/>
      <c r="EH51" s="385"/>
      <c r="EI51" s="385"/>
      <c r="EJ51" s="9"/>
      <c r="EK51" s="385"/>
      <c r="EL51" s="385"/>
      <c r="EM51" s="385"/>
      <c r="EN51" s="385"/>
      <c r="EO51" s="385"/>
      <c r="EP51" s="385"/>
      <c r="EQ51" s="385"/>
      <c r="ER51" s="385"/>
      <c r="ES51" s="385"/>
    </row>
    <row r="52" spans="1:149" x14ac:dyDescent="0.25">
      <c r="A52" s="369" t="s">
        <v>599</v>
      </c>
      <c r="B52" s="398"/>
      <c r="C52" s="400"/>
      <c r="D52" s="400"/>
      <c r="E52" s="400"/>
      <c r="F52" s="400"/>
      <c r="G52" s="400"/>
      <c r="H52" s="400"/>
      <c r="I52" s="400"/>
      <c r="J52" s="400"/>
      <c r="K52" s="400"/>
      <c r="L52" s="400"/>
      <c r="M52" s="400"/>
      <c r="N52" s="400"/>
      <c r="O52" s="400"/>
      <c r="P52" s="400"/>
      <c r="Q52" s="400"/>
      <c r="R52" s="400"/>
      <c r="S52" s="400"/>
      <c r="T52" s="400"/>
      <c r="U52" s="400"/>
      <c r="V52" s="400"/>
      <c r="W52" s="400"/>
      <c r="X52" s="400"/>
      <c r="Y52" s="400"/>
      <c r="Z52" s="400"/>
      <c r="AA52" s="400"/>
      <c r="AB52" s="400"/>
      <c r="AC52" s="400"/>
      <c r="AD52" s="400"/>
      <c r="AE52" s="400"/>
      <c r="AF52" s="400"/>
      <c r="AG52" s="400"/>
      <c r="AH52" s="400"/>
      <c r="AI52" s="400"/>
      <c r="AJ52" s="400"/>
      <c r="AK52" s="400"/>
      <c r="AL52" s="400"/>
      <c r="AM52" s="400"/>
      <c r="AN52" s="400"/>
      <c r="AO52" s="400"/>
      <c r="AP52" s="400"/>
      <c r="AQ52" s="400"/>
      <c r="AR52" s="400"/>
      <c r="AS52" s="400"/>
      <c r="AT52" s="400"/>
      <c r="AU52" s="400"/>
      <c r="AV52" s="400"/>
      <c r="AW52" s="400"/>
      <c r="AX52" s="400"/>
      <c r="AY52" s="400"/>
      <c r="AZ52" s="400"/>
      <c r="BA52" s="400"/>
      <c r="BB52" s="400"/>
      <c r="BC52" s="400"/>
      <c r="BD52" s="400"/>
      <c r="BE52" s="400"/>
      <c r="BF52" s="400"/>
      <c r="BG52" s="400"/>
      <c r="BH52" s="400"/>
      <c r="BI52" s="400"/>
      <c r="BJ52" s="400"/>
      <c r="BK52" s="400"/>
      <c r="BL52" s="400"/>
      <c r="BM52" s="400"/>
      <c r="BN52" s="400"/>
      <c r="BO52" s="400"/>
      <c r="BP52" s="400"/>
      <c r="BQ52" s="400"/>
      <c r="BR52" s="400"/>
      <c r="BS52" s="400"/>
      <c r="BT52" s="400"/>
      <c r="BU52" s="400"/>
      <c r="BV52" s="400"/>
      <c r="BW52" s="400"/>
      <c r="BX52" s="400"/>
      <c r="BY52" s="400"/>
      <c r="BZ52" s="400"/>
      <c r="CA52" s="400"/>
      <c r="CB52" s="400"/>
      <c r="CC52" s="400"/>
      <c r="CD52" s="400"/>
      <c r="CE52" s="400"/>
      <c r="CF52" s="400"/>
      <c r="CG52" s="400"/>
      <c r="CH52" s="400"/>
      <c r="CI52" s="400">
        <f t="shared" ref="CI52:ED52" si="62">CI4-CI20</f>
        <v>20.61194927557699</v>
      </c>
      <c r="CJ52" s="400">
        <f t="shared" si="62"/>
        <v>-367.79701818436797</v>
      </c>
      <c r="CK52" s="400">
        <f t="shared" si="62"/>
        <v>-263.64528822259604</v>
      </c>
      <c r="CL52" s="400">
        <f t="shared" si="62"/>
        <v>68.90020108186809</v>
      </c>
      <c r="CM52" s="400">
        <f t="shared" si="62"/>
        <v>-240.8231497155457</v>
      </c>
      <c r="CN52" s="400">
        <f t="shared" si="62"/>
        <v>-687.13107948369225</v>
      </c>
      <c r="CO52" s="400">
        <f t="shared" si="62"/>
        <v>-703.11829969514179</v>
      </c>
      <c r="CP52" s="400">
        <f t="shared" si="62"/>
        <v>-271.43903277634081</v>
      </c>
      <c r="CQ52" s="400">
        <f t="shared" si="62"/>
        <v>-584.80149646264704</v>
      </c>
      <c r="CR52" s="400">
        <f t="shared" si="62"/>
        <v>-197.41881696142991</v>
      </c>
      <c r="CS52" s="400">
        <f t="shared" si="62"/>
        <v>-433.80382898586231</v>
      </c>
      <c r="CT52" s="400">
        <f t="shared" si="62"/>
        <v>-2506.5091510448374</v>
      </c>
      <c r="CU52" s="400">
        <f t="shared" si="62"/>
        <v>142.83466244428882</v>
      </c>
      <c r="CV52" s="400">
        <f t="shared" si="62"/>
        <v>-423.78043149942914</v>
      </c>
      <c r="CW52" s="400">
        <f t="shared" si="62"/>
        <v>89.314978061339389</v>
      </c>
      <c r="CX52" s="400">
        <f t="shared" si="62"/>
        <v>-546.02587386035202</v>
      </c>
      <c r="CY52" s="400">
        <f t="shared" si="62"/>
        <v>-1549.1831757230484</v>
      </c>
      <c r="CZ52" s="400">
        <f t="shared" si="62"/>
        <v>-1045.7605083157489</v>
      </c>
      <c r="DA52" s="400">
        <f t="shared" si="62"/>
        <v>-742.10421701621362</v>
      </c>
      <c r="DB52" s="400">
        <f t="shared" si="62"/>
        <v>-774.62435865688599</v>
      </c>
      <c r="DC52" s="400">
        <f t="shared" si="62"/>
        <v>138.77770836954915</v>
      </c>
      <c r="DD52" s="400">
        <f t="shared" si="62"/>
        <v>-612.28952270751756</v>
      </c>
      <c r="DE52" s="400">
        <f t="shared" si="62"/>
        <v>-442.85304974235441</v>
      </c>
      <c r="DF52" s="400">
        <f t="shared" si="62"/>
        <v>-1863.551317792565</v>
      </c>
      <c r="DG52" s="400">
        <f t="shared" si="62"/>
        <v>-93.15768295180942</v>
      </c>
      <c r="DH52" s="400">
        <f t="shared" si="62"/>
        <v>-430.39344002680514</v>
      </c>
      <c r="DI52" s="400">
        <f t="shared" si="62"/>
        <v>13.316164332612061</v>
      </c>
      <c r="DJ52" s="400">
        <f t="shared" si="62"/>
        <v>91.653967901448596</v>
      </c>
      <c r="DK52" s="400">
        <f t="shared" si="62"/>
        <v>-384.33445697722368</v>
      </c>
      <c r="DL52" s="400">
        <f t="shared" si="62"/>
        <v>-268.8292030469172</v>
      </c>
      <c r="DM52" s="400">
        <f t="shared" si="62"/>
        <v>-400.07935721676881</v>
      </c>
      <c r="DN52" s="400">
        <f t="shared" si="62"/>
        <v>-560.22379800568092</v>
      </c>
      <c r="DO52" s="400">
        <f t="shared" si="62"/>
        <v>357.29317339982458</v>
      </c>
      <c r="DP52" s="400">
        <f t="shared" si="62"/>
        <v>-367.7456199529247</v>
      </c>
      <c r="DQ52" s="400">
        <f t="shared" si="62"/>
        <v>21.511431218400503</v>
      </c>
      <c r="DR52" s="400">
        <f t="shared" si="62"/>
        <v>-2279.1702034101181</v>
      </c>
      <c r="DS52" s="538">
        <f t="shared" si="62"/>
        <v>622.16515405099472</v>
      </c>
      <c r="DT52" s="400">
        <f t="shared" si="62"/>
        <v>-633.62130505628056</v>
      </c>
      <c r="DU52" s="400">
        <f t="shared" si="62"/>
        <v>250.01219825942553</v>
      </c>
      <c r="DV52" s="400">
        <f t="shared" si="62"/>
        <v>341.4930770731653</v>
      </c>
      <c r="DW52" s="400">
        <f t="shared" si="62"/>
        <v>-560.80425571097271</v>
      </c>
      <c r="DX52" s="400">
        <f t="shared" si="62"/>
        <v>-658.97465498182532</v>
      </c>
      <c r="DY52" s="400">
        <f t="shared" si="62"/>
        <v>-532.46199182178088</v>
      </c>
      <c r="DZ52" s="400">
        <f t="shared" si="62"/>
        <v>-431.51181177928265</v>
      </c>
      <c r="EA52" s="400">
        <f t="shared" si="62"/>
        <v>-95.944448630924398</v>
      </c>
      <c r="EB52" s="400">
        <f t="shared" si="62"/>
        <v>-149.36594316754963</v>
      </c>
      <c r="EC52" s="400">
        <f t="shared" si="62"/>
        <v>0.77777165302813955</v>
      </c>
      <c r="ED52" s="400">
        <f t="shared" si="62"/>
        <v>-429.19976760306963</v>
      </c>
      <c r="EE52" s="9"/>
      <c r="EF52" s="400">
        <f>EF4-EF20</f>
        <v>-6166.9750111750182</v>
      </c>
      <c r="EG52" s="400">
        <f>EG4-EG20</f>
        <v>-7629.2451064389388</v>
      </c>
      <c r="EH52" s="400">
        <f>EH4-EH20</f>
        <v>-4300.15902473596</v>
      </c>
      <c r="EI52" s="400">
        <f>EI4-EI20</f>
        <v>-2277.4359777150712</v>
      </c>
      <c r="EJ52" s="9"/>
      <c r="EK52" s="400">
        <f t="shared" ref="EK52:ES52" si="63">EK4-EK20</f>
        <v>-6880.2557926950176</v>
      </c>
      <c r="EL52" s="400">
        <f t="shared" si="63"/>
        <v>-8464.0630769989366</v>
      </c>
      <c r="EM52" s="400">
        <f t="shared" si="63"/>
        <v>-4844.0618144659566</v>
      </c>
      <c r="EN52" s="400">
        <f t="shared" si="63"/>
        <v>-2277.4359777150712</v>
      </c>
      <c r="EO52" s="400">
        <f t="shared" si="63"/>
        <v>-741.10326333664489</v>
      </c>
      <c r="EP52" s="400">
        <f t="shared" si="63"/>
        <v>-601.47546118864193</v>
      </c>
      <c r="EQ52" s="400">
        <f t="shared" si="63"/>
        <v>142.01213977033694</v>
      </c>
      <c r="ER52" s="400">
        <f t="shared" si="63"/>
        <v>428.26851102604269</v>
      </c>
      <c r="ES52" s="400">
        <f t="shared" si="63"/>
        <v>613</v>
      </c>
    </row>
    <row r="53" spans="1:149" x14ac:dyDescent="0.25">
      <c r="A53" s="369"/>
      <c r="B53" s="398"/>
      <c r="C53" s="400"/>
      <c r="D53" s="400"/>
      <c r="E53" s="400"/>
      <c r="F53" s="400"/>
      <c r="G53" s="400"/>
      <c r="H53" s="400"/>
      <c r="I53" s="400"/>
      <c r="J53" s="400"/>
      <c r="K53" s="400"/>
      <c r="L53" s="400"/>
      <c r="M53" s="400"/>
      <c r="N53" s="400"/>
      <c r="O53" s="400"/>
      <c r="P53" s="400"/>
      <c r="Q53" s="400"/>
      <c r="R53" s="400"/>
      <c r="S53" s="400"/>
      <c r="T53" s="400"/>
      <c r="U53" s="400"/>
      <c r="V53" s="400"/>
      <c r="W53" s="400"/>
      <c r="X53" s="400"/>
      <c r="Y53" s="400"/>
      <c r="Z53" s="400"/>
      <c r="AA53" s="400"/>
      <c r="AB53" s="400"/>
      <c r="AC53" s="400"/>
      <c r="AD53" s="400"/>
      <c r="AE53" s="400"/>
      <c r="AF53" s="400"/>
      <c r="AG53" s="400"/>
      <c r="AH53" s="400"/>
      <c r="AI53" s="400"/>
      <c r="AJ53" s="400"/>
      <c r="AK53" s="400"/>
      <c r="AL53" s="400"/>
      <c r="AM53" s="400"/>
      <c r="AN53" s="400"/>
      <c r="AO53" s="400"/>
      <c r="AP53" s="400"/>
      <c r="AQ53" s="400"/>
      <c r="AR53" s="400"/>
      <c r="AS53" s="400"/>
      <c r="AT53" s="400"/>
      <c r="AU53" s="400"/>
      <c r="AV53" s="400"/>
      <c r="AW53" s="400"/>
      <c r="AX53" s="400"/>
      <c r="AY53" s="400"/>
      <c r="AZ53" s="400"/>
      <c r="BA53" s="400"/>
      <c r="BB53" s="400"/>
      <c r="BC53" s="400"/>
      <c r="BD53" s="400"/>
      <c r="BE53" s="400"/>
      <c r="BF53" s="400"/>
      <c r="BG53" s="400"/>
      <c r="BH53" s="400"/>
      <c r="BI53" s="400"/>
      <c r="BJ53" s="400"/>
      <c r="BK53" s="400"/>
      <c r="BL53" s="400"/>
      <c r="BM53" s="400"/>
      <c r="BN53" s="400"/>
      <c r="BO53" s="400"/>
      <c r="BP53" s="400"/>
      <c r="BQ53" s="400"/>
      <c r="BR53" s="400"/>
      <c r="BS53" s="400"/>
      <c r="BT53" s="400"/>
      <c r="BU53" s="400"/>
      <c r="BV53" s="400"/>
      <c r="BW53" s="400"/>
      <c r="BX53" s="400"/>
      <c r="BY53" s="400"/>
      <c r="BZ53" s="400"/>
      <c r="CA53" s="400"/>
      <c r="CB53" s="400"/>
      <c r="CC53" s="400"/>
      <c r="CD53" s="400"/>
      <c r="CE53" s="400"/>
      <c r="CF53" s="400"/>
      <c r="CG53" s="400"/>
      <c r="CH53" s="400"/>
      <c r="CI53" s="400"/>
      <c r="CJ53" s="400"/>
      <c r="CK53" s="400"/>
      <c r="CL53" s="400"/>
      <c r="CM53" s="400"/>
      <c r="CN53" s="400"/>
      <c r="CO53" s="400"/>
      <c r="CP53" s="400"/>
      <c r="CQ53" s="400"/>
      <c r="CR53" s="400"/>
      <c r="CS53" s="400"/>
      <c r="CT53" s="400"/>
      <c r="CU53" s="400"/>
      <c r="CV53" s="400"/>
      <c r="CW53" s="400"/>
      <c r="CX53" s="400"/>
      <c r="CY53" s="400"/>
      <c r="CZ53" s="400"/>
      <c r="DA53" s="400"/>
      <c r="DB53" s="400"/>
      <c r="DC53" s="400"/>
      <c r="DD53" s="400"/>
      <c r="DE53" s="400"/>
      <c r="DF53" s="400"/>
      <c r="DG53" s="400"/>
      <c r="DH53" s="400"/>
      <c r="DI53" s="400"/>
      <c r="DJ53" s="400"/>
      <c r="DK53" s="400"/>
      <c r="DL53" s="400"/>
      <c r="DM53" s="400"/>
      <c r="DN53" s="400"/>
      <c r="DO53" s="400"/>
      <c r="DP53" s="400"/>
      <c r="DQ53" s="400"/>
      <c r="DR53" s="400"/>
      <c r="DS53" s="400"/>
      <c r="DT53" s="400"/>
      <c r="DU53" s="400"/>
      <c r="DV53" s="400"/>
      <c r="DW53" s="400"/>
      <c r="DX53" s="400"/>
      <c r="DY53" s="400"/>
      <c r="DZ53" s="400"/>
      <c r="EA53" s="400"/>
      <c r="EB53" s="400"/>
      <c r="EC53" s="400"/>
      <c r="ED53" s="400"/>
      <c r="EE53" s="9"/>
      <c r="EF53" s="400"/>
      <c r="EG53" s="400"/>
      <c r="EH53" s="400"/>
      <c r="EI53" s="400"/>
      <c r="EJ53" s="9"/>
      <c r="EK53" s="400"/>
      <c r="EL53" s="400"/>
      <c r="EM53" s="400"/>
      <c r="EN53" s="400"/>
      <c r="EO53" s="400"/>
      <c r="EP53" s="400"/>
      <c r="EQ53" s="400"/>
      <c r="ER53" s="400"/>
      <c r="ES53" s="400"/>
    </row>
    <row r="54" spans="1:149" x14ac:dyDescent="0.25">
      <c r="A54" s="369"/>
      <c r="B54" s="398"/>
      <c r="C54" s="400"/>
      <c r="D54" s="400"/>
      <c r="E54" s="400"/>
      <c r="F54" s="400"/>
      <c r="G54" s="400"/>
      <c r="H54" s="400"/>
      <c r="I54" s="400"/>
      <c r="J54" s="400"/>
      <c r="K54" s="400"/>
      <c r="L54" s="400"/>
      <c r="M54" s="400"/>
      <c r="N54" s="400"/>
      <c r="O54" s="400"/>
      <c r="P54" s="400"/>
      <c r="Q54" s="400"/>
      <c r="R54" s="400"/>
      <c r="S54" s="400"/>
      <c r="T54" s="400"/>
      <c r="U54" s="400"/>
      <c r="V54" s="400"/>
      <c r="W54" s="400"/>
      <c r="X54" s="400"/>
      <c r="Y54" s="400"/>
      <c r="Z54" s="400"/>
      <c r="AA54" s="400"/>
      <c r="AB54" s="400"/>
      <c r="AC54" s="400"/>
      <c r="AD54" s="400"/>
      <c r="AE54" s="400"/>
      <c r="AF54" s="400"/>
      <c r="AG54" s="400"/>
      <c r="AH54" s="400"/>
      <c r="AI54" s="400"/>
      <c r="AJ54" s="400"/>
      <c r="AK54" s="400"/>
      <c r="AL54" s="400"/>
      <c r="AM54" s="400"/>
      <c r="AN54" s="400"/>
      <c r="AO54" s="400"/>
      <c r="AP54" s="400"/>
      <c r="AQ54" s="400"/>
      <c r="AR54" s="400"/>
      <c r="AS54" s="400"/>
      <c r="AT54" s="400"/>
      <c r="AU54" s="400"/>
      <c r="AV54" s="400"/>
      <c r="AW54" s="400"/>
      <c r="AX54" s="400"/>
      <c r="AY54" s="400"/>
      <c r="AZ54" s="400"/>
      <c r="BA54" s="400"/>
      <c r="BB54" s="400"/>
      <c r="BC54" s="400"/>
      <c r="BD54" s="400"/>
      <c r="BE54" s="400"/>
      <c r="BF54" s="400"/>
      <c r="BG54" s="400"/>
      <c r="BH54" s="400"/>
      <c r="BI54" s="400"/>
      <c r="BJ54" s="400"/>
      <c r="BK54" s="400"/>
      <c r="BL54" s="400"/>
      <c r="BM54" s="400"/>
      <c r="BN54" s="400"/>
      <c r="BO54" s="400"/>
      <c r="BP54" s="400"/>
      <c r="BQ54" s="400"/>
      <c r="BR54" s="400"/>
      <c r="BS54" s="400"/>
      <c r="BT54" s="400"/>
      <c r="BU54" s="400"/>
      <c r="BV54" s="400"/>
      <c r="BW54" s="400"/>
      <c r="BX54" s="400"/>
      <c r="BY54" s="400"/>
      <c r="BZ54" s="400"/>
      <c r="CA54" s="400"/>
      <c r="CB54" s="400"/>
      <c r="CC54" s="400"/>
      <c r="CD54" s="400"/>
      <c r="CE54" s="400"/>
      <c r="CF54" s="400"/>
      <c r="CG54" s="400"/>
      <c r="CH54" s="400"/>
      <c r="CI54" s="400"/>
      <c r="CJ54" s="400"/>
      <c r="CK54" s="400"/>
      <c r="CL54" s="400"/>
      <c r="CM54" s="400"/>
      <c r="CN54" s="400"/>
      <c r="CO54" s="400"/>
      <c r="CP54" s="400"/>
      <c r="CQ54" s="400"/>
      <c r="CR54" s="400"/>
      <c r="CS54" s="400"/>
      <c r="CT54" s="400"/>
      <c r="CU54" s="400"/>
      <c r="CV54" s="400"/>
      <c r="CW54" s="400"/>
      <c r="CX54" s="400"/>
      <c r="CY54" s="400"/>
      <c r="CZ54" s="400"/>
      <c r="DA54" s="400"/>
      <c r="DB54" s="400"/>
      <c r="DC54" s="400"/>
      <c r="DD54" s="400"/>
      <c r="DE54" s="400"/>
      <c r="DF54" s="400"/>
      <c r="DG54" s="400"/>
      <c r="DH54" s="400"/>
      <c r="DI54" s="400"/>
      <c r="DJ54" s="400"/>
      <c r="DK54" s="400"/>
      <c r="DL54" s="400"/>
      <c r="DM54" s="400"/>
      <c r="DN54" s="400"/>
      <c r="DO54" s="400"/>
      <c r="DP54" s="400"/>
      <c r="DQ54" s="400"/>
      <c r="DR54" s="400"/>
      <c r="DS54" s="400"/>
      <c r="DT54" s="400"/>
      <c r="DU54" s="400"/>
      <c r="DV54" s="400"/>
      <c r="DW54" s="400"/>
      <c r="DX54" s="400"/>
      <c r="DY54" s="400"/>
      <c r="DZ54" s="400"/>
      <c r="EA54" s="400"/>
      <c r="EB54" s="400"/>
      <c r="EC54" s="400"/>
      <c r="ED54" s="400"/>
      <c r="EE54" s="9"/>
      <c r="EF54" s="400"/>
      <c r="EG54" s="400"/>
      <c r="EH54" s="400"/>
      <c r="EI54" s="400"/>
      <c r="EJ54" s="9"/>
      <c r="EK54" s="400"/>
      <c r="EL54" s="400"/>
      <c r="EM54" s="400"/>
      <c r="EN54" s="400"/>
      <c r="EO54" s="400"/>
      <c r="EP54" s="400"/>
      <c r="EQ54" s="400"/>
      <c r="ER54" s="400"/>
      <c r="ES54" s="400"/>
    </row>
    <row r="55" spans="1:149" x14ac:dyDescent="0.25">
      <c r="A55" s="272"/>
      <c r="B55" s="272"/>
      <c r="C55" s="272"/>
      <c r="D55" s="272"/>
      <c r="E55" s="272"/>
      <c r="F55" s="272"/>
      <c r="G55" s="272"/>
      <c r="H55" s="272"/>
      <c r="I55" s="272"/>
      <c r="J55" s="272"/>
      <c r="K55" s="272"/>
      <c r="L55" s="272"/>
      <c r="M55" s="272"/>
      <c r="N55" s="272"/>
      <c r="O55" s="272"/>
      <c r="P55" s="272"/>
      <c r="Q55" s="272"/>
      <c r="R55" s="272"/>
      <c r="S55" s="272"/>
      <c r="T55" s="272"/>
      <c r="U55" s="272"/>
      <c r="V55" s="272"/>
      <c r="W55" s="272"/>
      <c r="X55" s="272"/>
      <c r="Y55" s="272"/>
      <c r="Z55" s="272"/>
      <c r="AA55" s="272"/>
      <c r="AB55" s="272"/>
      <c r="AC55" s="272"/>
      <c r="AD55" s="272"/>
      <c r="AE55" s="272"/>
      <c r="AF55" s="272"/>
      <c r="AG55" s="272"/>
      <c r="AH55" s="272"/>
      <c r="AI55" s="272"/>
      <c r="AJ55" s="272"/>
      <c r="AK55" s="272"/>
      <c r="AL55" s="272"/>
      <c r="AM55" s="272"/>
      <c r="AN55" s="272"/>
      <c r="AO55" s="272"/>
      <c r="AP55" s="272"/>
      <c r="AQ55" s="272"/>
      <c r="AR55" s="272"/>
      <c r="AS55" s="272"/>
      <c r="AT55" s="272"/>
      <c r="AU55" s="272"/>
      <c r="AV55" s="272"/>
      <c r="AW55" s="272"/>
      <c r="AX55" s="272"/>
      <c r="AY55" s="272"/>
      <c r="AZ55" s="272"/>
      <c r="BA55" s="272"/>
      <c r="BB55" s="272"/>
      <c r="BC55" s="272"/>
      <c r="BD55" s="272"/>
      <c r="BE55" s="272"/>
      <c r="BF55" s="272"/>
      <c r="BG55" s="272"/>
      <c r="BH55" s="272"/>
      <c r="BI55" s="272"/>
      <c r="BJ55" s="272"/>
      <c r="BK55" s="272"/>
      <c r="BL55" s="272"/>
      <c r="BM55" s="272"/>
      <c r="BN55" s="272"/>
      <c r="BO55" s="272"/>
      <c r="BP55" s="272"/>
      <c r="BQ55" s="272"/>
      <c r="BR55" s="272"/>
      <c r="BS55" s="272"/>
      <c r="BT55" s="272"/>
      <c r="BU55" s="272"/>
      <c r="BV55" s="272"/>
      <c r="BW55" s="272"/>
      <c r="BX55" s="272"/>
      <c r="BY55" s="272"/>
      <c r="BZ55" s="272"/>
      <c r="CA55" s="272"/>
      <c r="CB55" s="272"/>
      <c r="CC55" s="272"/>
      <c r="CD55" s="272"/>
      <c r="CE55" s="272"/>
      <c r="CF55" s="272"/>
      <c r="CG55" s="272"/>
      <c r="CH55" s="272"/>
      <c r="CI55" s="433"/>
      <c r="CJ55" s="433"/>
      <c r="CK55" s="433"/>
      <c r="CL55" s="433"/>
      <c r="CM55" s="433"/>
      <c r="CN55" s="433"/>
      <c r="CO55" s="433"/>
      <c r="CP55" s="433"/>
      <c r="CQ55" s="433"/>
      <c r="CR55" s="433"/>
      <c r="CS55" s="433"/>
      <c r="CT55" s="433"/>
      <c r="CU55" s="433"/>
      <c r="CV55" s="433"/>
      <c r="CW55" s="433"/>
      <c r="CX55" s="433"/>
      <c r="CY55" s="433"/>
      <c r="CZ55" s="433"/>
      <c r="DA55" s="433"/>
      <c r="DB55" s="433"/>
      <c r="DC55" s="433"/>
      <c r="DD55" s="433"/>
      <c r="DE55" s="433"/>
      <c r="DF55" s="433"/>
      <c r="DG55" s="433"/>
      <c r="DH55" s="433"/>
      <c r="DI55" s="433"/>
      <c r="DJ55" s="433"/>
      <c r="DK55" s="433"/>
      <c r="DL55" s="433"/>
      <c r="DM55" s="433"/>
      <c r="DN55" s="433"/>
      <c r="DO55" s="433"/>
      <c r="DP55" s="433"/>
      <c r="DQ55" s="433"/>
      <c r="DR55" s="433"/>
      <c r="DS55" s="433"/>
      <c r="DT55" s="433"/>
      <c r="DU55" s="433"/>
      <c r="DV55" s="433"/>
      <c r="DW55" s="433"/>
      <c r="DX55" s="433"/>
      <c r="DY55" s="433"/>
      <c r="DZ55" s="433"/>
      <c r="EA55" s="433"/>
      <c r="EB55" s="433"/>
      <c r="EC55" s="433"/>
      <c r="ED55" s="433"/>
      <c r="EE55" s="9"/>
      <c r="EF55" s="272"/>
      <c r="EG55" s="272"/>
      <c r="EH55" s="272"/>
      <c r="EI55" s="272"/>
      <c r="EJ55" s="9"/>
      <c r="EK55" s="272"/>
      <c r="EL55" s="9"/>
      <c r="EM55" s="9"/>
      <c r="EN55" s="9"/>
      <c r="EO55" s="9"/>
      <c r="EP55" s="9"/>
      <c r="EQ55" s="9"/>
      <c r="ER55" s="9"/>
      <c r="ES55" s="9"/>
    </row>
    <row r="56" spans="1:149" x14ac:dyDescent="0.25">
      <c r="A56" s="434" t="s">
        <v>602</v>
      </c>
      <c r="B56" s="272"/>
      <c r="C56" s="272"/>
      <c r="D56" s="272"/>
      <c r="E56" s="272"/>
      <c r="F56" s="272"/>
      <c r="G56" s="272"/>
      <c r="H56" s="272"/>
      <c r="I56" s="272"/>
      <c r="J56" s="272"/>
      <c r="K56" s="272"/>
      <c r="L56" s="272"/>
      <c r="M56" s="272"/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72"/>
      <c r="AD56" s="272"/>
      <c r="AE56" s="272"/>
      <c r="AF56" s="272"/>
      <c r="AG56" s="272"/>
      <c r="AH56" s="272"/>
      <c r="AI56" s="272"/>
      <c r="AJ56" s="272"/>
      <c r="AK56" s="272"/>
      <c r="AL56" s="272"/>
      <c r="AM56" s="272"/>
      <c r="AN56" s="272"/>
      <c r="AO56" s="272"/>
      <c r="AP56" s="272"/>
      <c r="AQ56" s="272"/>
      <c r="AR56" s="272"/>
      <c r="AS56" s="272"/>
      <c r="AT56" s="272"/>
      <c r="AU56" s="272"/>
      <c r="AV56" s="272"/>
      <c r="AW56" s="272"/>
      <c r="AX56" s="272"/>
      <c r="AY56" s="272"/>
      <c r="AZ56" s="272"/>
      <c r="BA56" s="272"/>
      <c r="BB56" s="272"/>
      <c r="BC56" s="272"/>
      <c r="BD56" s="272"/>
      <c r="BE56" s="272"/>
      <c r="BF56" s="272"/>
      <c r="BG56" s="272"/>
      <c r="BH56" s="272"/>
      <c r="BI56" s="272"/>
      <c r="BJ56" s="272"/>
      <c r="BK56" s="272"/>
      <c r="BL56" s="272"/>
      <c r="BM56" s="272"/>
      <c r="BN56" s="272"/>
      <c r="BO56" s="272"/>
      <c r="BP56" s="272"/>
      <c r="BQ56" s="272"/>
      <c r="BR56" s="272"/>
      <c r="BS56" s="272"/>
      <c r="BT56" s="272"/>
      <c r="BU56" s="272"/>
      <c r="BV56" s="272"/>
      <c r="BW56" s="272"/>
      <c r="BX56" s="272"/>
      <c r="BY56" s="272"/>
      <c r="BZ56" s="272"/>
      <c r="CA56" s="272"/>
      <c r="CB56" s="272"/>
      <c r="CC56" s="272"/>
      <c r="CD56" s="272"/>
      <c r="CE56" s="272"/>
      <c r="CF56" s="272"/>
      <c r="CG56" s="272"/>
      <c r="CH56" s="272"/>
      <c r="CI56" s="433"/>
      <c r="CJ56" s="433"/>
      <c r="CK56" s="433"/>
      <c r="CL56" s="433"/>
      <c r="CM56" s="433"/>
      <c r="CN56" s="433"/>
      <c r="CO56" s="433"/>
      <c r="CP56" s="433"/>
      <c r="CQ56" s="433"/>
      <c r="CR56" s="433"/>
      <c r="CS56" s="433"/>
      <c r="CT56" s="433"/>
      <c r="CU56" s="433"/>
      <c r="CV56" s="433"/>
      <c r="CW56" s="433"/>
      <c r="CX56" s="433"/>
      <c r="CY56" s="433"/>
      <c r="CZ56" s="433"/>
      <c r="DA56" s="433"/>
      <c r="DB56" s="433"/>
      <c r="DC56" s="433"/>
      <c r="DD56" s="433"/>
      <c r="DE56" s="433"/>
      <c r="DF56" s="433"/>
      <c r="DG56" s="433"/>
      <c r="DH56" s="433"/>
      <c r="DI56" s="433"/>
      <c r="DJ56" s="433"/>
      <c r="DK56" s="433"/>
      <c r="DL56" s="433"/>
      <c r="DM56" s="433"/>
      <c r="DN56" s="433"/>
      <c r="DO56" s="433"/>
      <c r="DP56" s="433"/>
      <c r="DQ56" s="433"/>
      <c r="DR56" s="433"/>
      <c r="DS56" s="433"/>
      <c r="DT56" s="433"/>
      <c r="DU56" s="433"/>
      <c r="DV56" s="433"/>
      <c r="DW56" s="433"/>
      <c r="DX56" s="433"/>
      <c r="DY56" s="433"/>
      <c r="DZ56" s="433"/>
      <c r="EA56" s="433"/>
      <c r="EB56" s="433"/>
      <c r="EC56" s="433"/>
      <c r="ED56" s="433"/>
      <c r="EE56" s="9"/>
      <c r="EF56" s="272"/>
      <c r="EG56" s="272"/>
      <c r="EH56" s="272"/>
      <c r="EI56" s="272"/>
      <c r="EJ56" s="9"/>
      <c r="EK56" s="272"/>
      <c r="EL56" s="9"/>
      <c r="EM56" s="9"/>
      <c r="EN56" s="9"/>
      <c r="EO56" s="9"/>
      <c r="EP56" s="9"/>
      <c r="EQ56" s="9"/>
      <c r="ER56" s="9"/>
      <c r="ES56" s="9"/>
    </row>
    <row r="57" spans="1:149" x14ac:dyDescent="0.25">
      <c r="A57" s="435" t="str">
        <f>A52</f>
        <v>Overall balance PGE+CFDD</v>
      </c>
      <c r="B57" s="272"/>
      <c r="C57" s="272"/>
      <c r="D57" s="272"/>
      <c r="E57" s="272"/>
      <c r="F57" s="272"/>
      <c r="G57" s="272"/>
      <c r="H57" s="272"/>
      <c r="I57" s="272"/>
      <c r="J57" s="272"/>
      <c r="K57" s="272"/>
      <c r="L57" s="272"/>
      <c r="M57" s="272"/>
      <c r="N57" s="272"/>
      <c r="O57" s="272"/>
      <c r="P57" s="272"/>
      <c r="Q57" s="272"/>
      <c r="R57" s="272"/>
      <c r="S57" s="272"/>
      <c r="T57" s="272"/>
      <c r="U57" s="272"/>
      <c r="V57" s="272"/>
      <c r="W57" s="272"/>
      <c r="X57" s="272"/>
      <c r="Y57" s="272"/>
      <c r="Z57" s="272"/>
      <c r="AA57" s="272"/>
      <c r="AB57" s="272"/>
      <c r="AC57" s="272"/>
      <c r="AD57" s="272"/>
      <c r="AE57" s="272"/>
      <c r="AF57" s="272"/>
      <c r="AG57" s="272"/>
      <c r="AH57" s="272"/>
      <c r="AI57" s="272"/>
      <c r="AJ57" s="272"/>
      <c r="AK57" s="272"/>
      <c r="AL57" s="272"/>
      <c r="AM57" s="272"/>
      <c r="AN57" s="272"/>
      <c r="AO57" s="272"/>
      <c r="AP57" s="272"/>
      <c r="AQ57" s="272"/>
      <c r="AR57" s="272"/>
      <c r="AS57" s="272"/>
      <c r="AT57" s="272"/>
      <c r="AU57" s="272"/>
      <c r="AV57" s="272"/>
      <c r="AW57" s="272"/>
      <c r="AX57" s="272"/>
      <c r="AY57" s="272"/>
      <c r="AZ57" s="272"/>
      <c r="BA57" s="272"/>
      <c r="BB57" s="272"/>
      <c r="BC57" s="272"/>
      <c r="BD57" s="272"/>
      <c r="BE57" s="272"/>
      <c r="BF57" s="272"/>
      <c r="BG57" s="272"/>
      <c r="BH57" s="272"/>
      <c r="BI57" s="272"/>
      <c r="BJ57" s="272"/>
      <c r="BK57" s="272"/>
      <c r="BL57" s="272"/>
      <c r="BM57" s="272"/>
      <c r="BN57" s="272"/>
      <c r="BO57" s="272"/>
      <c r="BP57" s="272"/>
      <c r="BQ57" s="272"/>
      <c r="BR57" s="272"/>
      <c r="BS57" s="272"/>
      <c r="BT57" s="272"/>
      <c r="BU57" s="272"/>
      <c r="BV57" s="272"/>
      <c r="BW57" s="272"/>
      <c r="BX57" s="272"/>
      <c r="BY57" s="272"/>
      <c r="BZ57" s="272"/>
      <c r="CA57" s="272"/>
      <c r="CB57" s="272"/>
      <c r="CC57" s="272"/>
      <c r="CD57" s="272"/>
      <c r="CE57" s="272"/>
      <c r="CF57" s="272"/>
      <c r="CG57" s="272"/>
      <c r="CH57" s="272"/>
      <c r="CI57" s="272"/>
      <c r="CJ57" s="272"/>
      <c r="CK57" s="272"/>
      <c r="CL57" s="272"/>
      <c r="CM57" s="272"/>
      <c r="CN57" s="272"/>
      <c r="CO57" s="272"/>
      <c r="CP57" s="272"/>
      <c r="CQ57" s="272"/>
      <c r="CR57" s="272"/>
      <c r="CS57" s="272"/>
      <c r="CT57" s="272"/>
      <c r="CU57" s="272"/>
      <c r="CV57" s="272"/>
      <c r="CW57" s="272"/>
      <c r="CX57" s="272"/>
      <c r="CY57" s="272"/>
      <c r="CZ57" s="272"/>
      <c r="DA57" s="433">
        <f>SUM($DA52:DA52)</f>
        <v>-742.10421701621362</v>
      </c>
      <c r="DB57" s="433">
        <f>SUM($DA52:DB52)</f>
        <v>-1516.7285756730996</v>
      </c>
      <c r="DC57" s="436">
        <f>SUM($DA52:DC52)</f>
        <v>-1377.9508673035505</v>
      </c>
      <c r="DD57" s="433">
        <f>SUM($DA52:DD52)</f>
        <v>-1990.240390011068</v>
      </c>
      <c r="DE57" s="433">
        <f>SUM($DA52:DE52)</f>
        <v>-2433.0934397534224</v>
      </c>
      <c r="DF57" s="436">
        <f>SUM($DA52:DF52)</f>
        <v>-4296.6447575459879</v>
      </c>
      <c r="DG57" s="433">
        <f>SUM($DG52:DG52)</f>
        <v>-93.15768295180942</v>
      </c>
      <c r="DH57" s="433">
        <f>SUM($DG52:DH52)</f>
        <v>-523.55112297861456</v>
      </c>
      <c r="DI57" s="433">
        <f>SUM($DG52:DI52)</f>
        <v>-510.2349586460025</v>
      </c>
      <c r="DJ57" s="436">
        <f>SUM($DG52:DJ52)</f>
        <v>-418.5809907445539</v>
      </c>
      <c r="DK57" s="433">
        <f>SUM($DG52:DK52)</f>
        <v>-802.91544772177758</v>
      </c>
      <c r="DL57" s="433">
        <f>SUM($DG52:DL52)</f>
        <v>-1071.7446507686948</v>
      </c>
      <c r="DM57" s="433">
        <f>SUM($DG52:DM52)</f>
        <v>-1471.8240079854636</v>
      </c>
      <c r="DN57" s="433">
        <f>SUM($DG52:DN52)</f>
        <v>-2032.0478059911445</v>
      </c>
      <c r="DO57" s="436">
        <f>SUM($DG52:DO52)</f>
        <v>-1674.7546325913199</v>
      </c>
      <c r="DP57" s="433">
        <f>SUM($DG52:DP52)</f>
        <v>-2042.5002525442446</v>
      </c>
      <c r="DQ57" s="433">
        <f>SUM($DG52:DQ52)</f>
        <v>-2020.9888213258441</v>
      </c>
      <c r="DR57" s="436">
        <f>SUM($DG52:DR52)</f>
        <v>-4300.1590247359618</v>
      </c>
      <c r="DS57" s="433"/>
      <c r="DT57" s="433"/>
      <c r="DU57" s="433"/>
      <c r="DV57" s="433"/>
      <c r="DW57" s="433"/>
      <c r="DX57" s="433"/>
      <c r="DY57" s="433"/>
      <c r="DZ57" s="433"/>
      <c r="EA57" s="433"/>
      <c r="EB57" s="433"/>
      <c r="EC57" s="433"/>
      <c r="ED57" s="433"/>
      <c r="EE57" s="9"/>
      <c r="EF57" s="272"/>
      <c r="EG57" s="272"/>
      <c r="EH57" s="272"/>
      <c r="EI57" s="272"/>
      <c r="EJ57" s="9"/>
      <c r="EK57" s="272"/>
      <c r="EL57" s="9"/>
      <c r="EM57" s="9"/>
      <c r="EN57" s="9"/>
      <c r="EO57" s="9"/>
      <c r="EP57" s="9"/>
      <c r="EQ57" s="9"/>
      <c r="ER57" s="9"/>
      <c r="ES57" s="9"/>
    </row>
    <row r="58" spans="1:149" x14ac:dyDescent="0.25">
      <c r="A58" s="435"/>
      <c r="B58" s="272"/>
      <c r="C58" s="272"/>
      <c r="D58" s="272"/>
      <c r="E58" s="272"/>
      <c r="F58" s="272"/>
      <c r="G58" s="272"/>
      <c r="H58" s="272"/>
      <c r="I58" s="272"/>
      <c r="J58" s="272"/>
      <c r="K58" s="272"/>
      <c r="L58" s="272"/>
      <c r="M58" s="272"/>
      <c r="N58" s="272"/>
      <c r="O58" s="272"/>
      <c r="P58" s="272"/>
      <c r="Q58" s="272"/>
      <c r="R58" s="272"/>
      <c r="S58" s="272"/>
      <c r="T58" s="272"/>
      <c r="U58" s="272"/>
      <c r="V58" s="272"/>
      <c r="W58" s="272"/>
      <c r="X58" s="272"/>
      <c r="Y58" s="272"/>
      <c r="Z58" s="272"/>
      <c r="AA58" s="272"/>
      <c r="AB58" s="272"/>
      <c r="AC58" s="272"/>
      <c r="AD58" s="272"/>
      <c r="AE58" s="272"/>
      <c r="AF58" s="272"/>
      <c r="AG58" s="272"/>
      <c r="AH58" s="272"/>
      <c r="AI58" s="272"/>
      <c r="AJ58" s="272"/>
      <c r="AK58" s="272"/>
      <c r="AL58" s="272"/>
      <c r="AM58" s="272"/>
      <c r="AN58" s="272"/>
      <c r="AO58" s="272"/>
      <c r="AP58" s="272"/>
      <c r="AQ58" s="272"/>
      <c r="AR58" s="272"/>
      <c r="AS58" s="272"/>
      <c r="AT58" s="272"/>
      <c r="AU58" s="272"/>
      <c r="AV58" s="272"/>
      <c r="AW58" s="272"/>
      <c r="AX58" s="272"/>
      <c r="AY58" s="272"/>
      <c r="AZ58" s="272"/>
      <c r="BA58" s="272"/>
      <c r="BB58" s="272"/>
      <c r="BC58" s="272"/>
      <c r="BD58" s="272"/>
      <c r="BE58" s="272"/>
      <c r="BF58" s="272"/>
      <c r="BG58" s="272"/>
      <c r="BH58" s="272"/>
      <c r="BI58" s="272"/>
      <c r="BJ58" s="272"/>
      <c r="BK58" s="272"/>
      <c r="BL58" s="272"/>
      <c r="BM58" s="272"/>
      <c r="BN58" s="272"/>
      <c r="BO58" s="272"/>
      <c r="BP58" s="272"/>
      <c r="BQ58" s="272"/>
      <c r="BR58" s="272"/>
      <c r="BS58" s="272"/>
      <c r="BT58" s="272"/>
      <c r="BU58" s="272"/>
      <c r="BV58" s="272"/>
      <c r="BW58" s="272"/>
      <c r="BX58" s="272"/>
      <c r="BY58" s="272"/>
      <c r="BZ58" s="272"/>
      <c r="CA58" s="272"/>
      <c r="CB58" s="272"/>
      <c r="CC58" s="272"/>
      <c r="CD58" s="272"/>
      <c r="CE58" s="272"/>
      <c r="CF58" s="272"/>
      <c r="CG58" s="272"/>
      <c r="CH58" s="272"/>
      <c r="CI58" s="272"/>
      <c r="CJ58" s="272"/>
      <c r="CK58" s="272"/>
      <c r="CL58" s="272"/>
      <c r="CM58" s="272"/>
      <c r="CN58" s="272"/>
      <c r="CO58" s="272"/>
      <c r="CP58" s="272"/>
      <c r="CQ58" s="272"/>
      <c r="CR58" s="272"/>
      <c r="CS58" s="272"/>
      <c r="CT58" s="272"/>
      <c r="CU58" s="272"/>
      <c r="CV58" s="272"/>
      <c r="CW58" s="272"/>
      <c r="CX58" s="272"/>
      <c r="CY58" s="272"/>
      <c r="CZ58" s="272"/>
      <c r="DA58" s="433"/>
      <c r="DB58" s="433"/>
      <c r="DC58" s="433"/>
      <c r="DD58" s="433"/>
      <c r="DE58" s="433"/>
      <c r="DF58" s="433"/>
      <c r="DG58" s="433"/>
      <c r="DH58" s="433"/>
      <c r="DI58" s="433"/>
      <c r="DJ58" s="433"/>
      <c r="DK58" s="433"/>
      <c r="DL58" s="433"/>
      <c r="DM58" s="433"/>
      <c r="DN58" s="433"/>
      <c r="DO58" s="433"/>
      <c r="DP58" s="433"/>
      <c r="DQ58" s="433"/>
      <c r="DR58" s="433"/>
      <c r="DS58" s="433"/>
      <c r="DT58" s="433"/>
      <c r="DU58" s="433"/>
      <c r="DV58" s="433"/>
      <c r="DW58" s="433"/>
      <c r="DX58" s="433"/>
      <c r="DY58" s="433"/>
      <c r="DZ58" s="433"/>
      <c r="EA58" s="433"/>
      <c r="EB58" s="433"/>
      <c r="EC58" s="433"/>
      <c r="ED58" s="433"/>
      <c r="EE58" s="9"/>
      <c r="EF58" s="272"/>
      <c r="EG58" s="272"/>
      <c r="EH58" s="272"/>
      <c r="EI58" s="272"/>
      <c r="EJ58" s="9"/>
      <c r="EK58" s="400"/>
      <c r="EL58" s="400"/>
      <c r="EM58" s="400"/>
      <c r="EN58" s="400"/>
      <c r="EO58" s="400"/>
      <c r="EP58" s="400"/>
      <c r="EQ58" s="400"/>
      <c r="ER58" s="400"/>
      <c r="ES58" s="400"/>
    </row>
    <row r="59" spans="1:149" x14ac:dyDescent="0.25">
      <c r="A59" s="435" t="s">
        <v>627</v>
      </c>
      <c r="B59" s="272"/>
      <c r="C59" s="272"/>
      <c r="D59" s="272"/>
      <c r="E59" s="272"/>
      <c r="F59" s="272"/>
      <c r="G59" s="272"/>
      <c r="H59" s="272"/>
      <c r="I59" s="272"/>
      <c r="J59" s="272"/>
      <c r="K59" s="272"/>
      <c r="L59" s="272"/>
      <c r="M59" s="272"/>
      <c r="N59" s="272"/>
      <c r="O59" s="272"/>
      <c r="P59" s="272"/>
      <c r="Q59" s="272"/>
      <c r="R59" s="272"/>
      <c r="S59" s="272"/>
      <c r="T59" s="272"/>
      <c r="U59" s="272"/>
      <c r="V59" s="272"/>
      <c r="W59" s="272"/>
      <c r="X59" s="272"/>
      <c r="Y59" s="272"/>
      <c r="Z59" s="272"/>
      <c r="AA59" s="272"/>
      <c r="AB59" s="272"/>
      <c r="AC59" s="272"/>
      <c r="AD59" s="272"/>
      <c r="AE59" s="272"/>
      <c r="AF59" s="272"/>
      <c r="AG59" s="272"/>
      <c r="AH59" s="272"/>
      <c r="AI59" s="272"/>
      <c r="AJ59" s="272"/>
      <c r="AK59" s="272"/>
      <c r="AL59" s="272"/>
      <c r="AM59" s="272"/>
      <c r="AN59" s="272"/>
      <c r="AO59" s="272"/>
      <c r="AP59" s="272"/>
      <c r="AQ59" s="272"/>
      <c r="AR59" s="272"/>
      <c r="AS59" s="272"/>
      <c r="AT59" s="272"/>
      <c r="AU59" s="272"/>
      <c r="AV59" s="272"/>
      <c r="AW59" s="272"/>
      <c r="AX59" s="272"/>
      <c r="AY59" s="272"/>
      <c r="AZ59" s="272"/>
      <c r="BA59" s="272"/>
      <c r="BB59" s="272"/>
      <c r="BC59" s="272"/>
      <c r="BD59" s="272"/>
      <c r="BE59" s="272"/>
      <c r="BF59" s="272"/>
      <c r="BG59" s="272"/>
      <c r="BH59" s="272"/>
      <c r="BI59" s="272"/>
      <c r="BJ59" s="272"/>
      <c r="BK59" s="272"/>
      <c r="BL59" s="272"/>
      <c r="BM59" s="272"/>
      <c r="BN59" s="272"/>
      <c r="BO59" s="272"/>
      <c r="BP59" s="272"/>
      <c r="BQ59" s="272"/>
      <c r="BR59" s="272"/>
      <c r="BS59" s="272"/>
      <c r="BT59" s="272"/>
      <c r="BU59" s="272"/>
      <c r="BV59" s="272"/>
      <c r="BW59" s="272"/>
      <c r="BX59" s="272"/>
      <c r="BY59" s="272"/>
      <c r="BZ59" s="272"/>
      <c r="CA59" s="272"/>
      <c r="CB59" s="272"/>
      <c r="CC59" s="272"/>
      <c r="CD59" s="272"/>
      <c r="CE59" s="272"/>
      <c r="CF59" s="272"/>
      <c r="CG59" s="272"/>
      <c r="CH59" s="272"/>
      <c r="CI59" s="272"/>
      <c r="CJ59" s="272"/>
      <c r="CK59" s="272"/>
      <c r="CL59" s="272"/>
      <c r="CM59" s="272"/>
      <c r="CN59" s="272"/>
      <c r="CO59" s="272"/>
      <c r="CP59" s="272"/>
      <c r="CQ59" s="272"/>
      <c r="CR59" s="272"/>
      <c r="CS59" s="272"/>
      <c r="CT59" s="272"/>
      <c r="CU59" s="272"/>
      <c r="CV59" s="272"/>
      <c r="CW59" s="272"/>
      <c r="CX59" s="272"/>
      <c r="CY59" s="272"/>
      <c r="CZ59" s="272"/>
      <c r="DA59" s="272"/>
      <c r="DB59" s="272"/>
      <c r="DC59" s="272" t="s">
        <v>604</v>
      </c>
      <c r="DD59" s="272"/>
      <c r="DE59" s="272"/>
      <c r="DF59" s="272" t="s">
        <v>605</v>
      </c>
      <c r="DG59" s="272"/>
      <c r="DH59" s="272"/>
      <c r="DI59" s="272"/>
      <c r="DJ59" s="272" t="s">
        <v>606</v>
      </c>
      <c r="DK59" s="272"/>
      <c r="DL59" s="272"/>
      <c r="DM59" s="272"/>
      <c r="DN59" s="272"/>
      <c r="DO59" s="272" t="s">
        <v>604</v>
      </c>
      <c r="DP59" s="272"/>
      <c r="DQ59" s="272"/>
      <c r="DR59" s="272" t="s">
        <v>604</v>
      </c>
      <c r="DS59" s="433"/>
      <c r="DT59" s="433"/>
      <c r="DU59" s="433"/>
      <c r="DV59" s="433"/>
      <c r="DW59" s="433"/>
      <c r="DX59" s="433"/>
      <c r="DY59" s="433"/>
      <c r="DZ59" s="433"/>
      <c r="EA59" s="433"/>
      <c r="EB59" s="433"/>
      <c r="EC59" s="433"/>
      <c r="ED59" s="433"/>
      <c r="EE59" s="9"/>
      <c r="EF59" s="272"/>
      <c r="EG59" s="272"/>
      <c r="EH59" s="272"/>
      <c r="EI59" s="272"/>
      <c r="EJ59" s="9"/>
      <c r="EK59" s="400"/>
      <c r="EL59" s="400"/>
      <c r="EM59" s="400"/>
      <c r="EN59" s="400"/>
      <c r="EO59" s="400"/>
      <c r="EP59" s="400"/>
      <c r="EQ59" s="400"/>
      <c r="ER59" s="400"/>
      <c r="ES59" s="400"/>
    </row>
    <row r="60" spans="1:149" x14ac:dyDescent="0.25">
      <c r="A60" s="435" t="s">
        <v>607</v>
      </c>
      <c r="B60" s="272"/>
      <c r="C60" s="272"/>
      <c r="D60" s="272"/>
      <c r="E60" s="272"/>
      <c r="F60" s="272"/>
      <c r="G60" s="272"/>
      <c r="H60" s="272"/>
      <c r="I60" s="272"/>
      <c r="J60" s="272"/>
      <c r="K60" s="272"/>
      <c r="L60" s="272"/>
      <c r="M60" s="272"/>
      <c r="N60" s="272"/>
      <c r="O60" s="272"/>
      <c r="P60" s="272"/>
      <c r="Q60" s="272"/>
      <c r="R60" s="272"/>
      <c r="S60" s="272"/>
      <c r="T60" s="272"/>
      <c r="U60" s="272"/>
      <c r="V60" s="272"/>
      <c r="W60" s="272"/>
      <c r="X60" s="272"/>
      <c r="Y60" s="272"/>
      <c r="Z60" s="272"/>
      <c r="AA60" s="272"/>
      <c r="AB60" s="272"/>
      <c r="AC60" s="272"/>
      <c r="AD60" s="272"/>
      <c r="AE60" s="272"/>
      <c r="AF60" s="272"/>
      <c r="AG60" s="272"/>
      <c r="AH60" s="272"/>
      <c r="AI60" s="272"/>
      <c r="AJ60" s="272"/>
      <c r="AK60" s="272"/>
      <c r="AL60" s="272"/>
      <c r="AM60" s="272"/>
      <c r="AN60" s="272"/>
      <c r="AO60" s="272"/>
      <c r="AP60" s="272"/>
      <c r="AQ60" s="272"/>
      <c r="AR60" s="272"/>
      <c r="AS60" s="272"/>
      <c r="AT60" s="272"/>
      <c r="AU60" s="272"/>
      <c r="AV60" s="272"/>
      <c r="AW60" s="272"/>
      <c r="AX60" s="272"/>
      <c r="AY60" s="272"/>
      <c r="AZ60" s="272"/>
      <c r="BA60" s="272"/>
      <c r="BB60" s="272"/>
      <c r="BC60" s="272"/>
      <c r="BD60" s="272"/>
      <c r="BE60" s="272"/>
      <c r="BF60" s="272"/>
      <c r="BG60" s="272"/>
      <c r="BH60" s="272"/>
      <c r="BI60" s="272"/>
      <c r="BJ60" s="272"/>
      <c r="BK60" s="272"/>
      <c r="BL60" s="272"/>
      <c r="BM60" s="272"/>
      <c r="BN60" s="272"/>
      <c r="BO60" s="272"/>
      <c r="BP60" s="272"/>
      <c r="BQ60" s="272"/>
      <c r="BR60" s="272"/>
      <c r="BS60" s="272"/>
      <c r="BT60" s="272"/>
      <c r="BU60" s="272"/>
      <c r="BV60" s="272"/>
      <c r="BW60" s="272"/>
      <c r="BX60" s="272"/>
      <c r="BY60" s="272"/>
      <c r="BZ60" s="272"/>
      <c r="CA60" s="272"/>
      <c r="CB60" s="272"/>
      <c r="CC60" s="272"/>
      <c r="CD60" s="272"/>
      <c r="CE60" s="272"/>
      <c r="CF60" s="272"/>
      <c r="CG60" s="272"/>
      <c r="CH60" s="272"/>
      <c r="CI60" s="272"/>
      <c r="CJ60" s="272"/>
      <c r="CK60" s="272"/>
      <c r="CL60" s="272"/>
      <c r="CM60" s="272"/>
      <c r="CN60" s="272"/>
      <c r="CO60" s="272"/>
      <c r="CP60" s="272"/>
      <c r="CQ60" s="272"/>
      <c r="CR60" s="272"/>
      <c r="CS60" s="272"/>
      <c r="CT60" s="272"/>
      <c r="CU60" s="272"/>
      <c r="CV60" s="272"/>
      <c r="CW60" s="272"/>
      <c r="CX60" s="272"/>
      <c r="CY60" s="272"/>
      <c r="CZ60" s="272"/>
      <c r="DA60" s="272"/>
      <c r="DB60" s="232"/>
      <c r="DC60" s="437">
        <f>DC63+DC61+DC62</f>
        <v>-2886.4314592387036</v>
      </c>
      <c r="DD60" s="433"/>
      <c r="DE60" s="433"/>
      <c r="DF60" s="437">
        <f>DF63+DF61+DF62</f>
        <v>-3892.79</v>
      </c>
      <c r="DG60" s="433"/>
      <c r="DH60" s="433"/>
      <c r="DI60" s="433"/>
      <c r="DJ60" s="437">
        <f>DJ63+DJ61+DJ62</f>
        <v>-304.67</v>
      </c>
      <c r="DK60" s="433"/>
      <c r="DL60" s="433"/>
      <c r="DM60" s="433"/>
      <c r="DN60" s="433"/>
      <c r="DO60" s="437">
        <f>DO63+DO61+DO62</f>
        <v>-2253.354108598638</v>
      </c>
      <c r="DP60" s="433"/>
      <c r="DQ60" s="433"/>
      <c r="DR60" s="437">
        <f>DR63+DR61+DR62</f>
        <v>-4070.7666402036302</v>
      </c>
      <c r="DS60" s="433"/>
      <c r="DT60" s="433"/>
      <c r="DU60" s="433"/>
      <c r="DV60" s="433"/>
      <c r="DW60" s="433"/>
      <c r="DX60" s="433"/>
      <c r="DY60" s="433"/>
      <c r="DZ60" s="433"/>
      <c r="EA60" s="433"/>
      <c r="EB60" s="433"/>
      <c r="EC60" s="433"/>
      <c r="ED60" s="433"/>
      <c r="EE60" s="9"/>
      <c r="EF60" s="272"/>
      <c r="EG60" s="272"/>
      <c r="EH60" s="272"/>
      <c r="EI60" s="272"/>
      <c r="EJ60" s="9"/>
      <c r="EK60" s="400"/>
      <c r="EL60" s="400"/>
      <c r="EM60" s="400"/>
      <c r="EN60" s="400"/>
      <c r="EO60" s="400"/>
      <c r="EP60" s="400"/>
      <c r="EQ60" s="400"/>
      <c r="ER60" s="400"/>
      <c r="ES60" s="400"/>
    </row>
    <row r="61" spans="1:149" x14ac:dyDescent="0.25">
      <c r="A61" s="385" t="s">
        <v>628</v>
      </c>
      <c r="B61" s="272"/>
      <c r="C61" s="272"/>
      <c r="D61" s="272"/>
      <c r="E61" s="272"/>
      <c r="F61" s="272"/>
      <c r="G61" s="272"/>
      <c r="H61" s="272"/>
      <c r="I61" s="272"/>
      <c r="J61" s="272"/>
      <c r="K61" s="272"/>
      <c r="L61" s="272"/>
      <c r="M61" s="272"/>
      <c r="N61" s="272"/>
      <c r="O61" s="272"/>
      <c r="P61" s="272"/>
      <c r="Q61" s="272"/>
      <c r="R61" s="272"/>
      <c r="S61" s="272"/>
      <c r="T61" s="272"/>
      <c r="U61" s="272"/>
      <c r="V61" s="272"/>
      <c r="W61" s="272"/>
      <c r="X61" s="272"/>
      <c r="Y61" s="272"/>
      <c r="Z61" s="272"/>
      <c r="AA61" s="272"/>
      <c r="AB61" s="272"/>
      <c r="AC61" s="272"/>
      <c r="AD61" s="272"/>
      <c r="AE61" s="272"/>
      <c r="AF61" s="272"/>
      <c r="AG61" s="272"/>
      <c r="AH61" s="272"/>
      <c r="AI61" s="272"/>
      <c r="AJ61" s="272"/>
      <c r="AK61" s="272"/>
      <c r="AL61" s="272"/>
      <c r="AM61" s="272"/>
      <c r="AN61" s="272"/>
      <c r="AO61" s="272"/>
      <c r="AP61" s="272"/>
      <c r="AQ61" s="272"/>
      <c r="AR61" s="272"/>
      <c r="AS61" s="272"/>
      <c r="AT61" s="272"/>
      <c r="AU61" s="272"/>
      <c r="AV61" s="272"/>
      <c r="AW61" s="272"/>
      <c r="AX61" s="272"/>
      <c r="AY61" s="272"/>
      <c r="AZ61" s="272"/>
      <c r="BA61" s="272"/>
      <c r="BB61" s="272"/>
      <c r="BC61" s="272"/>
      <c r="BD61" s="272"/>
      <c r="BE61" s="272"/>
      <c r="BF61" s="272"/>
      <c r="BG61" s="272"/>
      <c r="BH61" s="272"/>
      <c r="BI61" s="272"/>
      <c r="BJ61" s="272"/>
      <c r="BK61" s="272"/>
      <c r="BL61" s="272"/>
      <c r="BM61" s="272"/>
      <c r="BN61" s="272"/>
      <c r="BO61" s="272"/>
      <c r="BP61" s="272"/>
      <c r="BQ61" s="272"/>
      <c r="BR61" s="272"/>
      <c r="BS61" s="272"/>
      <c r="BT61" s="272"/>
      <c r="BU61" s="272"/>
      <c r="BV61" s="272"/>
      <c r="BW61" s="272"/>
      <c r="BX61" s="272"/>
      <c r="BY61" s="272"/>
      <c r="BZ61" s="272"/>
      <c r="CA61" s="272"/>
      <c r="CB61" s="272"/>
      <c r="CC61" s="272"/>
      <c r="CD61" s="272"/>
      <c r="CE61" s="272"/>
      <c r="CF61" s="272"/>
      <c r="CG61" s="272"/>
      <c r="CH61" s="272"/>
      <c r="CI61" s="272"/>
      <c r="CJ61" s="272"/>
      <c r="CK61" s="272"/>
      <c r="CL61" s="272"/>
      <c r="CM61" s="272"/>
      <c r="CN61" s="272"/>
      <c r="CO61" s="272"/>
      <c r="CP61" s="272"/>
      <c r="CQ61" s="272"/>
      <c r="CR61" s="272"/>
      <c r="CS61" s="272"/>
      <c r="CT61" s="272"/>
      <c r="CU61" s="272"/>
      <c r="CV61" s="272"/>
      <c r="CW61" s="272"/>
      <c r="CX61" s="272"/>
      <c r="CY61" s="272"/>
      <c r="CZ61" s="272"/>
      <c r="DA61" s="272"/>
      <c r="DB61" s="9"/>
      <c r="DC61" s="365">
        <v>7.1550000000001024</v>
      </c>
      <c r="DD61" s="365"/>
      <c r="DE61" s="365"/>
      <c r="DF61" s="365">
        <v>112.21000000000004</v>
      </c>
      <c r="DG61" s="365"/>
      <c r="DH61" s="365"/>
      <c r="DI61" s="365"/>
      <c r="DJ61" s="365">
        <v>119.33</v>
      </c>
      <c r="DK61" s="365"/>
      <c r="DL61" s="365"/>
      <c r="DM61" s="365"/>
      <c r="DN61" s="365"/>
      <c r="DO61" s="365">
        <v>47.645891401362114</v>
      </c>
      <c r="DP61" s="365"/>
      <c r="DQ61" s="365"/>
      <c r="DR61" s="365">
        <v>119.33</v>
      </c>
      <c r="DS61" s="433"/>
      <c r="DT61" s="433"/>
      <c r="DU61" s="433"/>
      <c r="DV61" s="433"/>
      <c r="DW61" s="433"/>
      <c r="DX61" s="433"/>
      <c r="DY61" s="433"/>
      <c r="DZ61" s="433"/>
      <c r="EA61" s="433"/>
      <c r="EB61" s="433"/>
      <c r="EC61" s="433"/>
      <c r="ED61" s="433"/>
      <c r="EK61" s="302"/>
    </row>
    <row r="62" spans="1:149" x14ac:dyDescent="0.25">
      <c r="A62" s="385" t="s">
        <v>629</v>
      </c>
      <c r="B62" s="272"/>
      <c r="C62" s="272"/>
      <c r="D62" s="272"/>
      <c r="E62" s="272"/>
      <c r="F62" s="272"/>
      <c r="G62" s="272"/>
      <c r="H62" s="272"/>
      <c r="I62" s="272"/>
      <c r="J62" s="272"/>
      <c r="K62" s="272"/>
      <c r="L62" s="272"/>
      <c r="M62" s="272"/>
      <c r="N62" s="272"/>
      <c r="O62" s="272"/>
      <c r="P62" s="272"/>
      <c r="Q62" s="272"/>
      <c r="R62" s="272"/>
      <c r="S62" s="272"/>
      <c r="T62" s="272"/>
      <c r="U62" s="272"/>
      <c r="V62" s="272"/>
      <c r="W62" s="272"/>
      <c r="X62" s="272"/>
      <c r="Y62" s="272"/>
      <c r="Z62" s="272"/>
      <c r="AA62" s="272"/>
      <c r="AB62" s="272"/>
      <c r="AC62" s="272"/>
      <c r="AD62" s="272"/>
      <c r="AE62" s="272"/>
      <c r="AF62" s="272"/>
      <c r="AG62" s="272"/>
      <c r="AH62" s="272"/>
      <c r="AI62" s="272"/>
      <c r="AJ62" s="272"/>
      <c r="AK62" s="272"/>
      <c r="AL62" s="272"/>
      <c r="AM62" s="272"/>
      <c r="AN62" s="272"/>
      <c r="AO62" s="272"/>
      <c r="AP62" s="272"/>
      <c r="AQ62" s="272"/>
      <c r="AR62" s="272"/>
      <c r="AS62" s="272"/>
      <c r="AT62" s="272"/>
      <c r="AU62" s="272"/>
      <c r="AV62" s="272"/>
      <c r="AW62" s="272"/>
      <c r="AX62" s="272"/>
      <c r="AY62" s="272"/>
      <c r="AZ62" s="272"/>
      <c r="BA62" s="272"/>
      <c r="BB62" s="272"/>
      <c r="BC62" s="272"/>
      <c r="BD62" s="272"/>
      <c r="BE62" s="272"/>
      <c r="BF62" s="272"/>
      <c r="BG62" s="272"/>
      <c r="BH62" s="272"/>
      <c r="BI62" s="272"/>
      <c r="BJ62" s="272"/>
      <c r="BK62" s="272"/>
      <c r="BL62" s="272"/>
      <c r="BM62" s="272"/>
      <c r="BN62" s="272"/>
      <c r="BO62" s="272"/>
      <c r="BP62" s="272"/>
      <c r="BQ62" s="272"/>
      <c r="BR62" s="272"/>
      <c r="BS62" s="272"/>
      <c r="BT62" s="272"/>
      <c r="BU62" s="272"/>
      <c r="BV62" s="272"/>
      <c r="BW62" s="272"/>
      <c r="BX62" s="272"/>
      <c r="BY62" s="272"/>
      <c r="BZ62" s="272"/>
      <c r="CA62" s="272"/>
      <c r="CB62" s="272"/>
      <c r="CC62" s="272"/>
      <c r="CD62" s="272"/>
      <c r="CE62" s="272"/>
      <c r="CF62" s="272"/>
      <c r="CG62" s="272"/>
      <c r="CH62" s="272"/>
      <c r="CI62" s="272"/>
      <c r="CJ62" s="272"/>
      <c r="CK62" s="272"/>
      <c r="CL62" s="272"/>
      <c r="CM62" s="272"/>
      <c r="CN62" s="272"/>
      <c r="CO62" s="272"/>
      <c r="CP62" s="272"/>
      <c r="CQ62" s="272"/>
      <c r="CR62" s="272"/>
      <c r="CS62" s="272"/>
      <c r="CT62" s="272"/>
      <c r="CU62" s="272"/>
      <c r="CV62" s="272"/>
      <c r="CW62" s="272"/>
      <c r="CX62" s="272"/>
      <c r="CY62" s="272"/>
      <c r="CZ62" s="272"/>
      <c r="DA62" s="272"/>
      <c r="DB62" s="9"/>
      <c r="DC62" s="400"/>
      <c r="DD62" s="400"/>
      <c r="DE62" s="400"/>
      <c r="DF62" s="400"/>
      <c r="DG62" s="365"/>
      <c r="DH62" s="365"/>
      <c r="DI62" s="365"/>
      <c r="DJ62" s="365">
        <v>-183</v>
      </c>
      <c r="DK62" s="365"/>
      <c r="DL62" s="365"/>
      <c r="DM62" s="365"/>
      <c r="DN62" s="365"/>
      <c r="DO62" s="365"/>
      <c r="DP62" s="365"/>
      <c r="DQ62" s="365"/>
      <c r="DR62" s="365">
        <v>-2.42</v>
      </c>
      <c r="DS62" s="433"/>
      <c r="DT62" s="433"/>
      <c r="DU62" s="433"/>
      <c r="DV62" s="433"/>
      <c r="DW62" s="433"/>
      <c r="DX62" s="433"/>
      <c r="DY62" s="433"/>
      <c r="DZ62" s="433"/>
      <c r="EA62" s="433"/>
      <c r="EB62" s="433"/>
      <c r="EC62" s="433"/>
      <c r="ED62" s="433"/>
      <c r="EK62" s="302"/>
    </row>
    <row r="63" spans="1:149" x14ac:dyDescent="0.25">
      <c r="A63" s="435" t="s">
        <v>630</v>
      </c>
      <c r="B63" s="272"/>
      <c r="C63" s="272"/>
      <c r="D63" s="272"/>
      <c r="E63" s="272"/>
      <c r="F63" s="272"/>
      <c r="G63" s="272"/>
      <c r="H63" s="272"/>
      <c r="I63" s="272"/>
      <c r="J63" s="272"/>
      <c r="K63" s="272"/>
      <c r="L63" s="272"/>
      <c r="M63" s="272"/>
      <c r="N63" s="272"/>
      <c r="O63" s="272"/>
      <c r="P63" s="272"/>
      <c r="Q63" s="272"/>
      <c r="R63" s="272"/>
      <c r="S63" s="272"/>
      <c r="T63" s="272"/>
      <c r="U63" s="272"/>
      <c r="V63" s="272"/>
      <c r="W63" s="272"/>
      <c r="X63" s="272"/>
      <c r="Y63" s="272"/>
      <c r="Z63" s="272"/>
      <c r="AA63" s="272"/>
      <c r="AB63" s="272"/>
      <c r="AC63" s="272"/>
      <c r="AD63" s="272"/>
      <c r="AE63" s="272"/>
      <c r="AF63" s="272"/>
      <c r="AG63" s="272"/>
      <c r="AH63" s="272"/>
      <c r="AI63" s="272"/>
      <c r="AJ63" s="272"/>
      <c r="AK63" s="272"/>
      <c r="AL63" s="272"/>
      <c r="AM63" s="272"/>
      <c r="AN63" s="272"/>
      <c r="AO63" s="272"/>
      <c r="AP63" s="272"/>
      <c r="AQ63" s="272"/>
      <c r="AR63" s="272"/>
      <c r="AS63" s="272"/>
      <c r="AT63" s="272"/>
      <c r="AU63" s="272"/>
      <c r="AV63" s="272"/>
      <c r="AW63" s="272"/>
      <c r="AX63" s="272"/>
      <c r="AY63" s="272"/>
      <c r="AZ63" s="272"/>
      <c r="BA63" s="272"/>
      <c r="BB63" s="272"/>
      <c r="BC63" s="272"/>
      <c r="BD63" s="272"/>
      <c r="BE63" s="272"/>
      <c r="BF63" s="272"/>
      <c r="BG63" s="272"/>
      <c r="BH63" s="272"/>
      <c r="BI63" s="272"/>
      <c r="BJ63" s="272"/>
      <c r="BK63" s="272"/>
      <c r="BL63" s="272"/>
      <c r="BM63" s="272"/>
      <c r="BN63" s="272"/>
      <c r="BO63" s="272"/>
      <c r="BP63" s="272"/>
      <c r="BQ63" s="272"/>
      <c r="BR63" s="272"/>
      <c r="BS63" s="272"/>
      <c r="BT63" s="272"/>
      <c r="BU63" s="272"/>
      <c r="BV63" s="272"/>
      <c r="BW63" s="272"/>
      <c r="BX63" s="272"/>
      <c r="BY63" s="272"/>
      <c r="BZ63" s="272"/>
      <c r="CA63" s="272"/>
      <c r="CB63" s="272"/>
      <c r="CC63" s="272"/>
      <c r="CD63" s="272"/>
      <c r="CE63" s="272"/>
      <c r="CF63" s="272"/>
      <c r="CG63" s="272"/>
      <c r="CH63" s="272"/>
      <c r="CI63" s="272"/>
      <c r="CJ63" s="272"/>
      <c r="CK63" s="272"/>
      <c r="CL63" s="272"/>
      <c r="CM63" s="272"/>
      <c r="CN63" s="272"/>
      <c r="CO63" s="272"/>
      <c r="CP63" s="272"/>
      <c r="CQ63" s="272"/>
      <c r="CR63" s="272"/>
      <c r="CS63" s="272"/>
      <c r="CT63" s="272"/>
      <c r="CU63" s="272"/>
      <c r="CV63" s="272"/>
      <c r="CW63" s="272"/>
      <c r="CX63" s="272"/>
      <c r="CY63" s="272"/>
      <c r="CZ63" s="272"/>
      <c r="DA63" s="272"/>
      <c r="DB63" s="272"/>
      <c r="DC63" s="437">
        <v>-2893.5864592387038</v>
      </c>
      <c r="DD63" s="433"/>
      <c r="DE63" s="433"/>
      <c r="DF63" s="437">
        <v>-4005</v>
      </c>
      <c r="DG63" s="433"/>
      <c r="DH63" s="433"/>
      <c r="DI63" s="433"/>
      <c r="DJ63" s="437">
        <v>-241</v>
      </c>
      <c r="DK63" s="433"/>
      <c r="DL63" s="433"/>
      <c r="DM63" s="433"/>
      <c r="DN63" s="433"/>
      <c r="DO63" s="437">
        <v>-2301</v>
      </c>
      <c r="DP63" s="433"/>
      <c r="DQ63" s="433"/>
      <c r="DR63" s="437">
        <v>-4187.6766402036301</v>
      </c>
      <c r="DS63" s="433"/>
      <c r="DT63" s="433"/>
      <c r="DU63" s="433"/>
      <c r="DV63" s="433"/>
      <c r="DW63" s="433"/>
      <c r="DX63" s="433"/>
      <c r="DY63" s="433"/>
      <c r="DZ63" s="437">
        <v>-1600</v>
      </c>
      <c r="EA63" s="433"/>
      <c r="EB63" s="433"/>
      <c r="EC63" s="433"/>
      <c r="ED63" s="433"/>
      <c r="EK63" s="302"/>
    </row>
    <row r="64" spans="1:149" x14ac:dyDescent="0.25">
      <c r="DB64" s="232"/>
      <c r="DC64" s="232"/>
      <c r="EK64" s="302"/>
    </row>
    <row r="65" spans="1:149" x14ac:dyDescent="0.25">
      <c r="DB65" s="232"/>
      <c r="DC65" s="232"/>
      <c r="EF65" s="539">
        <f>+EF2</f>
        <v>2019</v>
      </c>
      <c r="EG65" s="539">
        <f t="shared" ref="EG65:EN65" si="64">+EG2</f>
        <v>2020</v>
      </c>
      <c r="EH65" s="539">
        <f t="shared" si="64"/>
        <v>2021</v>
      </c>
      <c r="EI65" s="539">
        <f t="shared" si="64"/>
        <v>2022</v>
      </c>
      <c r="EJ65" s="539"/>
      <c r="EK65" s="539">
        <f t="shared" si="64"/>
        <v>2019</v>
      </c>
      <c r="EL65" s="539">
        <f t="shared" si="64"/>
        <v>2020</v>
      </c>
      <c r="EM65" s="539">
        <f t="shared" si="64"/>
        <v>2021</v>
      </c>
      <c r="EN65" s="539">
        <f t="shared" si="64"/>
        <v>2022</v>
      </c>
      <c r="EO65" s="539"/>
      <c r="EP65" s="539">
        <f>+EK65</f>
        <v>2019</v>
      </c>
      <c r="EQ65" s="539">
        <f>+EL65</f>
        <v>2020</v>
      </c>
      <c r="ER65" s="539">
        <f>+EM65</f>
        <v>2021</v>
      </c>
      <c r="ES65" s="539">
        <f>+EN65</f>
        <v>2022</v>
      </c>
    </row>
    <row r="66" spans="1:149" x14ac:dyDescent="0.25">
      <c r="A66" s="302" t="s">
        <v>633</v>
      </c>
      <c r="EF66" s="438">
        <f>+EF23</f>
        <v>9298</v>
      </c>
      <c r="EG66" s="438">
        <f t="shared" ref="EG66:EN66" si="65">+EG23</f>
        <v>8592.1740773899983</v>
      </c>
      <c r="EH66" s="438">
        <f t="shared" si="65"/>
        <v>8217.2324707499793</v>
      </c>
      <c r="EI66" s="438">
        <f t="shared" si="65"/>
        <v>9451.000171084972</v>
      </c>
      <c r="EJ66" s="438"/>
      <c r="EK66" s="438">
        <f t="shared" si="65"/>
        <v>9891.9864599799985</v>
      </c>
      <c r="EL66" s="438">
        <f t="shared" si="65"/>
        <v>9544.4439022299975</v>
      </c>
      <c r="EM66" s="438">
        <f t="shared" si="65"/>
        <v>9339.7368289599799</v>
      </c>
      <c r="EN66" s="438">
        <f t="shared" si="65"/>
        <v>9451.000171084972</v>
      </c>
      <c r="EO66" s="438"/>
      <c r="EP66" s="417">
        <f>+EK66-EF66</f>
        <v>593.98645997999847</v>
      </c>
      <c r="EQ66" s="417">
        <f>+EL66-EG66</f>
        <v>952.26982483999927</v>
      </c>
      <c r="ER66" s="417">
        <f>+EM66-EH66</f>
        <v>1122.5043582100006</v>
      </c>
      <c r="ES66" s="417">
        <f>+EN66-EI66</f>
        <v>0</v>
      </c>
    </row>
    <row r="67" spans="1:149" x14ac:dyDescent="0.25">
      <c r="EK67" s="302"/>
    </row>
    <row r="68" spans="1:149" x14ac:dyDescent="0.25">
      <c r="EK68" s="302"/>
    </row>
    <row r="69" spans="1:149" x14ac:dyDescent="0.25">
      <c r="A69" s="302" t="s">
        <v>634</v>
      </c>
      <c r="EF69" s="438">
        <f>+EF25</f>
        <v>2276.5</v>
      </c>
      <c r="EG69" s="438">
        <f t="shared" ref="EG69:EN69" si="66">+EG25</f>
        <v>1688.2417593700002</v>
      </c>
      <c r="EH69" s="438">
        <f t="shared" si="66"/>
        <v>1664.5994727100301</v>
      </c>
      <c r="EI69" s="438">
        <f t="shared" si="66"/>
        <v>1798.5671527202612</v>
      </c>
      <c r="EJ69" s="438"/>
      <c r="EK69" s="438">
        <f t="shared" si="66"/>
        <v>2395.7943215400001</v>
      </c>
      <c r="EL69" s="438">
        <f t="shared" si="66"/>
        <v>1811.6299050900002</v>
      </c>
      <c r="EM69" s="438">
        <f t="shared" si="66"/>
        <v>1842.18790423003</v>
      </c>
      <c r="EN69" s="438">
        <f t="shared" si="66"/>
        <v>1798.5671527202612</v>
      </c>
      <c r="EP69" s="417">
        <f>+EK69-EF69</f>
        <v>119.29432154000006</v>
      </c>
      <c r="EQ69" s="417">
        <f>+EL69-EG69</f>
        <v>123.38814572000001</v>
      </c>
      <c r="ER69" s="417">
        <f>+EM69-EH69</f>
        <v>177.58843151999986</v>
      </c>
      <c r="ES69" s="417">
        <f>+EN69-EI69</f>
        <v>0</v>
      </c>
    </row>
    <row r="70" spans="1:149" x14ac:dyDescent="0.25">
      <c r="EK70" s="302"/>
    </row>
    <row r="71" spans="1:149" x14ac:dyDescent="0.25">
      <c r="EK71" s="302"/>
    </row>
    <row r="72" spans="1:149" x14ac:dyDescent="0.25">
      <c r="A72" s="302" t="s">
        <v>635</v>
      </c>
      <c r="EF72" s="438">
        <f>+EF31</f>
        <v>781.19377582000004</v>
      </c>
      <c r="EG72" s="438">
        <f>+EG31</f>
        <v>824.73166910999998</v>
      </c>
      <c r="EH72" s="438">
        <f>+EH31</f>
        <v>485.75090000000012</v>
      </c>
      <c r="EI72" s="438">
        <f>+EI31</f>
        <v>1356.9994756130204</v>
      </c>
      <c r="EK72" s="302" t="e">
        <f>+#REF!</f>
        <v>#REF!</v>
      </c>
      <c r="EL72" s="302" t="e">
        <f>+#REF!</f>
        <v>#REF!</v>
      </c>
      <c r="EM72" s="302" t="e">
        <f>+#REF!</f>
        <v>#REF!</v>
      </c>
      <c r="EN72" s="302" t="e">
        <f>+#REF!</f>
        <v>#REF!</v>
      </c>
      <c r="EP72" s="417" t="e">
        <f>+EK72-EF72</f>
        <v>#REF!</v>
      </c>
      <c r="EQ72" s="417" t="e">
        <f>+EL72-EG72</f>
        <v>#REF!</v>
      </c>
      <c r="ER72" s="417" t="e">
        <f>+EM72-EH72</f>
        <v>#REF!</v>
      </c>
      <c r="ES72" s="417" t="e">
        <f>+EN72-EI72</f>
        <v>#REF!</v>
      </c>
    </row>
    <row r="73" spans="1:149" x14ac:dyDescent="0.25">
      <c r="EK73" s="302"/>
    </row>
    <row r="74" spans="1:149" x14ac:dyDescent="0.25">
      <c r="EK74" s="302"/>
    </row>
    <row r="75" spans="1:149" x14ac:dyDescent="0.25">
      <c r="EK75" s="302"/>
    </row>
    <row r="76" spans="1:149" x14ac:dyDescent="0.25">
      <c r="EK76" s="302"/>
    </row>
  </sheetData>
  <mergeCells count="3">
    <mergeCell ref="EF1:EH1"/>
    <mergeCell ref="EK1:ES1"/>
    <mergeCell ref="B28:B30"/>
  </mergeCells>
  <pageMargins left="0.7" right="0.7" top="0.75" bottom="0.75" header="0.3" footer="0.3"/>
  <pageSetup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61D3A-A91C-46C3-A647-2E24603DDE7B}">
  <sheetPr>
    <tabColor theme="5" tint="0.39997558519241921"/>
  </sheetPr>
  <dimension ref="A2:L51"/>
  <sheetViews>
    <sheetView topLeftCell="A11" workbookViewId="0">
      <selection activeCell="H24" sqref="H24"/>
    </sheetView>
  </sheetViews>
  <sheetFormatPr baseColWidth="10" defaultRowHeight="15" x14ac:dyDescent="0.25"/>
  <cols>
    <col min="1" max="1" width="40.5703125" customWidth="1"/>
  </cols>
  <sheetData>
    <row r="2" spans="1:12" ht="15.75" thickBot="1" x14ac:dyDescent="0.3"/>
    <row r="3" spans="1:12" x14ac:dyDescent="0.25">
      <c r="B3" s="799" t="s">
        <v>619</v>
      </c>
      <c r="C3" s="797"/>
      <c r="D3" s="800"/>
      <c r="E3" s="799" t="s">
        <v>665</v>
      </c>
      <c r="F3" s="797"/>
      <c r="G3" s="800"/>
      <c r="H3" s="797" t="s">
        <v>666</v>
      </c>
      <c r="I3" s="797"/>
      <c r="J3" s="798"/>
    </row>
    <row r="4" spans="1:12" x14ac:dyDescent="0.25">
      <c r="B4" s="618" t="s">
        <v>667</v>
      </c>
      <c r="C4" s="619" t="s">
        <v>668</v>
      </c>
      <c r="D4" s="620" t="s">
        <v>669</v>
      </c>
      <c r="E4" s="618" t="s">
        <v>667</v>
      </c>
      <c r="F4" s="619" t="s">
        <v>668</v>
      </c>
      <c r="G4" s="620" t="s">
        <v>669</v>
      </c>
      <c r="H4" s="618" t="s">
        <v>667</v>
      </c>
      <c r="I4" s="619" t="s">
        <v>668</v>
      </c>
      <c r="J4" s="621" t="s">
        <v>669</v>
      </c>
    </row>
    <row r="5" spans="1:12" x14ac:dyDescent="0.25">
      <c r="A5" s="642" t="s">
        <v>0</v>
      </c>
      <c r="B5" s="607">
        <v>15977.892880364008</v>
      </c>
      <c r="C5" s="607">
        <v>2235.3294951554867</v>
      </c>
      <c r="D5" s="607">
        <v>18213.222375519494</v>
      </c>
      <c r="E5" s="645" t="e">
        <f>+E6+E9+E19+E20</f>
        <v>#REF!</v>
      </c>
      <c r="F5" s="646" t="e">
        <f>+F6+F9+F19+F20</f>
        <v>#REF!</v>
      </c>
      <c r="G5" s="647" t="e">
        <f>+E5+F5</f>
        <v>#REF!</v>
      </c>
      <c r="H5" s="607" t="e">
        <f>+E5-B5</f>
        <v>#REF!</v>
      </c>
      <c r="I5" s="607" t="e">
        <f>+F5-C5</f>
        <v>#REF!</v>
      </c>
      <c r="J5" s="608" t="e">
        <f>+G5-D5</f>
        <v>#REF!</v>
      </c>
    </row>
    <row r="6" spans="1:12" x14ac:dyDescent="0.25">
      <c r="A6" s="638" t="s">
        <v>1</v>
      </c>
      <c r="B6" s="599">
        <f>+B7+B8</f>
        <v>5405.4551158925333</v>
      </c>
      <c r="C6" s="599">
        <f>+C7+C8</f>
        <v>877.28708145559176</v>
      </c>
      <c r="D6" s="599">
        <f>+D7+D8</f>
        <v>6282.742197348125</v>
      </c>
      <c r="E6" s="648" t="e">
        <f>+E7+E8</f>
        <v>#REF!</v>
      </c>
      <c r="F6" s="599" t="e">
        <f>+F7+F8</f>
        <v>#REF!</v>
      </c>
      <c r="G6" s="600" t="e">
        <f t="shared" ref="G6:G20" si="0">+E6+F6</f>
        <v>#REF!</v>
      </c>
      <c r="H6" s="599" t="e">
        <f t="shared" ref="H6:H38" si="1">+E6-B6</f>
        <v>#REF!</v>
      </c>
      <c r="I6" s="599" t="e">
        <f t="shared" ref="I6:I38" si="2">+F6-C6</f>
        <v>#REF!</v>
      </c>
      <c r="J6" s="599" t="e">
        <f t="shared" ref="J6:J38" si="3">+G6-D6</f>
        <v>#REF!</v>
      </c>
      <c r="L6" s="644"/>
    </row>
    <row r="7" spans="1:12" x14ac:dyDescent="0.25">
      <c r="A7" s="635" t="s">
        <v>49</v>
      </c>
      <c r="B7" s="601">
        <f>+SUM('FMI PGE+CFDD'!DS6:DY6)</f>
        <v>1976.9114384832988</v>
      </c>
      <c r="C7" s="601">
        <f>+'FMI PGE+CFDD'!DZ6</f>
        <v>251.00884289550982</v>
      </c>
      <c r="D7" s="601">
        <f>+B7+C7</f>
        <v>2227.9202813788088</v>
      </c>
      <c r="E7" s="628" t="e">
        <f>+SUM(#REF!)</f>
        <v>#REF!</v>
      </c>
      <c r="F7" s="601" t="e">
        <f>+#REF!</f>
        <v>#REF!</v>
      </c>
      <c r="G7" s="602" t="e">
        <f t="shared" si="0"/>
        <v>#REF!</v>
      </c>
      <c r="H7" s="601" t="e">
        <f t="shared" si="1"/>
        <v>#REF!</v>
      </c>
      <c r="I7" s="601" t="e">
        <f t="shared" si="2"/>
        <v>#REF!</v>
      </c>
      <c r="J7" s="667" t="e">
        <f t="shared" si="3"/>
        <v>#REF!</v>
      </c>
    </row>
    <row r="8" spans="1:12" x14ac:dyDescent="0.25">
      <c r="A8" s="635" t="s">
        <v>26</v>
      </c>
      <c r="B8" s="601">
        <f>+SUM('FMI PGE+CFDD'!DS7:DY7)</f>
        <v>3428.5436774092341</v>
      </c>
      <c r="C8" s="601">
        <f>+'FMI PGE+CFDD'!DZ7</f>
        <v>626.27823856008195</v>
      </c>
      <c r="D8" s="601">
        <f>+B8+C8</f>
        <v>4054.8219159693163</v>
      </c>
      <c r="E8" s="628" t="e">
        <f>+SUM(#REF!)</f>
        <v>#REF!</v>
      </c>
      <c r="F8" s="601" t="e">
        <f>+#REF!</f>
        <v>#REF!</v>
      </c>
      <c r="G8" s="602" t="e">
        <f t="shared" si="0"/>
        <v>#REF!</v>
      </c>
      <c r="H8" s="601" t="e">
        <f t="shared" si="1"/>
        <v>#REF!</v>
      </c>
      <c r="I8" s="601" t="e">
        <f t="shared" si="2"/>
        <v>#REF!</v>
      </c>
      <c r="J8" s="602" t="e">
        <f t="shared" si="3"/>
        <v>#REF!</v>
      </c>
      <c r="K8" s="644"/>
      <c r="L8" s="644"/>
    </row>
    <row r="9" spans="1:12" x14ac:dyDescent="0.25">
      <c r="A9" s="636" t="s">
        <v>2</v>
      </c>
      <c r="B9" s="603">
        <v>8980.0101719984632</v>
      </c>
      <c r="C9" s="603">
        <v>1108.5249800703848</v>
      </c>
      <c r="D9" s="603">
        <f t="shared" ref="D9:D20" si="4">+B9+C9</f>
        <v>10088.535152068847</v>
      </c>
      <c r="E9" s="649" t="e">
        <f>+E10+E11+E12+E15+E18</f>
        <v>#REF!</v>
      </c>
      <c r="F9" s="603" t="e">
        <f>+F10+F11+F12+F15+F18</f>
        <v>#REF!</v>
      </c>
      <c r="G9" s="604" t="e">
        <f t="shared" si="0"/>
        <v>#REF!</v>
      </c>
      <c r="H9" s="603" t="e">
        <f t="shared" si="1"/>
        <v>#REF!</v>
      </c>
      <c r="I9" s="603" t="e">
        <f t="shared" si="2"/>
        <v>#REF!</v>
      </c>
      <c r="J9" s="603" t="e">
        <f t="shared" si="3"/>
        <v>#REF!</v>
      </c>
    </row>
    <row r="10" spans="1:12" x14ac:dyDescent="0.25">
      <c r="A10" s="637" t="s">
        <v>3</v>
      </c>
      <c r="B10" s="598">
        <f>+SUM('FMI PGE+CFDD'!DS10:DY10)</f>
        <v>2801.3358780037183</v>
      </c>
      <c r="C10" s="629">
        <f>+'FMI PGE+CFDD'!DZ10</f>
        <v>312.28155676587699</v>
      </c>
      <c r="D10" s="625">
        <f t="shared" si="4"/>
        <v>3113.6174347695951</v>
      </c>
      <c r="E10" s="598" t="e">
        <f>+SUM(#REF!)</f>
        <v>#REF!</v>
      </c>
      <c r="F10" s="629" t="e">
        <f>+#REF!</f>
        <v>#REF!</v>
      </c>
      <c r="G10" s="625" t="e">
        <f t="shared" si="0"/>
        <v>#REF!</v>
      </c>
      <c r="H10" s="598" t="e">
        <f t="shared" si="1"/>
        <v>#REF!</v>
      </c>
      <c r="I10" s="629" t="e">
        <f t="shared" si="2"/>
        <v>#REF!</v>
      </c>
      <c r="J10" s="625" t="e">
        <f t="shared" si="3"/>
        <v>#REF!</v>
      </c>
    </row>
    <row r="11" spans="1:12" x14ac:dyDescent="0.25">
      <c r="A11" s="637" t="s">
        <v>8</v>
      </c>
      <c r="B11" s="628">
        <v>139.870428814484</v>
      </c>
      <c r="C11" s="601">
        <v>20.108222844169724</v>
      </c>
      <c r="D11" s="602">
        <f t="shared" si="4"/>
        <v>159.97865165865372</v>
      </c>
      <c r="E11" s="628" t="e">
        <f>+SUM(#REF!)</f>
        <v>#REF!</v>
      </c>
      <c r="F11" s="601" t="e">
        <f>+#REF!</f>
        <v>#REF!</v>
      </c>
      <c r="G11" s="602" t="e">
        <f t="shared" si="0"/>
        <v>#REF!</v>
      </c>
      <c r="H11" s="628" t="e">
        <f t="shared" si="1"/>
        <v>#REF!</v>
      </c>
      <c r="I11" s="601" t="e">
        <f t="shared" si="2"/>
        <v>#REF!</v>
      </c>
      <c r="J11" s="602" t="e">
        <f t="shared" si="3"/>
        <v>#REF!</v>
      </c>
    </row>
    <row r="12" spans="1:12" x14ac:dyDescent="0.25">
      <c r="A12" s="637" t="s">
        <v>9</v>
      </c>
      <c r="B12" s="628">
        <f>+B13+B14</f>
        <v>4147.6268958190967</v>
      </c>
      <c r="C12" s="601">
        <f>+C13+C14</f>
        <v>546.50220584223609</v>
      </c>
      <c r="D12" s="602">
        <f>+D13+D14</f>
        <v>4694.1291016613332</v>
      </c>
      <c r="E12" s="628" t="e">
        <f>+SUM(#REF!)</f>
        <v>#REF!</v>
      </c>
      <c r="F12" s="601" t="e">
        <f>+#REF!</f>
        <v>#REF!</v>
      </c>
      <c r="G12" s="602" t="e">
        <f t="shared" si="0"/>
        <v>#REF!</v>
      </c>
      <c r="H12" s="628" t="e">
        <f t="shared" si="1"/>
        <v>#REF!</v>
      </c>
      <c r="I12" s="601" t="e">
        <f t="shared" si="2"/>
        <v>#REF!</v>
      </c>
      <c r="J12" s="602" t="e">
        <f t="shared" si="3"/>
        <v>#REF!</v>
      </c>
    </row>
    <row r="13" spans="1:12" x14ac:dyDescent="0.25">
      <c r="A13" s="635" t="s">
        <v>10</v>
      </c>
      <c r="B13" s="628">
        <f>+SUM('FMI PGE+CFDD'!DS11:DY11)</f>
        <v>3671.7082563838603</v>
      </c>
      <c r="C13" s="601">
        <f>+'FMI PGE+CFDD'!DZ11</f>
        <v>478.97453326246369</v>
      </c>
      <c r="D13" s="602">
        <f t="shared" si="4"/>
        <v>4150.6827896463237</v>
      </c>
      <c r="E13" s="628" t="e">
        <f>+SUM(#REF!)</f>
        <v>#REF!</v>
      </c>
      <c r="F13" s="601" t="e">
        <f>+#REF!</f>
        <v>#REF!</v>
      </c>
      <c r="G13" s="602" t="e">
        <f t="shared" si="0"/>
        <v>#REF!</v>
      </c>
      <c r="H13" s="628" t="e">
        <f t="shared" si="1"/>
        <v>#REF!</v>
      </c>
      <c r="I13" s="601" t="e">
        <f t="shared" si="2"/>
        <v>#REF!</v>
      </c>
      <c r="J13" s="602" t="e">
        <f t="shared" si="3"/>
        <v>#REF!</v>
      </c>
    </row>
    <row r="14" spans="1:12" x14ac:dyDescent="0.25">
      <c r="A14" s="635" t="s">
        <v>11</v>
      </c>
      <c r="B14" s="628">
        <f>+SUM('FMI PGE+CFDD'!DS12:DY12)</f>
        <v>475.9186394352368</v>
      </c>
      <c r="C14" s="601">
        <f>+'FMI PGE+CFDD'!DZ12</f>
        <v>67.5276725797724</v>
      </c>
      <c r="D14" s="602">
        <f t="shared" si="4"/>
        <v>543.4463120150092</v>
      </c>
      <c r="E14" s="628" t="e">
        <f>+SUM(#REF!)</f>
        <v>#REF!</v>
      </c>
      <c r="F14" s="601" t="e">
        <f>+#REF!</f>
        <v>#REF!</v>
      </c>
      <c r="G14" s="602" t="e">
        <f t="shared" si="0"/>
        <v>#REF!</v>
      </c>
      <c r="H14" s="628" t="e">
        <f t="shared" si="1"/>
        <v>#REF!</v>
      </c>
      <c r="I14" s="601" t="e">
        <f t="shared" si="2"/>
        <v>#REF!</v>
      </c>
      <c r="J14" s="602" t="e">
        <f t="shared" si="3"/>
        <v>#REF!</v>
      </c>
    </row>
    <row r="15" spans="1:12" x14ac:dyDescent="0.25">
      <c r="A15" s="637" t="s">
        <v>12</v>
      </c>
      <c r="B15" s="628">
        <v>1238.1196950149772</v>
      </c>
      <c r="C15" s="601">
        <v>169.63299461810197</v>
      </c>
      <c r="D15" s="602">
        <f t="shared" si="4"/>
        <v>1407.7526896330792</v>
      </c>
      <c r="E15" s="628" t="e">
        <f>+SUM(#REF!)</f>
        <v>#REF!</v>
      </c>
      <c r="F15" s="601" t="e">
        <f>+#REF!</f>
        <v>#REF!</v>
      </c>
      <c r="G15" s="602" t="e">
        <f t="shared" si="0"/>
        <v>#REF!</v>
      </c>
      <c r="H15" s="628" t="e">
        <f t="shared" si="1"/>
        <v>#REF!</v>
      </c>
      <c r="I15" s="601" t="e">
        <f t="shared" si="2"/>
        <v>#REF!</v>
      </c>
      <c r="J15" s="602" t="e">
        <f t="shared" si="3"/>
        <v>#REF!</v>
      </c>
    </row>
    <row r="16" spans="1:12" x14ac:dyDescent="0.25">
      <c r="A16" s="635" t="s">
        <v>13</v>
      </c>
      <c r="B16" s="628">
        <f>+SUM('FMI PGE+CFDD'!DS13:DY13)</f>
        <v>655.13718266260901</v>
      </c>
      <c r="C16" s="601">
        <f>+'FMI PGE+CFDD'!DZ13</f>
        <v>97.197019019227994</v>
      </c>
      <c r="D16" s="602">
        <f t="shared" si="4"/>
        <v>752.33420168183704</v>
      </c>
      <c r="E16" s="628" t="e">
        <f>+SUM(#REF!)</f>
        <v>#REF!</v>
      </c>
      <c r="F16" s="601" t="e">
        <f>+#REF!</f>
        <v>#REF!</v>
      </c>
      <c r="G16" s="602" t="e">
        <f t="shared" si="0"/>
        <v>#REF!</v>
      </c>
      <c r="H16" s="628" t="e">
        <f t="shared" si="1"/>
        <v>#REF!</v>
      </c>
      <c r="I16" s="601" t="e">
        <f t="shared" si="2"/>
        <v>#REF!</v>
      </c>
      <c r="J16" s="602" t="e">
        <f t="shared" si="3"/>
        <v>#REF!</v>
      </c>
    </row>
    <row r="17" spans="1:11" x14ac:dyDescent="0.25">
      <c r="A17" s="635" t="s">
        <v>14</v>
      </c>
      <c r="B17" s="628">
        <v>581.18221230236816</v>
      </c>
      <c r="C17" s="601">
        <v>72.435975598873995</v>
      </c>
      <c r="D17" s="602">
        <f t="shared" si="4"/>
        <v>653.61818790124221</v>
      </c>
      <c r="E17" s="628" t="e">
        <f>+SUM(#REF!)</f>
        <v>#REF!</v>
      </c>
      <c r="F17" s="601" t="e">
        <f>+#REF!</f>
        <v>#REF!</v>
      </c>
      <c r="G17" s="602" t="e">
        <f t="shared" si="0"/>
        <v>#REF!</v>
      </c>
      <c r="H17" s="628" t="e">
        <f t="shared" si="1"/>
        <v>#REF!</v>
      </c>
      <c r="I17" s="601" t="e">
        <f t="shared" si="2"/>
        <v>#REF!</v>
      </c>
      <c r="J17" s="602" t="e">
        <f t="shared" si="3"/>
        <v>#REF!</v>
      </c>
    </row>
    <row r="18" spans="1:11" x14ac:dyDescent="0.25">
      <c r="A18" s="637" t="s">
        <v>670</v>
      </c>
      <c r="B18" s="628">
        <f>+SUM('FMI PGE+CFDD'!DS14:DY14)-B17-B11</f>
        <v>945.30291154499946</v>
      </c>
      <c r="C18" s="601">
        <v>60</v>
      </c>
      <c r="D18" s="602">
        <f t="shared" si="4"/>
        <v>1005.3029115449995</v>
      </c>
      <c r="E18" s="628" t="e">
        <f>+SUM(#REF!)</f>
        <v>#REF!</v>
      </c>
      <c r="F18" s="601" t="e">
        <f>+#REF!</f>
        <v>#REF!</v>
      </c>
      <c r="G18" s="602" t="e">
        <f t="shared" si="0"/>
        <v>#REF!</v>
      </c>
      <c r="H18" s="628" t="e">
        <f t="shared" si="1"/>
        <v>#REF!</v>
      </c>
      <c r="I18" s="601" t="e">
        <f t="shared" si="2"/>
        <v>#REF!</v>
      </c>
      <c r="J18" s="602" t="e">
        <f t="shared" si="3"/>
        <v>#REF!</v>
      </c>
    </row>
    <row r="19" spans="1:11" x14ac:dyDescent="0.25">
      <c r="A19" s="638" t="s">
        <v>235</v>
      </c>
      <c r="B19" s="627">
        <v>1265.7672715930123</v>
      </c>
      <c r="C19" s="605">
        <v>218.48743362951001</v>
      </c>
      <c r="D19" s="602">
        <f t="shared" si="4"/>
        <v>1484.2547052225223</v>
      </c>
      <c r="E19" s="627" t="e">
        <f>+SUM(#REF!)</f>
        <v>#REF!</v>
      </c>
      <c r="F19" s="605" t="e">
        <f>+#REF!</f>
        <v>#REF!</v>
      </c>
      <c r="G19" s="602" t="e">
        <f t="shared" si="0"/>
        <v>#REF!</v>
      </c>
      <c r="H19" s="627" t="e">
        <f t="shared" si="1"/>
        <v>#REF!</v>
      </c>
      <c r="I19" s="605" t="e">
        <f t="shared" si="2"/>
        <v>#REF!</v>
      </c>
      <c r="J19" s="602" t="e">
        <f t="shared" si="3"/>
        <v>#REF!</v>
      </c>
    </row>
    <row r="20" spans="1:11" x14ac:dyDescent="0.25">
      <c r="A20" s="638" t="s">
        <v>671</v>
      </c>
      <c r="B20" s="627">
        <v>326.54186888000021</v>
      </c>
      <c r="C20" s="605">
        <v>31.03</v>
      </c>
      <c r="D20" s="602">
        <f t="shared" si="4"/>
        <v>357.57186888000024</v>
      </c>
      <c r="E20" s="627" t="e">
        <f>+SUM(#REF!)</f>
        <v>#REF!</v>
      </c>
      <c r="F20" s="605" t="e">
        <f>+#REF!</f>
        <v>#REF!</v>
      </c>
      <c r="G20" s="602" t="e">
        <f t="shared" si="0"/>
        <v>#REF!</v>
      </c>
      <c r="H20" s="627" t="e">
        <f t="shared" si="1"/>
        <v>#REF!</v>
      </c>
      <c r="I20" s="605" t="e">
        <f t="shared" si="2"/>
        <v>#REF!</v>
      </c>
      <c r="J20" s="602" t="e">
        <f t="shared" si="3"/>
        <v>#REF!</v>
      </c>
    </row>
    <row r="21" spans="1:11" ht="15.75" x14ac:dyDescent="0.25">
      <c r="A21" s="639"/>
      <c r="B21" s="624"/>
      <c r="C21" s="597"/>
      <c r="D21" s="626"/>
      <c r="E21" s="624"/>
      <c r="F21" s="597"/>
      <c r="G21" s="626"/>
      <c r="H21" s="624"/>
      <c r="I21" s="597"/>
      <c r="J21" s="626"/>
    </row>
    <row r="22" spans="1:11" x14ac:dyDescent="0.25">
      <c r="A22" s="631" t="s">
        <v>4</v>
      </c>
      <c r="B22" s="654">
        <f t="shared" ref="B22:G22" si="5">+B23+B31+B34</f>
        <v>17206.106949380122</v>
      </c>
      <c r="C22" s="654">
        <f t="shared" si="5"/>
        <v>2606.6531827883132</v>
      </c>
      <c r="D22" s="654">
        <f t="shared" si="5"/>
        <v>19812.760132168438</v>
      </c>
      <c r="E22" s="654" t="e">
        <f t="shared" si="5"/>
        <v>#REF!</v>
      </c>
      <c r="F22" s="655" t="e">
        <f t="shared" si="5"/>
        <v>#REF!</v>
      </c>
      <c r="G22" s="656" t="e">
        <f t="shared" si="5"/>
        <v>#REF!</v>
      </c>
      <c r="H22" s="654" t="e">
        <f t="shared" si="1"/>
        <v>#REF!</v>
      </c>
      <c r="I22" s="655" t="e">
        <f t="shared" si="2"/>
        <v>#REF!</v>
      </c>
      <c r="J22" s="656" t="e">
        <f t="shared" si="3"/>
        <v>#REF!</v>
      </c>
    </row>
    <row r="23" spans="1:11" x14ac:dyDescent="0.25">
      <c r="A23" s="632" t="s">
        <v>392</v>
      </c>
      <c r="B23" s="650">
        <f t="shared" ref="B23:G23" si="6">+B24+B26+B27+B28+B29+B30</f>
        <v>14665.207320642565</v>
      </c>
      <c r="C23" s="650">
        <f t="shared" si="6"/>
        <v>2137.7899772645978</v>
      </c>
      <c r="D23" s="650">
        <f t="shared" si="6"/>
        <v>16802.997297907164</v>
      </c>
      <c r="E23" s="650" t="e">
        <f t="shared" si="6"/>
        <v>#REF!</v>
      </c>
      <c r="F23" s="607" t="e">
        <f t="shared" si="6"/>
        <v>#REF!</v>
      </c>
      <c r="G23" s="608" t="e">
        <f t="shared" si="6"/>
        <v>#REF!</v>
      </c>
      <c r="H23" s="650" t="e">
        <f t="shared" si="1"/>
        <v>#REF!</v>
      </c>
      <c r="I23" s="607" t="e">
        <f t="shared" si="2"/>
        <v>#REF!</v>
      </c>
      <c r="J23" s="608" t="e">
        <f t="shared" si="3"/>
        <v>#REF!</v>
      </c>
      <c r="K23" s="644" t="e">
        <f>+J23-J28</f>
        <v>#REF!</v>
      </c>
    </row>
    <row r="24" spans="1:11" x14ac:dyDescent="0.25">
      <c r="A24" s="633" t="s">
        <v>5</v>
      </c>
      <c r="B24" s="599">
        <v>5207.2495657714517</v>
      </c>
      <c r="C24" s="599">
        <v>876.60294352826895</v>
      </c>
      <c r="D24" s="599">
        <v>6083.8525092997206</v>
      </c>
      <c r="E24" s="648" t="e">
        <f>+SUM(#REF!)</f>
        <v>#REF!</v>
      </c>
      <c r="F24" s="599" t="e">
        <f>+#REF!</f>
        <v>#REF!</v>
      </c>
      <c r="G24" s="600" t="e">
        <f t="shared" ref="G24:G34" si="7">+E24+F24</f>
        <v>#REF!</v>
      </c>
      <c r="H24" s="648" t="e">
        <f t="shared" si="1"/>
        <v>#REF!</v>
      </c>
      <c r="I24" s="599" t="e">
        <f t="shared" si="2"/>
        <v>#REF!</v>
      </c>
      <c r="J24" s="600" t="e">
        <f t="shared" si="3"/>
        <v>#REF!</v>
      </c>
    </row>
    <row r="25" spans="1:11" x14ac:dyDescent="0.25">
      <c r="A25" s="633" t="s">
        <v>6</v>
      </c>
      <c r="B25" s="599">
        <v>5095.3712962908312</v>
      </c>
      <c r="C25" s="599">
        <v>699.92247574996497</v>
      </c>
      <c r="D25" s="599">
        <v>5795.2937720407954</v>
      </c>
      <c r="E25" s="648" t="e">
        <f>+E26+E27</f>
        <v>#REF!</v>
      </c>
      <c r="F25" s="599" t="e">
        <f>+F26+F27</f>
        <v>#REF!</v>
      </c>
      <c r="G25" s="600" t="e">
        <f t="shared" si="7"/>
        <v>#REF!</v>
      </c>
      <c r="H25" s="648" t="e">
        <f t="shared" si="1"/>
        <v>#REF!</v>
      </c>
      <c r="I25" s="599" t="e">
        <f t="shared" si="2"/>
        <v>#REF!</v>
      </c>
      <c r="J25" s="600" t="e">
        <f t="shared" si="3"/>
        <v>#REF!</v>
      </c>
    </row>
    <row r="26" spans="1:11" x14ac:dyDescent="0.25">
      <c r="A26" s="634" t="s">
        <v>49</v>
      </c>
      <c r="B26" s="601">
        <v>1064.8391032284751</v>
      </c>
      <c r="C26" s="601">
        <v>167.11763451863101</v>
      </c>
      <c r="D26" s="601">
        <v>1231.9567377471062</v>
      </c>
      <c r="E26" s="628" t="e">
        <f>+SUM(#REF!)</f>
        <v>#REF!</v>
      </c>
      <c r="F26" s="601" t="e">
        <f>+#REF!</f>
        <v>#REF!</v>
      </c>
      <c r="G26" s="602" t="e">
        <f t="shared" si="7"/>
        <v>#REF!</v>
      </c>
      <c r="H26" s="628" t="e">
        <f t="shared" si="1"/>
        <v>#REF!</v>
      </c>
      <c r="I26" s="601" t="e">
        <f t="shared" si="2"/>
        <v>#REF!</v>
      </c>
      <c r="J26" s="602" t="e">
        <f t="shared" si="3"/>
        <v>#REF!</v>
      </c>
    </row>
    <row r="27" spans="1:11" x14ac:dyDescent="0.25">
      <c r="A27" s="634" t="s">
        <v>26</v>
      </c>
      <c r="B27" s="601">
        <v>4030.5321930623559</v>
      </c>
      <c r="C27" s="601">
        <v>532.80484123133397</v>
      </c>
      <c r="D27" s="601">
        <v>4563.3370342936896</v>
      </c>
      <c r="E27" s="628" t="e">
        <f>+SUM(#REF!)</f>
        <v>#REF!</v>
      </c>
      <c r="F27" s="601" t="e">
        <f>+#REF!</f>
        <v>#REF!</v>
      </c>
      <c r="G27" s="602" t="e">
        <f t="shared" si="7"/>
        <v>#REF!</v>
      </c>
      <c r="H27" s="628" t="e">
        <f t="shared" si="1"/>
        <v>#REF!</v>
      </c>
      <c r="I27" s="601" t="e">
        <f t="shared" si="2"/>
        <v>#REF!</v>
      </c>
      <c r="J27" s="602" t="e">
        <f t="shared" si="3"/>
        <v>#REF!</v>
      </c>
    </row>
    <row r="28" spans="1:11" x14ac:dyDescent="0.25">
      <c r="A28" s="633" t="s">
        <v>15</v>
      </c>
      <c r="B28" s="599">
        <v>1458.1762344047354</v>
      </c>
      <c r="C28" s="599">
        <v>108.33511031431195</v>
      </c>
      <c r="D28" s="599">
        <v>1566.5113447190474</v>
      </c>
      <c r="E28" s="648" t="e">
        <f>+SUM(#REF!)</f>
        <v>#REF!</v>
      </c>
      <c r="F28" s="599" t="e">
        <f>+#REF!</f>
        <v>#REF!</v>
      </c>
      <c r="G28" s="600" t="e">
        <f t="shared" si="7"/>
        <v>#REF!</v>
      </c>
      <c r="H28" s="648" t="e">
        <f t="shared" si="1"/>
        <v>#REF!</v>
      </c>
      <c r="I28" s="599" t="e">
        <f t="shared" si="2"/>
        <v>#REF!</v>
      </c>
      <c r="J28" s="600" t="e">
        <f t="shared" si="3"/>
        <v>#REF!</v>
      </c>
    </row>
    <row r="29" spans="1:11" x14ac:dyDescent="0.25">
      <c r="A29" s="633" t="s">
        <v>16</v>
      </c>
      <c r="B29" s="599">
        <v>2155.8954798479685</v>
      </c>
      <c r="C29" s="599">
        <v>334.08953913462523</v>
      </c>
      <c r="D29" s="599">
        <v>2489.9850189825938</v>
      </c>
      <c r="E29" s="648" t="e">
        <f>+SUM(#REF!)</f>
        <v>#REF!</v>
      </c>
      <c r="F29" s="599" t="e">
        <f>+#REF!</f>
        <v>#REF!</v>
      </c>
      <c r="G29" s="600" t="e">
        <f t="shared" si="7"/>
        <v>#REF!</v>
      </c>
      <c r="H29" s="648" t="e">
        <f t="shared" si="1"/>
        <v>#REF!</v>
      </c>
      <c r="I29" s="599" t="e">
        <f t="shared" si="2"/>
        <v>#REF!</v>
      </c>
      <c r="J29" s="600" t="e">
        <f t="shared" si="3"/>
        <v>#REF!</v>
      </c>
    </row>
    <row r="30" spans="1:11" x14ac:dyDescent="0.25">
      <c r="A30" s="633" t="s">
        <v>672</v>
      </c>
      <c r="B30" s="599">
        <v>748.51474432757982</v>
      </c>
      <c r="C30" s="599">
        <v>118.83990853742651</v>
      </c>
      <c r="D30" s="599">
        <v>867.3546528650063</v>
      </c>
      <c r="E30" s="648" t="e">
        <f>+SUM(#REF!)</f>
        <v>#REF!</v>
      </c>
      <c r="F30" s="599" t="e">
        <f>+#REF!</f>
        <v>#REF!</v>
      </c>
      <c r="G30" s="600" t="e">
        <f t="shared" si="7"/>
        <v>#REF!</v>
      </c>
      <c r="H30" s="648" t="e">
        <f t="shared" si="1"/>
        <v>#REF!</v>
      </c>
      <c r="I30" s="599" t="e">
        <f t="shared" si="2"/>
        <v>#REF!</v>
      </c>
      <c r="J30" s="600" t="e">
        <f t="shared" si="3"/>
        <v>#REF!</v>
      </c>
    </row>
    <row r="31" spans="1:11" x14ac:dyDescent="0.25">
      <c r="A31" s="632" t="s">
        <v>249</v>
      </c>
      <c r="B31" s="609">
        <v>2524.1999760175604</v>
      </c>
      <c r="C31" s="609">
        <v>468.86320552371552</v>
      </c>
      <c r="D31" s="609">
        <v>2993.0631815412758</v>
      </c>
      <c r="E31" s="651" t="e">
        <f>+SUM(#REF!)</f>
        <v>#REF!</v>
      </c>
      <c r="F31" s="609" t="e">
        <f>+#REF!</f>
        <v>#REF!</v>
      </c>
      <c r="G31" s="610" t="e">
        <f t="shared" si="7"/>
        <v>#REF!</v>
      </c>
      <c r="H31" s="651" t="e">
        <f t="shared" si="1"/>
        <v>#REF!</v>
      </c>
      <c r="I31" s="609" t="e">
        <f t="shared" si="2"/>
        <v>#REF!</v>
      </c>
      <c r="J31" s="610" t="e">
        <f t="shared" si="3"/>
        <v>#REF!</v>
      </c>
    </row>
    <row r="32" spans="1:11" x14ac:dyDescent="0.25">
      <c r="A32" s="633" t="s">
        <v>247</v>
      </c>
      <c r="B32" s="605">
        <v>389.08335920000002</v>
      </c>
      <c r="C32" s="605">
        <v>115</v>
      </c>
      <c r="D32" s="605">
        <v>504.08335920000002</v>
      </c>
      <c r="E32" s="627" t="e">
        <f>+SUM(#REF!)</f>
        <v>#REF!</v>
      </c>
      <c r="F32" s="605" t="e">
        <f>+#REF!</f>
        <v>#REF!</v>
      </c>
      <c r="G32" s="606" t="e">
        <f t="shared" si="7"/>
        <v>#REF!</v>
      </c>
      <c r="H32" s="627" t="e">
        <f t="shared" si="1"/>
        <v>#REF!</v>
      </c>
      <c r="I32" s="605" t="e">
        <f t="shared" si="2"/>
        <v>#REF!</v>
      </c>
      <c r="J32" s="606" t="e">
        <f t="shared" si="3"/>
        <v>#REF!</v>
      </c>
    </row>
    <row r="33" spans="1:11" x14ac:dyDescent="0.25">
      <c r="A33" s="633" t="s">
        <v>248</v>
      </c>
      <c r="B33" s="611">
        <v>2135.1166168175605</v>
      </c>
      <c r="C33" s="611">
        <v>353.86320552371552</v>
      </c>
      <c r="D33" s="611">
        <v>2488.9798223412758</v>
      </c>
      <c r="E33" s="660" t="e">
        <f>+SUM(#REF!)</f>
        <v>#REF!</v>
      </c>
      <c r="F33" s="611" t="e">
        <f>+#REF!</f>
        <v>#REF!</v>
      </c>
      <c r="G33" s="612" t="e">
        <f t="shared" si="7"/>
        <v>#REF!</v>
      </c>
      <c r="H33" s="660" t="e">
        <f t="shared" si="1"/>
        <v>#REF!</v>
      </c>
      <c r="I33" s="611" t="e">
        <f t="shared" si="2"/>
        <v>#REF!</v>
      </c>
      <c r="J33" s="612" t="e">
        <f t="shared" si="3"/>
        <v>#REF!</v>
      </c>
    </row>
    <row r="34" spans="1:11" x14ac:dyDescent="0.25">
      <c r="A34" s="632" t="s">
        <v>48</v>
      </c>
      <c r="B34" s="609">
        <v>16.699652720000003</v>
      </c>
      <c r="C34" s="609">
        <v>0</v>
      </c>
      <c r="D34" s="609">
        <v>16.699652720000003</v>
      </c>
      <c r="E34" s="651" t="e">
        <f>+SUM(#REF!)</f>
        <v>#REF!</v>
      </c>
      <c r="F34" s="609" t="e">
        <f>+#REF!</f>
        <v>#REF!</v>
      </c>
      <c r="G34" s="610" t="e">
        <f t="shared" si="7"/>
        <v>#REF!</v>
      </c>
      <c r="H34" s="651" t="e">
        <f t="shared" si="1"/>
        <v>#REF!</v>
      </c>
      <c r="I34" s="609" t="e">
        <f t="shared" si="2"/>
        <v>#REF!</v>
      </c>
      <c r="J34" s="610" t="e">
        <f t="shared" si="3"/>
        <v>#REF!</v>
      </c>
    </row>
    <row r="35" spans="1:11" x14ac:dyDescent="0.25">
      <c r="A35" s="640"/>
      <c r="B35" s="599"/>
      <c r="C35" s="599"/>
      <c r="D35" s="599"/>
      <c r="E35" s="661"/>
      <c r="F35" s="662"/>
      <c r="G35" s="663"/>
      <c r="H35" s="661">
        <f t="shared" si="1"/>
        <v>0</v>
      </c>
      <c r="I35" s="662">
        <f t="shared" si="2"/>
        <v>0</v>
      </c>
      <c r="J35" s="663">
        <f t="shared" si="3"/>
        <v>0</v>
      </c>
    </row>
    <row r="36" spans="1:11" ht="18" thickBot="1" x14ac:dyDescent="0.3">
      <c r="A36" s="641" t="s">
        <v>673</v>
      </c>
      <c r="B36" s="664">
        <v>-1228.2140690161141</v>
      </c>
      <c r="C36" s="665">
        <v>-371.32368763282648</v>
      </c>
      <c r="D36" s="666">
        <v>-1599.5377566489406</v>
      </c>
      <c r="E36" s="664" t="e">
        <f>+E5-E22</f>
        <v>#REF!</v>
      </c>
      <c r="F36" s="665" t="e">
        <f>+F5-F22</f>
        <v>#REF!</v>
      </c>
      <c r="G36" s="666" t="e">
        <f>+G5-G22</f>
        <v>#REF!</v>
      </c>
      <c r="H36" s="664" t="e">
        <f t="shared" si="1"/>
        <v>#REF!</v>
      </c>
      <c r="I36" s="665" t="e">
        <f t="shared" si="2"/>
        <v>#REF!</v>
      </c>
      <c r="J36" s="666" t="e">
        <f t="shared" si="3"/>
        <v>#REF!</v>
      </c>
    </row>
    <row r="37" spans="1:11" x14ac:dyDescent="0.25">
      <c r="A37" s="643" t="s">
        <v>674</v>
      </c>
      <c r="B37" s="534"/>
      <c r="C37" s="534"/>
      <c r="D37" s="534">
        <v>179</v>
      </c>
      <c r="E37" s="652"/>
      <c r="F37" s="534"/>
      <c r="G37" s="653"/>
      <c r="H37" s="622">
        <f t="shared" si="1"/>
        <v>0</v>
      </c>
      <c r="I37" s="622">
        <f t="shared" si="2"/>
        <v>0</v>
      </c>
      <c r="J37" s="623">
        <f t="shared" si="3"/>
        <v>-179</v>
      </c>
    </row>
    <row r="38" spans="1:11" ht="18" thickBot="1" x14ac:dyDescent="0.3">
      <c r="A38" s="657" t="s">
        <v>413</v>
      </c>
      <c r="B38" s="658">
        <v>-1228.2140690161141</v>
      </c>
      <c r="C38" s="658">
        <v>-371.32368763282648</v>
      </c>
      <c r="D38" s="658">
        <v>-1420.5377566489406</v>
      </c>
      <c r="E38" s="659" t="e">
        <f>+E36</f>
        <v>#REF!</v>
      </c>
      <c r="F38" s="659" t="e">
        <f>+F36</f>
        <v>#REF!</v>
      </c>
      <c r="G38" s="659" t="e">
        <f>+G36</f>
        <v>#REF!</v>
      </c>
      <c r="H38" s="658" t="e">
        <f t="shared" si="1"/>
        <v>#REF!</v>
      </c>
      <c r="I38" s="658" t="e">
        <f t="shared" si="2"/>
        <v>#REF!</v>
      </c>
      <c r="J38" s="617" t="e">
        <f t="shared" si="3"/>
        <v>#REF!</v>
      </c>
    </row>
    <row r="39" spans="1:11" x14ac:dyDescent="0.25">
      <c r="A39" s="630" t="s">
        <v>675</v>
      </c>
      <c r="B39" s="613"/>
      <c r="C39" s="613"/>
      <c r="D39" s="613"/>
      <c r="E39" s="613"/>
      <c r="F39" s="613"/>
      <c r="G39" s="613"/>
      <c r="H39" s="614"/>
      <c r="I39" s="614"/>
      <c r="J39" s="614"/>
    </row>
    <row r="40" spans="1:11" x14ac:dyDescent="0.25">
      <c r="A40" s="676" t="s">
        <v>676</v>
      </c>
      <c r="B40" s="677">
        <f>+B36+B28</f>
        <v>229.96216538862132</v>
      </c>
      <c r="C40" s="678">
        <f t="shared" ref="C40:I40" si="8">+C36+C28</f>
        <v>-262.98857731851456</v>
      </c>
      <c r="D40" s="679">
        <f t="shared" si="8"/>
        <v>-33.026411929893129</v>
      </c>
      <c r="E40" s="677" t="e">
        <f t="shared" si="8"/>
        <v>#REF!</v>
      </c>
      <c r="F40" s="678" t="e">
        <f t="shared" si="8"/>
        <v>#REF!</v>
      </c>
      <c r="G40" s="679" t="e">
        <f t="shared" si="8"/>
        <v>#REF!</v>
      </c>
      <c r="H40" s="677" t="e">
        <f t="shared" si="8"/>
        <v>#REF!</v>
      </c>
      <c r="I40" s="677" t="e">
        <f t="shared" si="8"/>
        <v>#REF!</v>
      </c>
      <c r="J40" s="680" t="e">
        <f>+J36+J28</f>
        <v>#REF!</v>
      </c>
    </row>
    <row r="41" spans="1:11" x14ac:dyDescent="0.25">
      <c r="A41" s="673" t="s">
        <v>407</v>
      </c>
      <c r="B41" s="668">
        <f>+B6-B27</f>
        <v>1374.9229228301774</v>
      </c>
      <c r="C41" s="668">
        <f t="shared" ref="C41:J41" si="9">+C6-C27</f>
        <v>344.48224022425779</v>
      </c>
      <c r="D41" s="668">
        <f t="shared" si="9"/>
        <v>1719.4051630544354</v>
      </c>
      <c r="E41" s="668" t="e">
        <f t="shared" si="9"/>
        <v>#REF!</v>
      </c>
      <c r="F41" s="668" t="e">
        <f t="shared" si="9"/>
        <v>#REF!</v>
      </c>
      <c r="G41" s="668" t="e">
        <f t="shared" si="9"/>
        <v>#REF!</v>
      </c>
      <c r="H41" s="668" t="e">
        <f t="shared" si="9"/>
        <v>#REF!</v>
      </c>
      <c r="I41" s="668" t="e">
        <f t="shared" si="9"/>
        <v>#REF!</v>
      </c>
      <c r="J41" s="668" t="e">
        <f t="shared" si="9"/>
        <v>#REF!</v>
      </c>
    </row>
    <row r="42" spans="1:11" x14ac:dyDescent="0.25">
      <c r="A42" s="674" t="s">
        <v>408</v>
      </c>
      <c r="B42" s="681">
        <f t="shared" ref="B42:J42" si="10">+(B5-B6)-(B22-B27)+B28</f>
        <v>-1144.9607574415561</v>
      </c>
      <c r="C42" s="682">
        <f t="shared" si="10"/>
        <v>-607.47081754277212</v>
      </c>
      <c r="D42" s="683">
        <f t="shared" si="10"/>
        <v>-1752.4315749843313</v>
      </c>
      <c r="E42" s="681" t="e">
        <f t="shared" si="10"/>
        <v>#REF!</v>
      </c>
      <c r="F42" s="682" t="e">
        <f t="shared" si="10"/>
        <v>#REF!</v>
      </c>
      <c r="G42" s="683" t="e">
        <f t="shared" si="10"/>
        <v>#REF!</v>
      </c>
      <c r="H42" s="681" t="e">
        <f t="shared" si="10"/>
        <v>#REF!</v>
      </c>
      <c r="I42" s="682" t="e">
        <f t="shared" si="10"/>
        <v>#REF!</v>
      </c>
      <c r="J42" s="683" t="e">
        <f t="shared" si="10"/>
        <v>#REF!</v>
      </c>
    </row>
    <row r="43" spans="1:11" x14ac:dyDescent="0.25">
      <c r="A43" s="675" t="s">
        <v>677</v>
      </c>
      <c r="B43" s="669">
        <f>+B5-B6</f>
        <v>10572.437764471475</v>
      </c>
      <c r="C43" s="615">
        <f t="shared" ref="C43:J43" si="11">+C5-C6</f>
        <v>1358.042413699895</v>
      </c>
      <c r="D43" s="616">
        <f t="shared" si="11"/>
        <v>11930.480178171369</v>
      </c>
      <c r="E43" s="669" t="e">
        <f t="shared" si="11"/>
        <v>#REF!</v>
      </c>
      <c r="F43" s="615" t="e">
        <f t="shared" si="11"/>
        <v>#REF!</v>
      </c>
      <c r="G43" s="616" t="e">
        <f t="shared" si="11"/>
        <v>#REF!</v>
      </c>
      <c r="H43" s="669" t="e">
        <f t="shared" si="11"/>
        <v>#REF!</v>
      </c>
      <c r="I43" s="615" t="e">
        <f t="shared" si="11"/>
        <v>#REF!</v>
      </c>
      <c r="J43" s="616" t="e">
        <f t="shared" si="11"/>
        <v>#REF!</v>
      </c>
    </row>
    <row r="44" spans="1:11" x14ac:dyDescent="0.25">
      <c r="A44" s="675" t="s">
        <v>409</v>
      </c>
      <c r="B44" s="670">
        <f>-B22+B28+B27</f>
        <v>-11717.398521913032</v>
      </c>
      <c r="C44" s="671">
        <f t="shared" ref="C44:J44" si="12">-C22+C28+C27</f>
        <v>-1965.5132312426674</v>
      </c>
      <c r="D44" s="672">
        <f t="shared" si="12"/>
        <v>-13682.911753155699</v>
      </c>
      <c r="E44" s="670" t="e">
        <f t="shared" si="12"/>
        <v>#REF!</v>
      </c>
      <c r="F44" s="671" t="e">
        <f t="shared" si="12"/>
        <v>#REF!</v>
      </c>
      <c r="G44" s="672" t="e">
        <f t="shared" si="12"/>
        <v>#REF!</v>
      </c>
      <c r="H44" s="670" t="e">
        <f t="shared" si="12"/>
        <v>#REF!</v>
      </c>
      <c r="I44" s="671" t="e">
        <f>-I22+I28+I27</f>
        <v>#REF!</v>
      </c>
      <c r="J44" s="672" t="e">
        <f t="shared" si="12"/>
        <v>#REF!</v>
      </c>
      <c r="K44" s="644" t="e">
        <f>+J24+J26+J29+J30</f>
        <v>#REF!</v>
      </c>
    </row>
    <row r="45" spans="1:11" x14ac:dyDescent="0.25">
      <c r="K45" s="644" t="e">
        <f>+J31</f>
        <v>#REF!</v>
      </c>
    </row>
    <row r="46" spans="1:11" x14ac:dyDescent="0.25">
      <c r="B46" s="644"/>
      <c r="C46" s="644"/>
      <c r="K46" s="644" t="e">
        <f>+J34</f>
        <v>#REF!</v>
      </c>
    </row>
    <row r="47" spans="1:11" x14ac:dyDescent="0.25">
      <c r="B47" s="644"/>
    </row>
    <row r="48" spans="1:11" x14ac:dyDescent="0.25">
      <c r="B48" s="644"/>
      <c r="C48" s="644"/>
    </row>
    <row r="49" spans="2:2" x14ac:dyDescent="0.25">
      <c r="B49" s="644"/>
    </row>
    <row r="50" spans="2:2" x14ac:dyDescent="0.25">
      <c r="B50" s="644"/>
    </row>
    <row r="51" spans="2:2" x14ac:dyDescent="0.25">
      <c r="B51" s="644"/>
    </row>
  </sheetData>
  <mergeCells count="3">
    <mergeCell ref="H3:J3"/>
    <mergeCell ref="B3:D3"/>
    <mergeCell ref="E3:G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39997558519241921"/>
  </sheetPr>
  <dimension ref="A1:EC76"/>
  <sheetViews>
    <sheetView zoomScale="90" zoomScaleNormal="90" workbookViewId="0">
      <pane xSplit="1" ySplit="3" topLeftCell="DS4" activePane="bottomRight" state="frozen"/>
      <selection activeCell="D201" sqref="D201"/>
      <selection pane="topRight" activeCell="D201" sqref="D201"/>
      <selection pane="bottomLeft" activeCell="D201" sqref="D201"/>
      <selection pane="bottomRight" activeCell="DY6" sqref="DY6"/>
    </sheetView>
  </sheetViews>
  <sheetFormatPr baseColWidth="10" defaultColWidth="9.42578125" defaultRowHeight="15" outlineLevelCol="1" x14ac:dyDescent="0.25"/>
  <cols>
    <col min="1" max="1" width="33.5703125" style="302" customWidth="1"/>
    <col min="2" max="2" width="9.140625" style="302" hidden="1" customWidth="1"/>
    <col min="3" max="41" width="9" style="302" hidden="1" customWidth="1" outlineLevel="1"/>
    <col min="42" max="86" width="9.140625" style="302" hidden="1" customWidth="1" outlineLevel="1"/>
    <col min="87" max="122" width="9.140625" style="302" customWidth="1" outlineLevel="1"/>
    <col min="123" max="123" width="9.42578125" style="232"/>
    <col min="124" max="126" width="9.140625" style="302" customWidth="1" outlineLevel="1"/>
    <col min="127" max="16384" width="9.42578125" style="232"/>
  </cols>
  <sheetData>
    <row r="1" spans="1:132" x14ac:dyDescent="0.25">
      <c r="A1" s="356" t="s">
        <v>573</v>
      </c>
      <c r="B1" s="356">
        <v>2011</v>
      </c>
      <c r="C1" s="356">
        <v>2012</v>
      </c>
      <c r="D1" s="356">
        <v>2012</v>
      </c>
      <c r="E1" s="356">
        <v>2012</v>
      </c>
      <c r="F1" s="356">
        <v>2012</v>
      </c>
      <c r="G1" s="356">
        <v>2012</v>
      </c>
      <c r="H1" s="356">
        <v>2012</v>
      </c>
      <c r="I1" s="356">
        <v>2012</v>
      </c>
      <c r="J1" s="356">
        <v>2012</v>
      </c>
      <c r="K1" s="356">
        <v>2012</v>
      </c>
      <c r="L1" s="356">
        <v>2012</v>
      </c>
      <c r="M1" s="356">
        <v>2012</v>
      </c>
      <c r="N1" s="356">
        <v>2012</v>
      </c>
      <c r="O1" s="356">
        <v>2013</v>
      </c>
      <c r="P1" s="356">
        <v>2013</v>
      </c>
      <c r="Q1" s="356">
        <v>2013</v>
      </c>
      <c r="R1" s="356">
        <v>2013</v>
      </c>
      <c r="S1" s="356">
        <v>2013</v>
      </c>
      <c r="T1" s="356">
        <v>2013</v>
      </c>
      <c r="U1" s="356">
        <v>2013</v>
      </c>
      <c r="V1" s="356">
        <v>2013</v>
      </c>
      <c r="W1" s="356">
        <v>2013</v>
      </c>
      <c r="X1" s="356">
        <v>2013</v>
      </c>
      <c r="Y1" s="356">
        <v>2013</v>
      </c>
      <c r="Z1" s="356">
        <v>2013</v>
      </c>
      <c r="AA1" s="356">
        <v>2014</v>
      </c>
      <c r="AB1" s="356">
        <v>2014</v>
      </c>
      <c r="AC1" s="356">
        <v>2014</v>
      </c>
      <c r="AD1" s="356">
        <v>2014</v>
      </c>
      <c r="AE1" s="356">
        <v>2014</v>
      </c>
      <c r="AF1" s="356">
        <v>2014</v>
      </c>
      <c r="AG1" s="356">
        <v>2014</v>
      </c>
      <c r="AH1" s="356">
        <v>2014</v>
      </c>
      <c r="AI1" s="356">
        <v>2014</v>
      </c>
      <c r="AJ1" s="356">
        <v>2014</v>
      </c>
      <c r="AK1" s="356">
        <v>2014</v>
      </c>
      <c r="AL1" s="356">
        <v>2014</v>
      </c>
      <c r="AM1" s="356">
        <v>2015</v>
      </c>
      <c r="AN1" s="356">
        <v>2015</v>
      </c>
      <c r="AO1" s="356">
        <v>2015</v>
      </c>
      <c r="AP1" s="356">
        <v>2015</v>
      </c>
      <c r="AQ1" s="356">
        <v>2015</v>
      </c>
      <c r="AR1" s="356">
        <v>2015</v>
      </c>
      <c r="AS1" s="356">
        <v>2015</v>
      </c>
      <c r="AT1" s="356">
        <v>2015</v>
      </c>
      <c r="AU1" s="356">
        <v>2015</v>
      </c>
      <c r="AV1" s="356">
        <v>2015</v>
      </c>
      <c r="AW1" s="356">
        <v>2015</v>
      </c>
      <c r="AX1" s="356">
        <v>2015</v>
      </c>
      <c r="AY1" s="356">
        <v>2016</v>
      </c>
      <c r="AZ1" s="356">
        <v>2016</v>
      </c>
      <c r="BA1" s="356">
        <v>2016</v>
      </c>
      <c r="BB1" s="356">
        <v>2016</v>
      </c>
      <c r="BC1" s="356">
        <v>2016</v>
      </c>
      <c r="BD1" s="356">
        <v>2016</v>
      </c>
      <c r="BE1" s="356">
        <v>2016</v>
      </c>
      <c r="BF1" s="356">
        <v>2016</v>
      </c>
      <c r="BG1" s="356">
        <v>2016</v>
      </c>
      <c r="BH1" s="356">
        <v>2016</v>
      </c>
      <c r="BI1" s="356">
        <v>2016</v>
      </c>
      <c r="BJ1" s="356">
        <v>2016</v>
      </c>
      <c r="BK1" s="356">
        <v>2017</v>
      </c>
      <c r="BL1" s="356">
        <v>2017</v>
      </c>
      <c r="BM1" s="356">
        <v>2017</v>
      </c>
      <c r="BN1" s="356">
        <v>2017</v>
      </c>
      <c r="BO1" s="356">
        <v>2017</v>
      </c>
      <c r="BP1" s="356">
        <v>2017</v>
      </c>
      <c r="BQ1" s="356">
        <v>2017</v>
      </c>
      <c r="BR1" s="356">
        <v>2017</v>
      </c>
      <c r="BS1" s="356">
        <v>2017</v>
      </c>
      <c r="BT1" s="356">
        <v>2017</v>
      </c>
      <c r="BU1" s="356">
        <v>2017</v>
      </c>
      <c r="BV1" s="356">
        <v>2017</v>
      </c>
      <c r="BW1" s="356">
        <v>2018</v>
      </c>
      <c r="BX1" s="356">
        <v>2018</v>
      </c>
      <c r="BY1" s="356">
        <v>2018</v>
      </c>
      <c r="BZ1" s="356">
        <v>2018</v>
      </c>
      <c r="CA1" s="356">
        <v>2018</v>
      </c>
      <c r="CB1" s="356">
        <v>2018</v>
      </c>
      <c r="CC1" s="356">
        <v>2018</v>
      </c>
      <c r="CD1" s="356">
        <v>2018</v>
      </c>
      <c r="CE1" s="356">
        <v>2018</v>
      </c>
      <c r="CF1" s="356">
        <v>2018</v>
      </c>
      <c r="CG1" s="356">
        <v>2018</v>
      </c>
      <c r="CH1" s="356">
        <v>2018</v>
      </c>
      <c r="CI1" s="356">
        <v>2019</v>
      </c>
      <c r="CJ1" s="356">
        <v>2019</v>
      </c>
      <c r="CK1" s="356">
        <v>2019</v>
      </c>
      <c r="CL1" s="356">
        <v>2019</v>
      </c>
      <c r="CM1" s="356">
        <v>2019</v>
      </c>
      <c r="CN1" s="356">
        <v>2019</v>
      </c>
      <c r="CO1" s="356">
        <v>2019</v>
      </c>
      <c r="CP1" s="356">
        <v>2019</v>
      </c>
      <c r="CQ1" s="356">
        <v>2019</v>
      </c>
      <c r="CR1" s="356">
        <v>2019</v>
      </c>
      <c r="CS1" s="356">
        <v>2019</v>
      </c>
      <c r="CT1" s="356">
        <v>2019</v>
      </c>
      <c r="CU1" s="356">
        <v>2020</v>
      </c>
      <c r="CV1" s="356">
        <v>2020</v>
      </c>
      <c r="CW1" s="356">
        <v>2020</v>
      </c>
      <c r="CX1" s="356">
        <v>2020</v>
      </c>
      <c r="CY1" s="356">
        <v>2020</v>
      </c>
      <c r="CZ1" s="356">
        <v>2020</v>
      </c>
      <c r="DA1" s="356">
        <v>2020</v>
      </c>
      <c r="DB1" s="356">
        <v>2020</v>
      </c>
      <c r="DC1" s="356">
        <v>2020</v>
      </c>
      <c r="DD1" s="356">
        <v>2020</v>
      </c>
      <c r="DE1" s="356">
        <v>2020</v>
      </c>
      <c r="DF1" s="356">
        <v>2020</v>
      </c>
      <c r="DG1" s="356">
        <v>2021</v>
      </c>
      <c r="DH1" s="356">
        <v>2021</v>
      </c>
      <c r="DI1" s="356">
        <v>2021</v>
      </c>
      <c r="DJ1" s="356">
        <v>2021</v>
      </c>
      <c r="DK1" s="356">
        <v>2021</v>
      </c>
      <c r="DL1" s="356">
        <v>2021</v>
      </c>
      <c r="DM1" s="356">
        <v>2021</v>
      </c>
      <c r="DN1" s="356">
        <v>2021</v>
      </c>
      <c r="DO1" s="356">
        <v>2021</v>
      </c>
      <c r="DP1" s="356">
        <v>2021</v>
      </c>
      <c r="DQ1" s="356">
        <v>2021</v>
      </c>
      <c r="DR1" s="356">
        <v>2021</v>
      </c>
      <c r="DT1" s="785" t="s">
        <v>564</v>
      </c>
      <c r="DU1" s="785"/>
      <c r="DV1" s="785"/>
      <c r="DX1" s="795" t="s">
        <v>574</v>
      </c>
      <c r="DY1" s="795"/>
      <c r="DZ1" s="795"/>
      <c r="EA1" s="795"/>
    </row>
    <row r="2" spans="1:132" x14ac:dyDescent="0.25">
      <c r="A2" s="356" t="s">
        <v>575</v>
      </c>
      <c r="B2" s="356"/>
      <c r="C2" s="356" t="str">
        <f>C1&amp;"Q1"</f>
        <v>2012Q1</v>
      </c>
      <c r="D2" s="356" t="str">
        <f>D1&amp;"Q1"</f>
        <v>2012Q1</v>
      </c>
      <c r="E2" s="356" t="str">
        <f>E1&amp;"Q1"</f>
        <v>2012Q1</v>
      </c>
      <c r="F2" s="356" t="str">
        <f>F1&amp;"Q2"</f>
        <v>2012Q2</v>
      </c>
      <c r="G2" s="356" t="str">
        <f>G1&amp;"Q2"</f>
        <v>2012Q2</v>
      </c>
      <c r="H2" s="356" t="str">
        <f>H1&amp;"Q2"</f>
        <v>2012Q2</v>
      </c>
      <c r="I2" s="356" t="str">
        <f>I1&amp;"Q3"</f>
        <v>2012Q3</v>
      </c>
      <c r="J2" s="356" t="str">
        <f>J1&amp;"Q3"</f>
        <v>2012Q3</v>
      </c>
      <c r="K2" s="356" t="str">
        <f>K1&amp;"Q3"</f>
        <v>2012Q3</v>
      </c>
      <c r="L2" s="356" t="str">
        <f>L1&amp;"Q4"</f>
        <v>2012Q4</v>
      </c>
      <c r="M2" s="356" t="str">
        <f>M1&amp;"Q4"</f>
        <v>2012Q4</v>
      </c>
      <c r="N2" s="356" t="str">
        <f>N1&amp;"Q4"</f>
        <v>2012Q4</v>
      </c>
      <c r="O2" s="356" t="str">
        <f>O1&amp;"Q1"</f>
        <v>2013Q1</v>
      </c>
      <c r="P2" s="356" t="str">
        <f>P1&amp;"Q1"</f>
        <v>2013Q1</v>
      </c>
      <c r="Q2" s="356" t="str">
        <f>Q1&amp;"Q1"</f>
        <v>2013Q1</v>
      </c>
      <c r="R2" s="356" t="str">
        <f>R1&amp;"Q2"</f>
        <v>2013Q2</v>
      </c>
      <c r="S2" s="356" t="str">
        <f>S1&amp;"Q2"</f>
        <v>2013Q2</v>
      </c>
      <c r="T2" s="356" t="str">
        <f>T1&amp;"Q2"</f>
        <v>2013Q2</v>
      </c>
      <c r="U2" s="356" t="str">
        <f>U1&amp;"Q3"</f>
        <v>2013Q3</v>
      </c>
      <c r="V2" s="356" t="str">
        <f>V1&amp;"Q3"</f>
        <v>2013Q3</v>
      </c>
      <c r="W2" s="356" t="str">
        <f>W1&amp;"Q3"</f>
        <v>2013Q3</v>
      </c>
      <c r="X2" s="356" t="str">
        <f>X1&amp;"Q4"</f>
        <v>2013Q4</v>
      </c>
      <c r="Y2" s="356" t="str">
        <f>Y1&amp;"Q4"</f>
        <v>2013Q4</v>
      </c>
      <c r="Z2" s="356" t="str">
        <f>Z1&amp;"Q4"</f>
        <v>2013Q4</v>
      </c>
      <c r="AA2" s="356" t="str">
        <f>AA1&amp;"Q1"</f>
        <v>2014Q1</v>
      </c>
      <c r="AB2" s="356" t="str">
        <f>AB1&amp;"Q1"</f>
        <v>2014Q1</v>
      </c>
      <c r="AC2" s="356" t="str">
        <f>AC1&amp;"Q1"</f>
        <v>2014Q1</v>
      </c>
      <c r="AD2" s="356" t="str">
        <f>AD1&amp;"Q2"</f>
        <v>2014Q2</v>
      </c>
      <c r="AE2" s="356" t="str">
        <f>AE1&amp;"Q2"</f>
        <v>2014Q2</v>
      </c>
      <c r="AF2" s="356" t="str">
        <f>AF1&amp;"Q2"</f>
        <v>2014Q2</v>
      </c>
      <c r="AG2" s="356" t="str">
        <f>AG1&amp;"Q3"</f>
        <v>2014Q3</v>
      </c>
      <c r="AH2" s="356" t="str">
        <f>AH1&amp;"Q3"</f>
        <v>2014Q3</v>
      </c>
      <c r="AI2" s="356" t="str">
        <f>AI1&amp;"Q3"</f>
        <v>2014Q3</v>
      </c>
      <c r="AJ2" s="356" t="str">
        <f>AJ1&amp;"Q4"</f>
        <v>2014Q4</v>
      </c>
      <c r="AK2" s="356" t="str">
        <f>AK1&amp;"Q4"</f>
        <v>2014Q4</v>
      </c>
      <c r="AL2" s="356" t="str">
        <f>AL1&amp;"Q4"</f>
        <v>2014Q4</v>
      </c>
      <c r="AM2" s="356" t="str">
        <f>AM1&amp;"Q1"</f>
        <v>2015Q1</v>
      </c>
      <c r="AN2" s="356" t="str">
        <f>AN1&amp;"Q1"</f>
        <v>2015Q1</v>
      </c>
      <c r="AO2" s="356" t="str">
        <f>AO1&amp;"Q1"</f>
        <v>2015Q1</v>
      </c>
      <c r="AP2" s="356" t="str">
        <f>AP1&amp;"Q2"</f>
        <v>2015Q2</v>
      </c>
      <c r="AQ2" s="356" t="str">
        <f>AQ1&amp;"Q2"</f>
        <v>2015Q2</v>
      </c>
      <c r="AR2" s="356" t="str">
        <f>AR1&amp;"Q2"</f>
        <v>2015Q2</v>
      </c>
      <c r="AS2" s="356" t="str">
        <f>AS1&amp;"Q3"</f>
        <v>2015Q3</v>
      </c>
      <c r="AT2" s="356" t="str">
        <f>AT1&amp;"Q3"</f>
        <v>2015Q3</v>
      </c>
      <c r="AU2" s="356" t="str">
        <f>AU1&amp;"Q3"</f>
        <v>2015Q3</v>
      </c>
      <c r="AV2" s="356" t="str">
        <f>AV1&amp;"Q4"</f>
        <v>2015Q4</v>
      </c>
      <c r="AW2" s="356" t="str">
        <f>AW1&amp;"Q4"</f>
        <v>2015Q4</v>
      </c>
      <c r="AX2" s="356" t="str">
        <f>AX1&amp;"Q4"</f>
        <v>2015Q4</v>
      </c>
      <c r="AY2" s="356" t="str">
        <f>AY1&amp;"Q1"</f>
        <v>2016Q1</v>
      </c>
      <c r="AZ2" s="356" t="str">
        <f>AZ1&amp;"Q1"</f>
        <v>2016Q1</v>
      </c>
      <c r="BA2" s="356" t="str">
        <f>BA1&amp;"Q1"</f>
        <v>2016Q1</v>
      </c>
      <c r="BB2" s="356" t="str">
        <f>BB1&amp;"Q2"</f>
        <v>2016Q2</v>
      </c>
      <c r="BC2" s="356" t="str">
        <f>BC1&amp;"Q2"</f>
        <v>2016Q2</v>
      </c>
      <c r="BD2" s="356" t="str">
        <f>BD1&amp;"Q2"</f>
        <v>2016Q2</v>
      </c>
      <c r="BE2" s="356" t="str">
        <f>BE1&amp;"Q3"</f>
        <v>2016Q3</v>
      </c>
      <c r="BF2" s="356" t="str">
        <f>BF1&amp;"Q3"</f>
        <v>2016Q3</v>
      </c>
      <c r="BG2" s="356" t="str">
        <f>BG1&amp;"Q3"</f>
        <v>2016Q3</v>
      </c>
      <c r="BH2" s="356" t="str">
        <f>BH1&amp;"Q4"</f>
        <v>2016Q4</v>
      </c>
      <c r="BI2" s="356" t="str">
        <f>BI1&amp;"Q4"</f>
        <v>2016Q4</v>
      </c>
      <c r="BJ2" s="356" t="str">
        <f>BJ1&amp;"Q4"</f>
        <v>2016Q4</v>
      </c>
      <c r="BK2" s="356" t="str">
        <f>BK1&amp;"Q1"</f>
        <v>2017Q1</v>
      </c>
      <c r="BL2" s="356" t="str">
        <f>BL1&amp;"Q1"</f>
        <v>2017Q1</v>
      </c>
      <c r="BM2" s="356" t="str">
        <f>BM1&amp;"Q1"</f>
        <v>2017Q1</v>
      </c>
      <c r="BN2" s="356" t="str">
        <f>BN1&amp;"Q2"</f>
        <v>2017Q2</v>
      </c>
      <c r="BO2" s="356" t="str">
        <f>BO1&amp;"Q2"</f>
        <v>2017Q2</v>
      </c>
      <c r="BP2" s="356" t="str">
        <f>BP1&amp;"Q2"</f>
        <v>2017Q2</v>
      </c>
      <c r="BQ2" s="356" t="str">
        <f>BQ1&amp;"Q3"</f>
        <v>2017Q3</v>
      </c>
      <c r="BR2" s="356" t="str">
        <f>BR1&amp;"Q3"</f>
        <v>2017Q3</v>
      </c>
      <c r="BS2" s="356" t="str">
        <f>BS1&amp;"Q3"</f>
        <v>2017Q3</v>
      </c>
      <c r="BT2" s="356" t="str">
        <f>BT1&amp;"Q4"</f>
        <v>2017Q4</v>
      </c>
      <c r="BU2" s="356" t="str">
        <f>BU1&amp;"Q4"</f>
        <v>2017Q4</v>
      </c>
      <c r="BV2" s="356" t="str">
        <f>BV1&amp;"Q4"</f>
        <v>2017Q4</v>
      </c>
      <c r="BW2" s="356" t="str">
        <f>BW1&amp;"Q1"</f>
        <v>2018Q1</v>
      </c>
      <c r="BX2" s="356" t="str">
        <f>BX1&amp;"Q1"</f>
        <v>2018Q1</v>
      </c>
      <c r="BY2" s="356" t="str">
        <f>BY1&amp;"Q1"</f>
        <v>2018Q1</v>
      </c>
      <c r="BZ2" s="356" t="str">
        <f>BZ1&amp;"Q2"</f>
        <v>2018Q2</v>
      </c>
      <c r="CA2" s="356" t="str">
        <f>CA1&amp;"Q2"</f>
        <v>2018Q2</v>
      </c>
      <c r="CB2" s="356" t="str">
        <f>CB1&amp;"Q2"</f>
        <v>2018Q2</v>
      </c>
      <c r="CC2" s="356" t="str">
        <f>CC1&amp;"Q3"</f>
        <v>2018Q3</v>
      </c>
      <c r="CD2" s="356" t="str">
        <f>CD1&amp;"Q3"</f>
        <v>2018Q3</v>
      </c>
      <c r="CE2" s="356" t="str">
        <f>CE1&amp;"Q3"</f>
        <v>2018Q3</v>
      </c>
      <c r="CF2" s="356" t="str">
        <f>CF1&amp;"Q4"</f>
        <v>2018Q4</v>
      </c>
      <c r="CG2" s="356" t="str">
        <f>CG1&amp;"Q4"</f>
        <v>2018Q4</v>
      </c>
      <c r="CH2" s="356" t="str">
        <f>CH1&amp;"Q4"</f>
        <v>2018Q4</v>
      </c>
      <c r="CI2" s="356" t="str">
        <f>CI1&amp;"Q1"</f>
        <v>2019Q1</v>
      </c>
      <c r="CJ2" s="356" t="str">
        <f>CJ1&amp;"Q1"</f>
        <v>2019Q1</v>
      </c>
      <c r="CK2" s="356" t="str">
        <f>CK1&amp;"Q1"</f>
        <v>2019Q1</v>
      </c>
      <c r="CL2" s="356" t="str">
        <f>CL1&amp;"Q2"</f>
        <v>2019Q2</v>
      </c>
      <c r="CM2" s="356" t="str">
        <f>CM1&amp;"Q2"</f>
        <v>2019Q2</v>
      </c>
      <c r="CN2" s="356" t="str">
        <f>CN1&amp;"Q2"</f>
        <v>2019Q2</v>
      </c>
      <c r="CO2" s="356" t="str">
        <f>CO1&amp;"Q3"</f>
        <v>2019Q3</v>
      </c>
      <c r="CP2" s="356" t="str">
        <f>CP1&amp;"Q3"</f>
        <v>2019Q3</v>
      </c>
      <c r="CQ2" s="356" t="str">
        <f>CQ1&amp;"Q3"</f>
        <v>2019Q3</v>
      </c>
      <c r="CR2" s="356" t="str">
        <f>CR1&amp;"Q4"</f>
        <v>2019Q4</v>
      </c>
      <c r="CS2" s="356" t="str">
        <f>CS1&amp;"Q4"</f>
        <v>2019Q4</v>
      </c>
      <c r="CT2" s="356" t="str">
        <f>CT1&amp;"Q4"</f>
        <v>2019Q4</v>
      </c>
      <c r="CU2" s="356" t="str">
        <f>CU1&amp;"Q1"</f>
        <v>2020Q1</v>
      </c>
      <c r="CV2" s="356" t="str">
        <f>CV1&amp;"Q1"</f>
        <v>2020Q1</v>
      </c>
      <c r="CW2" s="356" t="str">
        <f>CW1&amp;"Q1"</f>
        <v>2020Q1</v>
      </c>
      <c r="CX2" s="356" t="str">
        <f>CX1&amp;"Q2"</f>
        <v>2020Q2</v>
      </c>
      <c r="CY2" s="356" t="str">
        <f>CY1&amp;"Q2"</f>
        <v>2020Q2</v>
      </c>
      <c r="CZ2" s="356" t="str">
        <f>CZ1&amp;"Q2"</f>
        <v>2020Q2</v>
      </c>
      <c r="DA2" s="356" t="str">
        <f>DA1&amp;"Q3"</f>
        <v>2020Q3</v>
      </c>
      <c r="DB2" s="356" t="str">
        <f>DB1&amp;"Q3"</f>
        <v>2020Q3</v>
      </c>
      <c r="DC2" s="356" t="str">
        <f>DC1&amp;"Q3"</f>
        <v>2020Q3</v>
      </c>
      <c r="DD2" s="356" t="str">
        <f>DD1&amp;"Q4"</f>
        <v>2020Q4</v>
      </c>
      <c r="DE2" s="356" t="str">
        <f>DE1&amp;"Q4"</f>
        <v>2020Q4</v>
      </c>
      <c r="DF2" s="356" t="str">
        <f>DF1&amp;"Q4"</f>
        <v>2020Q4</v>
      </c>
      <c r="DG2" s="356" t="str">
        <f>DG1&amp;"Q1"</f>
        <v>2021Q1</v>
      </c>
      <c r="DH2" s="356" t="str">
        <f>DH1&amp;"Q1"</f>
        <v>2021Q1</v>
      </c>
      <c r="DI2" s="356" t="str">
        <f>DI1&amp;"Q1"</f>
        <v>2021Q1</v>
      </c>
      <c r="DJ2" s="356" t="str">
        <f>DJ1&amp;"Q2"</f>
        <v>2021Q2</v>
      </c>
      <c r="DK2" s="356" t="str">
        <f>DK1&amp;"Q2"</f>
        <v>2021Q2</v>
      </c>
      <c r="DL2" s="356" t="str">
        <f>DL1&amp;"Q2"</f>
        <v>2021Q2</v>
      </c>
      <c r="DM2" s="356" t="str">
        <f>DM1&amp;"Q3"</f>
        <v>2021Q3</v>
      </c>
      <c r="DN2" s="356" t="str">
        <f>DN1&amp;"Q3"</f>
        <v>2021Q3</v>
      </c>
      <c r="DO2" s="356" t="str">
        <f>DO1&amp;"Q3"</f>
        <v>2021Q3</v>
      </c>
      <c r="DP2" s="356" t="str">
        <f>DP1&amp;"Q4"</f>
        <v>2021Q4</v>
      </c>
      <c r="DQ2" s="356" t="str">
        <f>DQ1&amp;"Q4"</f>
        <v>2021Q4</v>
      </c>
      <c r="DR2" s="356" t="str">
        <f>DR1&amp;"Q4"</f>
        <v>2021Q4</v>
      </c>
      <c r="DT2" s="356">
        <v>2019</v>
      </c>
      <c r="DU2" s="356">
        <f>DT2+1</f>
        <v>2020</v>
      </c>
      <c r="DV2" s="356">
        <f>DU2+1</f>
        <v>2021</v>
      </c>
      <c r="DX2" s="356">
        <v>2019</v>
      </c>
      <c r="DY2" s="356">
        <f>DX2+1</f>
        <v>2020</v>
      </c>
      <c r="DZ2" s="356">
        <f>DY2+1</f>
        <v>2021</v>
      </c>
      <c r="EA2" s="356">
        <v>2022</v>
      </c>
    </row>
    <row r="3" spans="1:132" x14ac:dyDescent="0.25">
      <c r="A3" s="411" t="s">
        <v>560</v>
      </c>
      <c r="B3" s="411"/>
      <c r="C3" s="356" t="s">
        <v>56</v>
      </c>
      <c r="D3" s="356" t="s">
        <v>57</v>
      </c>
      <c r="E3" s="356" t="s">
        <v>58</v>
      </c>
      <c r="F3" s="356" t="s">
        <v>59</v>
      </c>
      <c r="G3" s="356" t="s">
        <v>60</v>
      </c>
      <c r="H3" s="356" t="s">
        <v>61</v>
      </c>
      <c r="I3" s="356" t="s">
        <v>62</v>
      </c>
      <c r="J3" s="356" t="s">
        <v>63</v>
      </c>
      <c r="K3" s="356" t="s">
        <v>64</v>
      </c>
      <c r="L3" s="356" t="s">
        <v>65</v>
      </c>
      <c r="M3" s="356" t="s">
        <v>66</v>
      </c>
      <c r="N3" s="356" t="s">
        <v>67</v>
      </c>
      <c r="O3" s="356" t="s">
        <v>56</v>
      </c>
      <c r="P3" s="356" t="s">
        <v>57</v>
      </c>
      <c r="Q3" s="356" t="s">
        <v>58</v>
      </c>
      <c r="R3" s="356" t="s">
        <v>59</v>
      </c>
      <c r="S3" s="356" t="s">
        <v>60</v>
      </c>
      <c r="T3" s="356" t="s">
        <v>61</v>
      </c>
      <c r="U3" s="356" t="s">
        <v>62</v>
      </c>
      <c r="V3" s="356" t="s">
        <v>63</v>
      </c>
      <c r="W3" s="356" t="s">
        <v>64</v>
      </c>
      <c r="X3" s="356" t="s">
        <v>65</v>
      </c>
      <c r="Y3" s="356" t="s">
        <v>66</v>
      </c>
      <c r="Z3" s="356" t="s">
        <v>67</v>
      </c>
      <c r="AA3" s="356" t="s">
        <v>56</v>
      </c>
      <c r="AB3" s="356" t="s">
        <v>57</v>
      </c>
      <c r="AC3" s="356" t="s">
        <v>58</v>
      </c>
      <c r="AD3" s="356" t="s">
        <v>59</v>
      </c>
      <c r="AE3" s="356" t="s">
        <v>60</v>
      </c>
      <c r="AF3" s="356" t="s">
        <v>61</v>
      </c>
      <c r="AG3" s="356" t="s">
        <v>62</v>
      </c>
      <c r="AH3" s="356" t="s">
        <v>63</v>
      </c>
      <c r="AI3" s="356" t="s">
        <v>64</v>
      </c>
      <c r="AJ3" s="356" t="s">
        <v>65</v>
      </c>
      <c r="AK3" s="356" t="s">
        <v>66</v>
      </c>
      <c r="AL3" s="356" t="s">
        <v>67</v>
      </c>
      <c r="AM3" s="356" t="s">
        <v>56</v>
      </c>
      <c r="AN3" s="356" t="s">
        <v>57</v>
      </c>
      <c r="AO3" s="356" t="s">
        <v>58</v>
      </c>
      <c r="AP3" s="356" t="s">
        <v>59</v>
      </c>
      <c r="AQ3" s="356" t="s">
        <v>60</v>
      </c>
      <c r="AR3" s="356" t="s">
        <v>61</v>
      </c>
      <c r="AS3" s="356" t="s">
        <v>62</v>
      </c>
      <c r="AT3" s="356" t="s">
        <v>63</v>
      </c>
      <c r="AU3" s="356" t="s">
        <v>64</v>
      </c>
      <c r="AV3" s="356" t="s">
        <v>65</v>
      </c>
      <c r="AW3" s="356" t="s">
        <v>66</v>
      </c>
      <c r="AX3" s="356" t="s">
        <v>67</v>
      </c>
      <c r="AY3" s="356" t="s">
        <v>56</v>
      </c>
      <c r="AZ3" s="356" t="s">
        <v>57</v>
      </c>
      <c r="BA3" s="356" t="s">
        <v>58</v>
      </c>
      <c r="BB3" s="356" t="s">
        <v>59</v>
      </c>
      <c r="BC3" s="356" t="s">
        <v>60</v>
      </c>
      <c r="BD3" s="356" t="s">
        <v>61</v>
      </c>
      <c r="BE3" s="356" t="s">
        <v>62</v>
      </c>
      <c r="BF3" s="356" t="s">
        <v>63</v>
      </c>
      <c r="BG3" s="356" t="s">
        <v>64</v>
      </c>
      <c r="BH3" s="356" t="s">
        <v>65</v>
      </c>
      <c r="BI3" s="356" t="s">
        <v>66</v>
      </c>
      <c r="BJ3" s="356" t="s">
        <v>67</v>
      </c>
      <c r="BK3" s="356" t="s">
        <v>56</v>
      </c>
      <c r="BL3" s="356" t="s">
        <v>57</v>
      </c>
      <c r="BM3" s="356" t="s">
        <v>58</v>
      </c>
      <c r="BN3" s="356" t="s">
        <v>59</v>
      </c>
      <c r="BO3" s="356" t="s">
        <v>60</v>
      </c>
      <c r="BP3" s="356" t="s">
        <v>61</v>
      </c>
      <c r="BQ3" s="356" t="s">
        <v>62</v>
      </c>
      <c r="BR3" s="356" t="s">
        <v>63</v>
      </c>
      <c r="BS3" s="356" t="s">
        <v>64</v>
      </c>
      <c r="BT3" s="356" t="s">
        <v>65</v>
      </c>
      <c r="BU3" s="356" t="s">
        <v>66</v>
      </c>
      <c r="BV3" s="356" t="s">
        <v>67</v>
      </c>
      <c r="BW3" s="356" t="s">
        <v>56</v>
      </c>
      <c r="BX3" s="356" t="s">
        <v>57</v>
      </c>
      <c r="BY3" s="356" t="s">
        <v>58</v>
      </c>
      <c r="BZ3" s="356" t="s">
        <v>59</v>
      </c>
      <c r="CA3" s="356" t="s">
        <v>60</v>
      </c>
      <c r="CB3" s="356" t="s">
        <v>61</v>
      </c>
      <c r="CC3" s="356" t="s">
        <v>62</v>
      </c>
      <c r="CD3" s="356" t="s">
        <v>63</v>
      </c>
      <c r="CE3" s="356" t="s">
        <v>64</v>
      </c>
      <c r="CF3" s="356" t="s">
        <v>65</v>
      </c>
      <c r="CG3" s="356" t="s">
        <v>66</v>
      </c>
      <c r="CH3" s="356" t="s">
        <v>67</v>
      </c>
      <c r="CI3" s="356" t="s">
        <v>56</v>
      </c>
      <c r="CJ3" s="356" t="s">
        <v>57</v>
      </c>
      <c r="CK3" s="356" t="s">
        <v>58</v>
      </c>
      <c r="CL3" s="356" t="s">
        <v>59</v>
      </c>
      <c r="CM3" s="356" t="s">
        <v>60</v>
      </c>
      <c r="CN3" s="356" t="s">
        <v>61</v>
      </c>
      <c r="CO3" s="356" t="s">
        <v>62</v>
      </c>
      <c r="CP3" s="356" t="s">
        <v>63</v>
      </c>
      <c r="CQ3" s="356" t="s">
        <v>64</v>
      </c>
      <c r="CR3" s="356" t="s">
        <v>65</v>
      </c>
      <c r="CS3" s="356" t="s">
        <v>66</v>
      </c>
      <c r="CT3" s="356" t="s">
        <v>67</v>
      </c>
      <c r="CU3" s="356" t="s">
        <v>56</v>
      </c>
      <c r="CV3" s="356" t="s">
        <v>57</v>
      </c>
      <c r="CW3" s="356" t="s">
        <v>58</v>
      </c>
      <c r="CX3" s="356" t="s">
        <v>59</v>
      </c>
      <c r="CY3" s="356" t="s">
        <v>60</v>
      </c>
      <c r="CZ3" s="356" t="s">
        <v>61</v>
      </c>
      <c r="DA3" s="356" t="s">
        <v>62</v>
      </c>
      <c r="DB3" s="356" t="s">
        <v>63</v>
      </c>
      <c r="DC3" s="356" t="s">
        <v>64</v>
      </c>
      <c r="DD3" s="356" t="s">
        <v>65</v>
      </c>
      <c r="DE3" s="356" t="s">
        <v>66</v>
      </c>
      <c r="DF3" s="356" t="s">
        <v>67</v>
      </c>
      <c r="DG3" s="356" t="s">
        <v>56</v>
      </c>
      <c r="DH3" s="356" t="s">
        <v>57</v>
      </c>
      <c r="DI3" s="356" t="s">
        <v>58</v>
      </c>
      <c r="DJ3" s="356" t="s">
        <v>59</v>
      </c>
      <c r="DK3" s="356" t="s">
        <v>60</v>
      </c>
      <c r="DL3" s="356" t="s">
        <v>61</v>
      </c>
      <c r="DM3" s="356" t="s">
        <v>62</v>
      </c>
      <c r="DN3" s="356" t="s">
        <v>63</v>
      </c>
      <c r="DO3" s="356" t="s">
        <v>64</v>
      </c>
      <c r="DP3" s="356" t="s">
        <v>65</v>
      </c>
      <c r="DQ3" s="356" t="s">
        <v>66</v>
      </c>
      <c r="DR3" s="356" t="s">
        <v>67</v>
      </c>
      <c r="DT3" s="356"/>
      <c r="DU3" s="356"/>
      <c r="DV3" s="356"/>
      <c r="DX3" s="356"/>
      <c r="DY3" s="356"/>
      <c r="DZ3" s="356"/>
      <c r="EA3" s="356"/>
    </row>
    <row r="4" spans="1:132" s="370" customFormat="1" x14ac:dyDescent="0.25">
      <c r="A4" s="369" t="s">
        <v>558</v>
      </c>
      <c r="B4" s="369"/>
      <c r="C4" s="365" t="e">
        <f t="shared" ref="C4:BN4" si="0">C5+C8</f>
        <v>#REF!</v>
      </c>
      <c r="D4" s="365" t="e">
        <f t="shared" si="0"/>
        <v>#REF!</v>
      </c>
      <c r="E4" s="365" t="e">
        <f t="shared" si="0"/>
        <v>#REF!</v>
      </c>
      <c r="F4" s="365" t="e">
        <f t="shared" si="0"/>
        <v>#REF!</v>
      </c>
      <c r="G4" s="365" t="e">
        <f t="shared" si="0"/>
        <v>#REF!</v>
      </c>
      <c r="H4" s="365" t="e">
        <f t="shared" si="0"/>
        <v>#REF!</v>
      </c>
      <c r="I4" s="365" t="e">
        <f t="shared" si="0"/>
        <v>#REF!</v>
      </c>
      <c r="J4" s="365" t="e">
        <f t="shared" si="0"/>
        <v>#REF!</v>
      </c>
      <c r="K4" s="365" t="e">
        <f t="shared" si="0"/>
        <v>#REF!</v>
      </c>
      <c r="L4" s="365" t="e">
        <f t="shared" si="0"/>
        <v>#REF!</v>
      </c>
      <c r="M4" s="365" t="e">
        <f t="shared" si="0"/>
        <v>#REF!</v>
      </c>
      <c r="N4" s="365" t="e">
        <f t="shared" si="0"/>
        <v>#REF!</v>
      </c>
      <c r="O4" s="365" t="e">
        <f t="shared" si="0"/>
        <v>#REF!</v>
      </c>
      <c r="P4" s="365" t="e">
        <f t="shared" si="0"/>
        <v>#REF!</v>
      </c>
      <c r="Q4" s="365" t="e">
        <f t="shared" si="0"/>
        <v>#REF!</v>
      </c>
      <c r="R4" s="365" t="e">
        <f t="shared" si="0"/>
        <v>#REF!</v>
      </c>
      <c r="S4" s="365" t="e">
        <f t="shared" si="0"/>
        <v>#REF!</v>
      </c>
      <c r="T4" s="365" t="e">
        <f t="shared" si="0"/>
        <v>#REF!</v>
      </c>
      <c r="U4" s="365" t="e">
        <f t="shared" si="0"/>
        <v>#REF!</v>
      </c>
      <c r="V4" s="365" t="e">
        <f t="shared" si="0"/>
        <v>#REF!</v>
      </c>
      <c r="W4" s="365" t="e">
        <f t="shared" si="0"/>
        <v>#REF!</v>
      </c>
      <c r="X4" s="365" t="e">
        <f t="shared" si="0"/>
        <v>#REF!</v>
      </c>
      <c r="Y4" s="365" t="e">
        <f t="shared" si="0"/>
        <v>#REF!</v>
      </c>
      <c r="Z4" s="365" t="e">
        <f t="shared" si="0"/>
        <v>#REF!</v>
      </c>
      <c r="AA4" s="365" t="e">
        <f t="shared" si="0"/>
        <v>#REF!</v>
      </c>
      <c r="AB4" s="365" t="e">
        <f t="shared" si="0"/>
        <v>#REF!</v>
      </c>
      <c r="AC4" s="365" t="e">
        <f t="shared" si="0"/>
        <v>#REF!</v>
      </c>
      <c r="AD4" s="365" t="e">
        <f t="shared" si="0"/>
        <v>#REF!</v>
      </c>
      <c r="AE4" s="365" t="e">
        <f t="shared" si="0"/>
        <v>#REF!</v>
      </c>
      <c r="AF4" s="365" t="e">
        <f t="shared" si="0"/>
        <v>#REF!</v>
      </c>
      <c r="AG4" s="365" t="e">
        <f t="shared" si="0"/>
        <v>#REF!</v>
      </c>
      <c r="AH4" s="365" t="e">
        <f t="shared" si="0"/>
        <v>#REF!</v>
      </c>
      <c r="AI4" s="365" t="e">
        <f t="shared" si="0"/>
        <v>#REF!</v>
      </c>
      <c r="AJ4" s="365" t="e">
        <f t="shared" si="0"/>
        <v>#REF!</v>
      </c>
      <c r="AK4" s="365" t="e">
        <f t="shared" si="0"/>
        <v>#REF!</v>
      </c>
      <c r="AL4" s="365" t="e">
        <f t="shared" si="0"/>
        <v>#REF!</v>
      </c>
      <c r="AM4" s="365" t="e">
        <f t="shared" si="0"/>
        <v>#REF!</v>
      </c>
      <c r="AN4" s="365" t="e">
        <f t="shared" si="0"/>
        <v>#REF!</v>
      </c>
      <c r="AO4" s="365" t="e">
        <f t="shared" si="0"/>
        <v>#REF!</v>
      </c>
      <c r="AP4" s="365" t="e">
        <f t="shared" si="0"/>
        <v>#REF!</v>
      </c>
      <c r="AQ4" s="365" t="e">
        <f t="shared" si="0"/>
        <v>#REF!</v>
      </c>
      <c r="AR4" s="365" t="e">
        <f t="shared" si="0"/>
        <v>#REF!</v>
      </c>
      <c r="AS4" s="365" t="e">
        <f t="shared" si="0"/>
        <v>#REF!</v>
      </c>
      <c r="AT4" s="365" t="e">
        <f t="shared" si="0"/>
        <v>#REF!</v>
      </c>
      <c r="AU4" s="365" t="e">
        <f t="shared" si="0"/>
        <v>#REF!</v>
      </c>
      <c r="AV4" s="365" t="e">
        <f t="shared" si="0"/>
        <v>#REF!</v>
      </c>
      <c r="AW4" s="365" t="e">
        <f t="shared" si="0"/>
        <v>#REF!</v>
      </c>
      <c r="AX4" s="365" t="e">
        <f t="shared" si="0"/>
        <v>#REF!</v>
      </c>
      <c r="AY4" s="365" t="e">
        <f t="shared" si="0"/>
        <v>#REF!</v>
      </c>
      <c r="AZ4" s="365" t="e">
        <f t="shared" si="0"/>
        <v>#REF!</v>
      </c>
      <c r="BA4" s="365" t="e">
        <f t="shared" si="0"/>
        <v>#REF!</v>
      </c>
      <c r="BB4" s="365" t="e">
        <f t="shared" si="0"/>
        <v>#REF!</v>
      </c>
      <c r="BC4" s="365" t="e">
        <f t="shared" si="0"/>
        <v>#REF!</v>
      </c>
      <c r="BD4" s="365" t="e">
        <f t="shared" si="0"/>
        <v>#REF!</v>
      </c>
      <c r="BE4" s="365" t="e">
        <f t="shared" si="0"/>
        <v>#REF!</v>
      </c>
      <c r="BF4" s="365" t="e">
        <f t="shared" si="0"/>
        <v>#REF!</v>
      </c>
      <c r="BG4" s="365" t="e">
        <f t="shared" si="0"/>
        <v>#REF!</v>
      </c>
      <c r="BH4" s="365" t="e">
        <f t="shared" si="0"/>
        <v>#REF!</v>
      </c>
      <c r="BI4" s="365" t="e">
        <f t="shared" si="0"/>
        <v>#REF!</v>
      </c>
      <c r="BJ4" s="365" t="e">
        <f t="shared" si="0"/>
        <v>#REF!</v>
      </c>
      <c r="BK4" s="365" t="e">
        <f t="shared" si="0"/>
        <v>#REF!</v>
      </c>
      <c r="BL4" s="365" t="e">
        <f t="shared" si="0"/>
        <v>#REF!</v>
      </c>
      <c r="BM4" s="365" t="e">
        <f t="shared" si="0"/>
        <v>#REF!</v>
      </c>
      <c r="BN4" s="365" t="e">
        <f t="shared" si="0"/>
        <v>#REF!</v>
      </c>
      <c r="BO4" s="365" t="e">
        <f t="shared" ref="BO4:DR4" si="1">BO5+BO8</f>
        <v>#REF!</v>
      </c>
      <c r="BP4" s="365" t="e">
        <f t="shared" si="1"/>
        <v>#REF!</v>
      </c>
      <c r="BQ4" s="365" t="e">
        <f t="shared" si="1"/>
        <v>#REF!</v>
      </c>
      <c r="BR4" s="365" t="e">
        <f t="shared" si="1"/>
        <v>#REF!</v>
      </c>
      <c r="BS4" s="365" t="e">
        <f t="shared" si="1"/>
        <v>#REF!</v>
      </c>
      <c r="BT4" s="365" t="e">
        <f t="shared" si="1"/>
        <v>#REF!</v>
      </c>
      <c r="BU4" s="365" t="e">
        <f t="shared" si="1"/>
        <v>#REF!</v>
      </c>
      <c r="BV4" s="365" t="e">
        <f t="shared" si="1"/>
        <v>#REF!</v>
      </c>
      <c r="BW4" s="365" t="e">
        <f t="shared" si="1"/>
        <v>#REF!</v>
      </c>
      <c r="BX4" s="365" t="e">
        <f t="shared" si="1"/>
        <v>#REF!</v>
      </c>
      <c r="BY4" s="365" t="e">
        <f t="shared" si="1"/>
        <v>#REF!</v>
      </c>
      <c r="BZ4" s="365" t="e">
        <f t="shared" si="1"/>
        <v>#REF!</v>
      </c>
      <c r="CA4" s="365" t="e">
        <f t="shared" si="1"/>
        <v>#REF!</v>
      </c>
      <c r="CB4" s="365" t="e">
        <f t="shared" si="1"/>
        <v>#REF!</v>
      </c>
      <c r="CC4" s="365" t="e">
        <f t="shared" si="1"/>
        <v>#REF!</v>
      </c>
      <c r="CD4" s="365" t="e">
        <f t="shared" si="1"/>
        <v>#REF!</v>
      </c>
      <c r="CE4" s="365" t="e">
        <f t="shared" si="1"/>
        <v>#REF!</v>
      </c>
      <c r="CF4" s="365" t="e">
        <f t="shared" si="1"/>
        <v>#REF!</v>
      </c>
      <c r="CG4" s="365" t="e">
        <f t="shared" si="1"/>
        <v>#REF!</v>
      </c>
      <c r="CH4" s="365" t="e">
        <f t="shared" si="1"/>
        <v>#REF!</v>
      </c>
      <c r="CI4" s="365">
        <f t="shared" si="1"/>
        <v>1977.6705445352209</v>
      </c>
      <c r="CJ4" s="365">
        <f t="shared" si="1"/>
        <v>1673.6091425112329</v>
      </c>
      <c r="CK4" s="365">
        <f t="shared" si="1"/>
        <v>1857.7144833712309</v>
      </c>
      <c r="CL4" s="365">
        <f t="shared" si="1"/>
        <v>2589.766787445245</v>
      </c>
      <c r="CM4" s="365">
        <f t="shared" si="1"/>
        <v>2221.7828165132314</v>
      </c>
      <c r="CN4" s="365">
        <f t="shared" si="1"/>
        <v>1721.0447059008854</v>
      </c>
      <c r="CO4" s="365">
        <f t="shared" si="1"/>
        <v>1821.7353189972357</v>
      </c>
      <c r="CP4" s="365">
        <f t="shared" si="1"/>
        <v>1959.2118168352356</v>
      </c>
      <c r="CQ4" s="365">
        <f t="shared" si="1"/>
        <v>1872.14690415473</v>
      </c>
      <c r="CR4" s="365">
        <f t="shared" si="1"/>
        <v>2049.0509443492292</v>
      </c>
      <c r="CS4" s="365">
        <f t="shared" si="1"/>
        <v>1764.1706118472309</v>
      </c>
      <c r="CT4" s="365">
        <f t="shared" si="1"/>
        <v>1734.3019940232316</v>
      </c>
      <c r="CU4" s="365">
        <f t="shared" si="1"/>
        <v>2077.7654263140062</v>
      </c>
      <c r="CV4" s="365">
        <f t="shared" si="1"/>
        <v>1597.3303618297073</v>
      </c>
      <c r="CW4" s="365">
        <f t="shared" si="1"/>
        <v>2231.3135976040012</v>
      </c>
      <c r="CX4" s="365">
        <f t="shared" si="1"/>
        <v>1603.5185943300016</v>
      </c>
      <c r="CY4" s="365">
        <f t="shared" si="1"/>
        <v>997.32890808000138</v>
      </c>
      <c r="CZ4" s="365">
        <f t="shared" si="1"/>
        <v>997.62484050926855</v>
      </c>
      <c r="DA4" s="365">
        <f t="shared" si="1"/>
        <v>1250.3093389992662</v>
      </c>
      <c r="DB4" s="365">
        <f t="shared" si="1"/>
        <v>1424.6173587500073</v>
      </c>
      <c r="DC4" s="365">
        <f t="shared" si="1"/>
        <v>1815.8495874604941</v>
      </c>
      <c r="DD4" s="365">
        <f t="shared" si="1"/>
        <v>1403.7659312100038</v>
      </c>
      <c r="DE4" s="365">
        <f t="shared" si="1"/>
        <v>1550.7613410300005</v>
      </c>
      <c r="DF4" s="365">
        <f t="shared" si="1"/>
        <v>1627.9968788982874</v>
      </c>
      <c r="DG4" s="365">
        <f t="shared" si="1"/>
        <v>1671.0216783899907</v>
      </c>
      <c r="DH4" s="365">
        <f t="shared" si="1"/>
        <v>1326.7027784199956</v>
      </c>
      <c r="DI4" s="365">
        <f t="shared" si="1"/>
        <v>2330.8055881654036</v>
      </c>
      <c r="DJ4" s="365">
        <f t="shared" si="1"/>
        <v>2243.7818566465335</v>
      </c>
      <c r="DK4" s="365">
        <f t="shared" si="1"/>
        <v>1857.2033979999944</v>
      </c>
      <c r="DL4" s="365">
        <f t="shared" si="1"/>
        <v>2013.3660840699929</v>
      </c>
      <c r="DM4" s="365">
        <f t="shared" si="1"/>
        <v>1864.0326108099923</v>
      </c>
      <c r="DN4" s="365">
        <f t="shared" si="1"/>
        <v>1823.7111354452306</v>
      </c>
      <c r="DO4" s="365">
        <f t="shared" si="1"/>
        <v>2213.4093505099986</v>
      </c>
      <c r="DP4" s="365">
        <f t="shared" si="1"/>
        <v>1957.1470001900034</v>
      </c>
      <c r="DQ4" s="365">
        <f t="shared" si="1"/>
        <v>2184.2076583749931</v>
      </c>
      <c r="DR4" s="365">
        <f t="shared" si="1"/>
        <v>2190.2299610867349</v>
      </c>
      <c r="DT4" s="365">
        <f>DT5+DT8</f>
        <v>23242.206070483939</v>
      </c>
      <c r="DU4" s="365">
        <f>DU5+DU8</f>
        <v>18578.182165015045</v>
      </c>
      <c r="DV4" s="365">
        <f>DV5+DV8</f>
        <v>23675.619100108866</v>
      </c>
      <c r="DX4" s="365">
        <f>DX5+DX8</f>
        <v>23242.206070483939</v>
      </c>
      <c r="DY4" s="365">
        <f>DY5+DY8</f>
        <v>18578.182165015045</v>
      </c>
      <c r="DZ4" s="365">
        <f>DZ5+DZ8</f>
        <v>23675.619100108866</v>
      </c>
      <c r="EA4" s="365">
        <f>EA5+EA8</f>
        <v>27364.118486031526</v>
      </c>
    </row>
    <row r="5" spans="1:132" s="370" customFormat="1" x14ac:dyDescent="0.25">
      <c r="A5" s="369" t="s">
        <v>557</v>
      </c>
      <c r="B5" s="369"/>
      <c r="C5" s="365" t="e">
        <f>C6+#REF!+C7</f>
        <v>#REF!</v>
      </c>
      <c r="D5" s="365" t="e">
        <f>D6+#REF!+D7</f>
        <v>#REF!</v>
      </c>
      <c r="E5" s="365" t="e">
        <f>E6+#REF!+E7</f>
        <v>#REF!</v>
      </c>
      <c r="F5" s="365" t="e">
        <f>F6+#REF!+F7</f>
        <v>#REF!</v>
      </c>
      <c r="G5" s="365" t="e">
        <f>G6+#REF!+G7</f>
        <v>#REF!</v>
      </c>
      <c r="H5" s="365" t="e">
        <f>H6+#REF!+H7</f>
        <v>#REF!</v>
      </c>
      <c r="I5" s="365" t="e">
        <f>I6+#REF!+I7</f>
        <v>#REF!</v>
      </c>
      <c r="J5" s="365" t="e">
        <f>J6+#REF!+J7</f>
        <v>#REF!</v>
      </c>
      <c r="K5" s="365" t="e">
        <f>K6+#REF!+K7</f>
        <v>#REF!</v>
      </c>
      <c r="L5" s="365" t="e">
        <f>L6+#REF!+L7</f>
        <v>#REF!</v>
      </c>
      <c r="M5" s="365" t="e">
        <f>M6+#REF!+M7</f>
        <v>#REF!</v>
      </c>
      <c r="N5" s="365" t="e">
        <f>N6+#REF!+N7</f>
        <v>#REF!</v>
      </c>
      <c r="O5" s="365" t="e">
        <f>O6+#REF!+O7</f>
        <v>#REF!</v>
      </c>
      <c r="P5" s="365" t="e">
        <f>P6+#REF!+P7</f>
        <v>#REF!</v>
      </c>
      <c r="Q5" s="365" t="e">
        <f>Q6+#REF!+Q7</f>
        <v>#REF!</v>
      </c>
      <c r="R5" s="365" t="e">
        <f>R6+#REF!+R7</f>
        <v>#REF!</v>
      </c>
      <c r="S5" s="365" t="e">
        <f>S6+#REF!+S7</f>
        <v>#REF!</v>
      </c>
      <c r="T5" s="365" t="e">
        <f>T6+#REF!+T7</f>
        <v>#REF!</v>
      </c>
      <c r="U5" s="365" t="e">
        <f>U6+#REF!+U7</f>
        <v>#REF!</v>
      </c>
      <c r="V5" s="365" t="e">
        <f>V6+#REF!+V7</f>
        <v>#REF!</v>
      </c>
      <c r="W5" s="365" t="e">
        <f>W6+#REF!+W7</f>
        <v>#REF!</v>
      </c>
      <c r="X5" s="365" t="e">
        <f>X6+#REF!+X7</f>
        <v>#REF!</v>
      </c>
      <c r="Y5" s="365" t="e">
        <f>Y6+#REF!+Y7</f>
        <v>#REF!</v>
      </c>
      <c r="Z5" s="365" t="e">
        <f>Z6+#REF!+Z7</f>
        <v>#REF!</v>
      </c>
      <c r="AA5" s="365" t="e">
        <f>AA6+#REF!+AA7</f>
        <v>#REF!</v>
      </c>
      <c r="AB5" s="365" t="e">
        <f>AB6+#REF!+AB7</f>
        <v>#REF!</v>
      </c>
      <c r="AC5" s="365" t="e">
        <f>AC6+#REF!+AC7</f>
        <v>#REF!</v>
      </c>
      <c r="AD5" s="365" t="e">
        <f>AD6+#REF!+AD7</f>
        <v>#REF!</v>
      </c>
      <c r="AE5" s="365" t="e">
        <f>AE6+#REF!+AE7</f>
        <v>#REF!</v>
      </c>
      <c r="AF5" s="365" t="e">
        <f>AF6+#REF!+AF7</f>
        <v>#REF!</v>
      </c>
      <c r="AG5" s="365" t="e">
        <f>AG6+#REF!+AG7</f>
        <v>#REF!</v>
      </c>
      <c r="AH5" s="365" t="e">
        <f>AH6+#REF!+AH7</f>
        <v>#REF!</v>
      </c>
      <c r="AI5" s="365" t="e">
        <f>AI6+#REF!+AI7</f>
        <v>#REF!</v>
      </c>
      <c r="AJ5" s="365" t="e">
        <f>AJ6+#REF!+AJ7</f>
        <v>#REF!</v>
      </c>
      <c r="AK5" s="365" t="e">
        <f>AK6+#REF!+AK7</f>
        <v>#REF!</v>
      </c>
      <c r="AL5" s="365" t="e">
        <f>AL6+#REF!+AL7</f>
        <v>#REF!</v>
      </c>
      <c r="AM5" s="365" t="e">
        <f>AM6+#REF!+AM7</f>
        <v>#REF!</v>
      </c>
      <c r="AN5" s="365" t="e">
        <f>AN6+#REF!+AN7</f>
        <v>#REF!</v>
      </c>
      <c r="AO5" s="365" t="e">
        <f>AO6+#REF!+AO7</f>
        <v>#REF!</v>
      </c>
      <c r="AP5" s="365" t="e">
        <f>AP6+#REF!+AP7</f>
        <v>#REF!</v>
      </c>
      <c r="AQ5" s="365" t="e">
        <f>AQ6+#REF!+AQ7</f>
        <v>#REF!</v>
      </c>
      <c r="AR5" s="365" t="e">
        <f>AR6+#REF!+AR7</f>
        <v>#REF!</v>
      </c>
      <c r="AS5" s="365" t="e">
        <f>AS6+#REF!+AS7</f>
        <v>#REF!</v>
      </c>
      <c r="AT5" s="365" t="e">
        <f>AT6+#REF!+AT7</f>
        <v>#REF!</v>
      </c>
      <c r="AU5" s="365" t="e">
        <f>AU6+#REF!+AU7</f>
        <v>#REF!</v>
      </c>
      <c r="AV5" s="365" t="e">
        <f>AV6+#REF!+AV7</f>
        <v>#REF!</v>
      </c>
      <c r="AW5" s="365" t="e">
        <f>AW6+#REF!+AW7</f>
        <v>#REF!</v>
      </c>
      <c r="AX5" s="365" t="e">
        <f>AX6+#REF!+AX7</f>
        <v>#REF!</v>
      </c>
      <c r="AY5" s="365" t="e">
        <f>AY6+#REF!+AY7</f>
        <v>#REF!</v>
      </c>
      <c r="AZ5" s="365" t="e">
        <f>AZ6+#REF!+AZ7</f>
        <v>#REF!</v>
      </c>
      <c r="BA5" s="365" t="e">
        <f>BA6+#REF!+BA7</f>
        <v>#REF!</v>
      </c>
      <c r="BB5" s="365" t="e">
        <f>BB6+#REF!+BB7</f>
        <v>#REF!</v>
      </c>
      <c r="BC5" s="365" t="e">
        <f>BC6+#REF!+BC7</f>
        <v>#REF!</v>
      </c>
      <c r="BD5" s="365" t="e">
        <f>BD6+#REF!+BD7</f>
        <v>#REF!</v>
      </c>
      <c r="BE5" s="365" t="e">
        <f>BE6+#REF!+BE7</f>
        <v>#REF!</v>
      </c>
      <c r="BF5" s="365" t="e">
        <f>BF6+#REF!+BF7</f>
        <v>#REF!</v>
      </c>
      <c r="BG5" s="365" t="e">
        <f>BG6+#REF!+BG7</f>
        <v>#REF!</v>
      </c>
      <c r="BH5" s="365" t="e">
        <f>BH6+#REF!+BH7</f>
        <v>#REF!</v>
      </c>
      <c r="BI5" s="365" t="e">
        <f>BI6+#REF!+BI7</f>
        <v>#REF!</v>
      </c>
      <c r="BJ5" s="365" t="e">
        <f>BJ6+#REF!+BJ7</f>
        <v>#REF!</v>
      </c>
      <c r="BK5" s="365" t="e">
        <f>BK6+#REF!+BK7</f>
        <v>#REF!</v>
      </c>
      <c r="BL5" s="365" t="e">
        <f>BL6+#REF!+BL7</f>
        <v>#REF!</v>
      </c>
      <c r="BM5" s="365" t="e">
        <f>BM6+#REF!+BM7</f>
        <v>#REF!</v>
      </c>
      <c r="BN5" s="365" t="e">
        <f>BN6+#REF!+BN7</f>
        <v>#REF!</v>
      </c>
      <c r="BO5" s="365" t="e">
        <f>BO6+#REF!+BO7</f>
        <v>#REF!</v>
      </c>
      <c r="BP5" s="365" t="e">
        <f>BP6+#REF!+BP7</f>
        <v>#REF!</v>
      </c>
      <c r="BQ5" s="365" t="e">
        <f>BQ6+#REF!+BQ7</f>
        <v>#REF!</v>
      </c>
      <c r="BR5" s="365" t="e">
        <f>BR6+#REF!+BR7</f>
        <v>#REF!</v>
      </c>
      <c r="BS5" s="365" t="e">
        <f>BS6+#REF!+BS7</f>
        <v>#REF!</v>
      </c>
      <c r="BT5" s="365" t="e">
        <f>BT6+#REF!+BT7</f>
        <v>#REF!</v>
      </c>
      <c r="BU5" s="365" t="e">
        <f>BU6+#REF!+BU7</f>
        <v>#REF!</v>
      </c>
      <c r="BV5" s="365" t="e">
        <f>BV6+#REF!+BV7</f>
        <v>#REF!</v>
      </c>
      <c r="BW5" s="365" t="e">
        <f>BW6+#REF!+BW7</f>
        <v>#REF!</v>
      </c>
      <c r="BX5" s="365" t="e">
        <f>BX6+#REF!+BX7</f>
        <v>#REF!</v>
      </c>
      <c r="BY5" s="365" t="e">
        <f>BY6+#REF!+BY7</f>
        <v>#REF!</v>
      </c>
      <c r="BZ5" s="365" t="e">
        <f>BZ6+#REF!+BZ7</f>
        <v>#REF!</v>
      </c>
      <c r="CA5" s="365" t="e">
        <f>CA6+#REF!+CA7</f>
        <v>#REF!</v>
      </c>
      <c r="CB5" s="365" t="e">
        <f>CB6+#REF!+CB7</f>
        <v>#REF!</v>
      </c>
      <c r="CC5" s="365" t="e">
        <f>CC6+#REF!+CC7</f>
        <v>#REF!</v>
      </c>
      <c r="CD5" s="365" t="e">
        <f>CD6+#REF!+CD7</f>
        <v>#REF!</v>
      </c>
      <c r="CE5" s="365" t="e">
        <f>CE6+#REF!+CE7</f>
        <v>#REF!</v>
      </c>
      <c r="CF5" s="365" t="e">
        <f>CF6+#REF!+CF7</f>
        <v>#REF!</v>
      </c>
      <c r="CG5" s="365" t="e">
        <f>CG6+#REF!+CG7</f>
        <v>#REF!</v>
      </c>
      <c r="CH5" s="365" t="e">
        <f>CH6+#REF!+CH7</f>
        <v>#REF!</v>
      </c>
      <c r="CI5" s="365">
        <f>CI6+CI7</f>
        <v>468.98967978000002</v>
      </c>
      <c r="CJ5" s="365">
        <f t="shared" ref="CJ5:DR5" si="2">CJ6+CJ7</f>
        <v>497.00395459999999</v>
      </c>
      <c r="CK5" s="365">
        <f t="shared" si="2"/>
        <v>602.47363695999991</v>
      </c>
      <c r="CL5" s="365">
        <f t="shared" si="2"/>
        <v>431.11276056999998</v>
      </c>
      <c r="CM5" s="365">
        <f t="shared" si="2"/>
        <v>791.44401196000001</v>
      </c>
      <c r="CN5" s="365">
        <f t="shared" si="2"/>
        <v>444.33392680965352</v>
      </c>
      <c r="CO5" s="365">
        <f t="shared" si="2"/>
        <v>458.07884263999995</v>
      </c>
      <c r="CP5" s="365">
        <f t="shared" si="2"/>
        <v>608.44494617999999</v>
      </c>
      <c r="CQ5" s="365">
        <f t="shared" si="2"/>
        <v>571.10544714000002</v>
      </c>
      <c r="CR5" s="365">
        <f t="shared" si="2"/>
        <v>494.09736111000007</v>
      </c>
      <c r="CS5" s="365">
        <f t="shared" si="2"/>
        <v>558.74202545999992</v>
      </c>
      <c r="CT5" s="365">
        <f t="shared" si="2"/>
        <v>435.51235689999999</v>
      </c>
      <c r="CU5" s="365">
        <f t="shared" si="2"/>
        <v>517.69672469</v>
      </c>
      <c r="CV5" s="365">
        <f t="shared" si="2"/>
        <v>513.96273632000009</v>
      </c>
      <c r="CW5" s="365">
        <f t="shared" si="2"/>
        <v>427.08135051000005</v>
      </c>
      <c r="CX5" s="365">
        <f t="shared" si="2"/>
        <v>121.07893983000002</v>
      </c>
      <c r="CY5" s="365">
        <f t="shared" si="2"/>
        <v>129.83699442</v>
      </c>
      <c r="CZ5" s="365">
        <f t="shared" si="2"/>
        <v>129.69423788</v>
      </c>
      <c r="DA5" s="365">
        <f t="shared" si="2"/>
        <v>242.85092470999999</v>
      </c>
      <c r="DB5" s="365">
        <f t="shared" si="2"/>
        <v>203.43833626</v>
      </c>
      <c r="DC5" s="365">
        <f t="shared" si="2"/>
        <v>423.36857358000009</v>
      </c>
      <c r="DD5" s="365">
        <f t="shared" si="2"/>
        <v>383.95038176999998</v>
      </c>
      <c r="DE5" s="365">
        <f t="shared" si="2"/>
        <v>370.06070327000003</v>
      </c>
      <c r="DF5" s="365">
        <f t="shared" si="2"/>
        <v>344.85268845000002</v>
      </c>
      <c r="DG5" s="365">
        <f t="shared" si="2"/>
        <v>353.78573204999998</v>
      </c>
      <c r="DH5" s="365">
        <f t="shared" si="2"/>
        <v>312.12824130999996</v>
      </c>
      <c r="DI5" s="365">
        <f t="shared" si="2"/>
        <v>735.22796962999996</v>
      </c>
      <c r="DJ5" s="365">
        <f t="shared" si="2"/>
        <v>522.59837249999998</v>
      </c>
      <c r="DK5" s="365">
        <f t="shared" si="2"/>
        <v>661.02887572000009</v>
      </c>
      <c r="DL5" s="365">
        <f t="shared" si="2"/>
        <v>761.43761224000013</v>
      </c>
      <c r="DM5" s="365">
        <f t="shared" si="2"/>
        <v>556.36342143000002</v>
      </c>
      <c r="DN5" s="365">
        <f t="shared" si="2"/>
        <v>610.05570508000005</v>
      </c>
      <c r="DO5" s="365">
        <f t="shared" si="2"/>
        <v>857.95262555000011</v>
      </c>
      <c r="DP5" s="365">
        <f t="shared" si="2"/>
        <v>636.11558604999993</v>
      </c>
      <c r="DQ5" s="365">
        <f t="shared" si="2"/>
        <v>788.33647552000002</v>
      </c>
      <c r="DR5" s="365">
        <f t="shared" si="2"/>
        <v>625.64312906999999</v>
      </c>
      <c r="DT5" s="365">
        <f>DT6+DT7</f>
        <v>6361.3389501096535</v>
      </c>
      <c r="DU5" s="365">
        <f>DU6+DU7</f>
        <v>3807.8725916900003</v>
      </c>
      <c r="DV5" s="365">
        <f>DV6+DV7</f>
        <v>7420.6737461500015</v>
      </c>
      <c r="DX5" s="365">
        <f>DX6+DX7</f>
        <v>6361.3389501096535</v>
      </c>
      <c r="DY5" s="365">
        <f>DY6+DY7</f>
        <v>3807.8725916900003</v>
      </c>
      <c r="DZ5" s="365">
        <f>DZ6+DZ7</f>
        <v>7420.6737461500015</v>
      </c>
      <c r="EA5" s="365">
        <f>EA6+EA7</f>
        <v>9321.4419146370637</v>
      </c>
    </row>
    <row r="6" spans="1:132" s="370" customFormat="1" x14ac:dyDescent="0.25">
      <c r="A6" s="382" t="s">
        <v>556</v>
      </c>
      <c r="B6" s="382"/>
      <c r="C6" s="391">
        <v>402.11568698338664</v>
      </c>
      <c r="D6" s="391">
        <v>547.4352054332777</v>
      </c>
      <c r="E6" s="391">
        <v>804.1258457586631</v>
      </c>
      <c r="F6" s="391">
        <v>826.5951106808692</v>
      </c>
      <c r="G6" s="391">
        <v>809.92951537949216</v>
      </c>
      <c r="H6" s="391">
        <v>487.58494022999992</v>
      </c>
      <c r="I6" s="391">
        <v>433.31240719000004</v>
      </c>
      <c r="J6" s="391">
        <v>347.72313326986574</v>
      </c>
      <c r="K6" s="391">
        <v>463.53543174551919</v>
      </c>
      <c r="L6" s="391">
        <v>596.44930820000013</v>
      </c>
      <c r="M6" s="391">
        <v>205.54755070749749</v>
      </c>
      <c r="N6" s="391">
        <v>161.20823369463179</v>
      </c>
      <c r="O6" s="391">
        <v>588.74602856719707</v>
      </c>
      <c r="P6" s="391">
        <v>183.87797998223749</v>
      </c>
      <c r="Q6" s="391">
        <v>483.20976031799165</v>
      </c>
      <c r="R6" s="391">
        <v>639.03951486419498</v>
      </c>
      <c r="S6" s="391">
        <v>361.27974926238272</v>
      </c>
      <c r="T6" s="391">
        <v>86.926561156196698</v>
      </c>
      <c r="U6" s="391">
        <v>471.53836229169224</v>
      </c>
      <c r="V6" s="391">
        <v>273.69894929764723</v>
      </c>
      <c r="W6" s="391">
        <v>372.69055257777279</v>
      </c>
      <c r="X6" s="391">
        <v>462.26351553659828</v>
      </c>
      <c r="Y6" s="391">
        <v>381.64067559691352</v>
      </c>
      <c r="Z6" s="391">
        <v>371.92571339837798</v>
      </c>
      <c r="AA6" s="391">
        <v>523.91792226275697</v>
      </c>
      <c r="AB6" s="391">
        <v>223.3909615142978</v>
      </c>
      <c r="AC6" s="391">
        <v>516.54926206443008</v>
      </c>
      <c r="AD6" s="391">
        <v>401.29473023864108</v>
      </c>
      <c r="AE6" s="391">
        <v>363.40206637987268</v>
      </c>
      <c r="AF6" s="391">
        <v>350.44411944228887</v>
      </c>
      <c r="AG6" s="391">
        <v>239.01828852102068</v>
      </c>
      <c r="AH6" s="391">
        <v>104.41300660942569</v>
      </c>
      <c r="AI6" s="391">
        <v>326.14931617057374</v>
      </c>
      <c r="AJ6" s="391">
        <v>288.0069037570903</v>
      </c>
      <c r="AK6" s="391">
        <v>204.76330600829331</v>
      </c>
      <c r="AL6" s="391">
        <v>221.0074059023963</v>
      </c>
      <c r="AM6" s="391">
        <v>182.23897851633762</v>
      </c>
      <c r="AN6" s="391">
        <v>173.50063757782422</v>
      </c>
      <c r="AO6" s="391">
        <v>151.66769697079388</v>
      </c>
      <c r="AP6" s="391">
        <v>159.56721415309659</v>
      </c>
      <c r="AQ6" s="391">
        <v>180.99916092482101</v>
      </c>
      <c r="AR6" s="391">
        <v>212.31520944410835</v>
      </c>
      <c r="AS6" s="391">
        <v>238.21512020873365</v>
      </c>
      <c r="AT6" s="391">
        <v>199.51300829183583</v>
      </c>
      <c r="AU6" s="391">
        <v>191.36192287372222</v>
      </c>
      <c r="AV6" s="391">
        <v>193.46061910009502</v>
      </c>
      <c r="AW6" s="391">
        <v>227.9841046844457</v>
      </c>
      <c r="AX6" s="391">
        <v>151.62073413137381</v>
      </c>
      <c r="AY6" s="391">
        <v>158.70585918430436</v>
      </c>
      <c r="AZ6" s="391">
        <v>127.93668891036272</v>
      </c>
      <c r="BA6" s="391">
        <v>125.34310284670093</v>
      </c>
      <c r="BB6" s="391">
        <v>111.29440168041766</v>
      </c>
      <c r="BC6" s="391">
        <v>168.78243691723517</v>
      </c>
      <c r="BD6" s="391">
        <v>135.0848541220825</v>
      </c>
      <c r="BE6" s="391">
        <v>164.37248690183179</v>
      </c>
      <c r="BF6" s="391">
        <v>183.19384307919051</v>
      </c>
      <c r="BG6" s="391">
        <v>170.77507315058176</v>
      </c>
      <c r="BH6" s="391">
        <v>191.41732110836088</v>
      </c>
      <c r="BI6" s="391">
        <v>172.76860414217521</v>
      </c>
      <c r="BJ6" s="391">
        <v>284.0978581380283</v>
      </c>
      <c r="BK6" s="391">
        <v>107.35192370127896</v>
      </c>
      <c r="BL6" s="391">
        <v>139.21155521746368</v>
      </c>
      <c r="BM6" s="391">
        <v>207.60036396240932</v>
      </c>
      <c r="BN6" s="391">
        <v>138.45708450238186</v>
      </c>
      <c r="BO6" s="391">
        <v>162.83694265802015</v>
      </c>
      <c r="BP6" s="391">
        <v>120.67008947454086</v>
      </c>
      <c r="BQ6" s="391">
        <v>153.18497088194451</v>
      </c>
      <c r="BR6" s="391">
        <v>152.316026295223</v>
      </c>
      <c r="BS6" s="391">
        <v>114.14212515100847</v>
      </c>
      <c r="BT6" s="391">
        <v>115.14513219570107</v>
      </c>
      <c r="BU6" s="391">
        <v>92.070748997026925</v>
      </c>
      <c r="BV6" s="391">
        <v>172.67490138253959</v>
      </c>
      <c r="BW6" s="391">
        <v>113.98732231272656</v>
      </c>
      <c r="BX6" s="391">
        <v>102.80250570703608</v>
      </c>
      <c r="BY6" s="391">
        <v>234.41859433203524</v>
      </c>
      <c r="BZ6" s="391">
        <v>163.67591864339389</v>
      </c>
      <c r="CA6" s="391">
        <v>203.83660092999997</v>
      </c>
      <c r="CB6" s="391">
        <v>282.16917617999997</v>
      </c>
      <c r="CC6" s="391">
        <v>136.17830441000001</v>
      </c>
      <c r="CD6" s="391">
        <v>176.04374498000001</v>
      </c>
      <c r="CE6" s="391">
        <v>260.60761922953765</v>
      </c>
      <c r="CF6" s="391">
        <v>157.07178008</v>
      </c>
      <c r="CG6" s="391">
        <v>156.4925705</v>
      </c>
      <c r="CH6" s="391">
        <v>121.37072157999999</v>
      </c>
      <c r="CI6" s="391">
        <v>119.73493427</v>
      </c>
      <c r="CJ6" s="391">
        <v>151.20349229999999</v>
      </c>
      <c r="CK6" s="391">
        <v>112.57180031</v>
      </c>
      <c r="CL6" s="391">
        <v>153.75024086999997</v>
      </c>
      <c r="CM6" s="391">
        <v>230.88180358999998</v>
      </c>
      <c r="CN6" s="391">
        <v>130.05672702965353</v>
      </c>
      <c r="CO6" s="391">
        <v>160.77743152999997</v>
      </c>
      <c r="CP6" s="391">
        <v>249.76589136000001</v>
      </c>
      <c r="CQ6" s="391">
        <v>340.56757188</v>
      </c>
      <c r="CR6" s="391">
        <v>226.80023980000001</v>
      </c>
      <c r="CS6" s="391">
        <v>289.44665684999995</v>
      </c>
      <c r="CT6" s="391">
        <v>203.66904372999997</v>
      </c>
      <c r="CU6" s="391">
        <v>201.31504305999999</v>
      </c>
      <c r="CV6" s="391">
        <v>26.634384250000004</v>
      </c>
      <c r="CW6" s="391">
        <v>67.110642069999997</v>
      </c>
      <c r="CX6" s="391">
        <v>16.669969740000006</v>
      </c>
      <c r="CY6" s="391">
        <v>10.311266280000007</v>
      </c>
      <c r="CZ6" s="391">
        <v>18.875447080000008</v>
      </c>
      <c r="DA6" s="391">
        <v>7.039166710000007</v>
      </c>
      <c r="DB6" s="391">
        <v>24.312816160000008</v>
      </c>
      <c r="DC6" s="391">
        <v>53.202403409999995</v>
      </c>
      <c r="DD6" s="391">
        <v>30.10019307</v>
      </c>
      <c r="DE6" s="391">
        <v>50.191591210000006</v>
      </c>
      <c r="DF6" s="391">
        <v>49.873121880000006</v>
      </c>
      <c r="DG6" s="391">
        <v>56.954859759999998</v>
      </c>
      <c r="DH6" s="391">
        <v>36.232841179999994</v>
      </c>
      <c r="DI6" s="391">
        <v>97.812232140000006</v>
      </c>
      <c r="DJ6" s="391">
        <v>103.65065125</v>
      </c>
      <c r="DK6" s="391">
        <v>154.28631674000002</v>
      </c>
      <c r="DL6" s="391">
        <v>199.79430941000004</v>
      </c>
      <c r="DM6" s="391">
        <v>149.58408665000002</v>
      </c>
      <c r="DN6" s="391">
        <v>230.07802717000001</v>
      </c>
      <c r="DO6" s="391">
        <v>595.09811628000011</v>
      </c>
      <c r="DP6" s="391">
        <v>350.84899604999993</v>
      </c>
      <c r="DQ6" s="391">
        <v>438.56560504999999</v>
      </c>
      <c r="DR6" s="391">
        <v>271.27904906999993</v>
      </c>
      <c r="DT6" s="400">
        <f t="shared" ref="DT6:DV7" si="3">SUMIF($CI$1:$DR$1,DT$2,$CI6:$DR6)</f>
        <v>2369.2258335196534</v>
      </c>
      <c r="DU6" s="400">
        <f t="shared" si="3"/>
        <v>555.63604492000002</v>
      </c>
      <c r="DV6" s="400">
        <f t="shared" si="3"/>
        <v>2684.1850907500002</v>
      </c>
      <c r="DX6" s="391">
        <f t="shared" ref="DX6:DZ7" si="4">DT6</f>
        <v>2369.2258335196534</v>
      </c>
      <c r="DY6" s="391">
        <f t="shared" si="4"/>
        <v>555.63604492000002</v>
      </c>
      <c r="DZ6" s="391">
        <f t="shared" si="4"/>
        <v>2684.1850907500002</v>
      </c>
      <c r="EA6" s="391">
        <v>3116.4123505263033</v>
      </c>
    </row>
    <row r="7" spans="1:132" s="370" customFormat="1" x14ac:dyDescent="0.25">
      <c r="A7" s="382" t="s">
        <v>26</v>
      </c>
      <c r="B7" s="382"/>
      <c r="C7" s="391">
        <v>338.76802229500004</v>
      </c>
      <c r="D7" s="391">
        <v>123</v>
      </c>
      <c r="E7" s="391">
        <v>251</v>
      </c>
      <c r="F7" s="391">
        <v>306.95170703999997</v>
      </c>
      <c r="G7" s="391">
        <v>211</v>
      </c>
      <c r="H7" s="391">
        <v>271.56299093999996</v>
      </c>
      <c r="I7" s="391">
        <v>167</v>
      </c>
      <c r="J7" s="391">
        <v>160</v>
      </c>
      <c r="K7" s="391">
        <v>167</v>
      </c>
      <c r="L7" s="391">
        <v>199</v>
      </c>
      <c r="M7" s="391">
        <v>221</v>
      </c>
      <c r="N7" s="391">
        <v>184.8</v>
      </c>
      <c r="O7" s="391">
        <v>239</v>
      </c>
      <c r="P7" s="391">
        <v>180.22</v>
      </c>
      <c r="Q7" s="391">
        <v>228.51</v>
      </c>
      <c r="R7" s="391">
        <v>150</v>
      </c>
      <c r="S7" s="391">
        <v>209</v>
      </c>
      <c r="T7" s="391">
        <v>205</v>
      </c>
      <c r="U7" s="391">
        <v>219</v>
      </c>
      <c r="V7" s="391">
        <v>226.22</v>
      </c>
      <c r="W7" s="391">
        <v>168.44</v>
      </c>
      <c r="X7" s="391">
        <v>176.25</v>
      </c>
      <c r="Y7" s="391">
        <v>153.62795575000001</v>
      </c>
      <c r="Z7" s="391">
        <v>370.03</v>
      </c>
      <c r="AA7" s="391">
        <v>161.5</v>
      </c>
      <c r="AB7" s="391">
        <v>144.58199999999994</v>
      </c>
      <c r="AC7" s="391">
        <v>131.903502</v>
      </c>
      <c r="AD7" s="391">
        <v>152.78000000000003</v>
      </c>
      <c r="AE7" s="391">
        <v>151.69999999999999</v>
      </c>
      <c r="AF7" s="391">
        <v>156.55000000000001</v>
      </c>
      <c r="AG7" s="391">
        <v>180.26</v>
      </c>
      <c r="AH7" s="391">
        <v>171.82849665999998</v>
      </c>
      <c r="AI7" s="391">
        <v>208.64650834390397</v>
      </c>
      <c r="AJ7" s="391">
        <v>244.11934250868796</v>
      </c>
      <c r="AK7" s="391">
        <v>138.28</v>
      </c>
      <c r="AL7" s="391">
        <v>186.48</v>
      </c>
      <c r="AM7" s="391">
        <v>188.39287344306243</v>
      </c>
      <c r="AN7" s="391">
        <v>144.70322392000003</v>
      </c>
      <c r="AO7" s="391">
        <v>185.04389684</v>
      </c>
      <c r="AP7" s="391">
        <v>204.49576765</v>
      </c>
      <c r="AQ7" s="391">
        <v>152.55943456</v>
      </c>
      <c r="AR7" s="391">
        <v>189.17408284000001</v>
      </c>
      <c r="AS7" s="391">
        <v>204.004474489204</v>
      </c>
      <c r="AT7" s="391">
        <v>166.82016482999998</v>
      </c>
      <c r="AU7" s="391">
        <v>145.98836224101746</v>
      </c>
      <c r="AV7" s="391">
        <v>136.45769894</v>
      </c>
      <c r="AW7" s="391">
        <v>125.29877339999999</v>
      </c>
      <c r="AX7" s="391">
        <v>168.09621320999997</v>
      </c>
      <c r="AY7" s="391">
        <v>124.33294857</v>
      </c>
      <c r="AZ7" s="391">
        <v>93.243915829999992</v>
      </c>
      <c r="BA7" s="391">
        <v>114.15743284000001</v>
      </c>
      <c r="BB7" s="391">
        <v>152.4482093</v>
      </c>
      <c r="BC7" s="391">
        <v>125.59680012</v>
      </c>
      <c r="BD7" s="391">
        <v>177.25481463</v>
      </c>
      <c r="BE7" s="391">
        <v>120.52693497999999</v>
      </c>
      <c r="BF7" s="391">
        <v>179.57236938</v>
      </c>
      <c r="BG7" s="391">
        <v>195.94543030000003</v>
      </c>
      <c r="BH7" s="391">
        <v>130.53452285999998</v>
      </c>
      <c r="BI7" s="391">
        <v>137.19557534999998</v>
      </c>
      <c r="BJ7" s="391">
        <v>215.72684281999997</v>
      </c>
      <c r="BK7" s="391">
        <v>146.38003516000001</v>
      </c>
      <c r="BL7" s="391">
        <v>141.11848577000001</v>
      </c>
      <c r="BM7" s="391">
        <v>234.95321432</v>
      </c>
      <c r="BN7" s="391">
        <v>176.66236342000002</v>
      </c>
      <c r="BO7" s="391">
        <v>265.97674014999996</v>
      </c>
      <c r="BP7" s="391">
        <v>233.69009535000001</v>
      </c>
      <c r="BQ7" s="391">
        <v>247.39985909999999</v>
      </c>
      <c r="BR7" s="391">
        <v>239.06834302999999</v>
      </c>
      <c r="BS7" s="391">
        <v>248.99040508999997</v>
      </c>
      <c r="BT7" s="391">
        <v>200.60772063000002</v>
      </c>
      <c r="BU7" s="391">
        <v>344.69331302999996</v>
      </c>
      <c r="BV7" s="391">
        <v>292.26020235999999</v>
      </c>
      <c r="BW7" s="391">
        <v>154.63635847</v>
      </c>
      <c r="BX7" s="391">
        <v>162.52114329</v>
      </c>
      <c r="BY7" s="391">
        <v>278.42276530999999</v>
      </c>
      <c r="BZ7" s="391">
        <v>209.66003755</v>
      </c>
      <c r="CA7" s="391">
        <v>274.87637194000001</v>
      </c>
      <c r="CB7" s="391">
        <v>294.06597059000001</v>
      </c>
      <c r="CC7" s="391">
        <v>444.11930846999996</v>
      </c>
      <c r="CD7" s="391">
        <v>471.35274943000002</v>
      </c>
      <c r="CE7" s="391">
        <v>346.08591676999998</v>
      </c>
      <c r="CF7" s="391">
        <v>582.22884199000009</v>
      </c>
      <c r="CG7" s="391">
        <v>614.66649625000002</v>
      </c>
      <c r="CH7" s="391">
        <v>545.85868340000002</v>
      </c>
      <c r="CI7" s="391">
        <v>349.25474551000002</v>
      </c>
      <c r="CJ7" s="391">
        <v>345.80046229999999</v>
      </c>
      <c r="CK7" s="391">
        <v>489.90183664999995</v>
      </c>
      <c r="CL7" s="391">
        <v>277.36251970000001</v>
      </c>
      <c r="CM7" s="391">
        <v>560.56220837000001</v>
      </c>
      <c r="CN7" s="391">
        <v>314.27719977999999</v>
      </c>
      <c r="CO7" s="391">
        <v>297.30141111</v>
      </c>
      <c r="CP7" s="391">
        <v>358.67905481999998</v>
      </c>
      <c r="CQ7" s="391">
        <v>230.53787525999996</v>
      </c>
      <c r="CR7" s="391">
        <v>267.29712131000002</v>
      </c>
      <c r="CS7" s="391">
        <v>269.29536860999997</v>
      </c>
      <c r="CT7" s="391">
        <v>231.84331316999999</v>
      </c>
      <c r="CU7" s="391">
        <v>316.38168163</v>
      </c>
      <c r="CV7" s="391">
        <v>487.32835207000005</v>
      </c>
      <c r="CW7" s="391">
        <v>359.97070844000007</v>
      </c>
      <c r="CX7" s="391">
        <v>104.40897009000001</v>
      </c>
      <c r="CY7" s="391">
        <v>119.52572814</v>
      </c>
      <c r="CZ7" s="391">
        <v>110.8187908</v>
      </c>
      <c r="DA7" s="391">
        <v>235.81175799999997</v>
      </c>
      <c r="DB7" s="391">
        <v>179.12552009999999</v>
      </c>
      <c r="DC7" s="391">
        <v>370.1661701700001</v>
      </c>
      <c r="DD7" s="391">
        <v>353.85018869999999</v>
      </c>
      <c r="DE7" s="391">
        <v>319.86911206000002</v>
      </c>
      <c r="DF7" s="391">
        <v>294.97956657000003</v>
      </c>
      <c r="DG7" s="391">
        <v>296.83087229</v>
      </c>
      <c r="DH7" s="391">
        <v>275.89540012999998</v>
      </c>
      <c r="DI7" s="391">
        <v>637.41573748999997</v>
      </c>
      <c r="DJ7" s="391">
        <v>418.94772125000003</v>
      </c>
      <c r="DK7" s="391">
        <v>506.74255898000001</v>
      </c>
      <c r="DL7" s="391">
        <v>561.64330283000004</v>
      </c>
      <c r="DM7" s="391">
        <v>406.77933478</v>
      </c>
      <c r="DN7" s="391">
        <v>379.97767791000001</v>
      </c>
      <c r="DO7" s="391">
        <v>262.85450926999999</v>
      </c>
      <c r="DP7" s="391">
        <v>285.26659000000001</v>
      </c>
      <c r="DQ7" s="391">
        <v>349.77087047000003</v>
      </c>
      <c r="DR7" s="391">
        <v>354.36408</v>
      </c>
      <c r="DT7" s="400">
        <f t="shared" si="3"/>
        <v>3992.1131165900001</v>
      </c>
      <c r="DU7" s="400">
        <f t="shared" si="3"/>
        <v>3252.2365467700001</v>
      </c>
      <c r="DV7" s="400">
        <f t="shared" si="3"/>
        <v>4736.4886554000013</v>
      </c>
      <c r="DX7" s="391">
        <f t="shared" si="4"/>
        <v>3992.1131165900001</v>
      </c>
      <c r="DY7" s="391">
        <f t="shared" si="4"/>
        <v>3252.2365467700001</v>
      </c>
      <c r="DZ7" s="391">
        <f t="shared" si="4"/>
        <v>4736.4886554000013</v>
      </c>
      <c r="EA7" s="391">
        <v>6205.0295641107614</v>
      </c>
    </row>
    <row r="8" spans="1:132" s="370" customFormat="1" x14ac:dyDescent="0.25">
      <c r="A8" s="369" t="s">
        <v>576</v>
      </c>
      <c r="B8" s="369"/>
      <c r="C8" s="365">
        <f t="shared" ref="C8:BN8" si="5">C9+C15</f>
        <v>1143.9186653171</v>
      </c>
      <c r="D8" s="365">
        <f t="shared" si="5"/>
        <v>934.87538806970019</v>
      </c>
      <c r="E8" s="365">
        <f t="shared" si="5"/>
        <v>1061.0321958351001</v>
      </c>
      <c r="F8" s="365">
        <f t="shared" si="5"/>
        <v>1609.5773764746</v>
      </c>
      <c r="G8" s="365">
        <f t="shared" si="5"/>
        <v>1115.742437676</v>
      </c>
      <c r="H8" s="365">
        <f t="shared" si="5"/>
        <v>1039.9323918194002</v>
      </c>
      <c r="I8" s="365">
        <f t="shared" si="5"/>
        <v>1157.5771271404001</v>
      </c>
      <c r="J8" s="365">
        <f t="shared" si="5"/>
        <v>1083.0743957238999</v>
      </c>
      <c r="K8" s="365">
        <f t="shared" si="5"/>
        <v>1117.8819022573</v>
      </c>
      <c r="L8" s="365">
        <f t="shared" si="5"/>
        <v>1009.9342578461</v>
      </c>
      <c r="M8" s="365">
        <f t="shared" si="5"/>
        <v>1097.6133342244998</v>
      </c>
      <c r="N8" s="365">
        <f t="shared" si="5"/>
        <v>1288.9066243897646</v>
      </c>
      <c r="O8" s="365">
        <f t="shared" si="5"/>
        <v>1408.4081596122496</v>
      </c>
      <c r="P8" s="365">
        <f t="shared" si="5"/>
        <v>1089.3639203318344</v>
      </c>
      <c r="Q8" s="365">
        <f t="shared" si="5"/>
        <v>1158.8355623540585</v>
      </c>
      <c r="R8" s="365">
        <f t="shared" si="5"/>
        <v>1910.5584326709891</v>
      </c>
      <c r="S8" s="365">
        <f t="shared" si="5"/>
        <v>1341.9227022015934</v>
      </c>
      <c r="T8" s="365">
        <f t="shared" si="5"/>
        <v>1157.903422028716</v>
      </c>
      <c r="U8" s="365">
        <f t="shared" si="5"/>
        <v>1357.9067555991419</v>
      </c>
      <c r="V8" s="365">
        <f t="shared" si="5"/>
        <v>1241.5109509929512</v>
      </c>
      <c r="W8" s="365">
        <f t="shared" si="5"/>
        <v>1285.7097453709578</v>
      </c>
      <c r="X8" s="365">
        <f t="shared" si="5"/>
        <v>1288.7477113803202</v>
      </c>
      <c r="Y8" s="365">
        <f t="shared" si="5"/>
        <v>1225.2584520486728</v>
      </c>
      <c r="Z8" s="365">
        <f t="shared" si="5"/>
        <v>1257.0558229299804</v>
      </c>
      <c r="AA8" s="365">
        <f t="shared" si="5"/>
        <v>1466.0213242098414</v>
      </c>
      <c r="AB8" s="365">
        <f t="shared" si="5"/>
        <v>1192.8945475938219</v>
      </c>
      <c r="AC8" s="365">
        <f t="shared" si="5"/>
        <v>1218.5329071625981</v>
      </c>
      <c r="AD8" s="365">
        <f t="shared" si="5"/>
        <v>1957.9480559787698</v>
      </c>
      <c r="AE8" s="365">
        <f t="shared" si="5"/>
        <v>1297.4307395114508</v>
      </c>
      <c r="AF8" s="365">
        <f t="shared" si="5"/>
        <v>1208.7895526717609</v>
      </c>
      <c r="AG8" s="365">
        <f t="shared" si="5"/>
        <v>1455.2726454603987</v>
      </c>
      <c r="AH8" s="365">
        <f t="shared" si="5"/>
        <v>1277.2487518414539</v>
      </c>
      <c r="AI8" s="365">
        <f t="shared" si="5"/>
        <v>1432.7501550748684</v>
      </c>
      <c r="AJ8" s="365">
        <f t="shared" si="5"/>
        <v>1348.7125241407332</v>
      </c>
      <c r="AK8" s="365">
        <f t="shared" si="5"/>
        <v>1364.0251121478684</v>
      </c>
      <c r="AL8" s="365">
        <f t="shared" si="5"/>
        <v>1396.0984377730667</v>
      </c>
      <c r="AM8" s="365">
        <f t="shared" si="5"/>
        <v>1597.7190153218</v>
      </c>
      <c r="AN8" s="365">
        <f t="shared" si="5"/>
        <v>1607.7858085695998</v>
      </c>
      <c r="AO8" s="365">
        <f t="shared" si="5"/>
        <v>1447.3682627554001</v>
      </c>
      <c r="AP8" s="365">
        <f t="shared" si="5"/>
        <v>2143.5160416544495</v>
      </c>
      <c r="AQ8" s="365">
        <f t="shared" si="5"/>
        <v>1483.1940998314501</v>
      </c>
      <c r="AR8" s="365">
        <f t="shared" si="5"/>
        <v>1354.2267995126499</v>
      </c>
      <c r="AS8" s="365">
        <f t="shared" si="5"/>
        <v>2205.8767583113504</v>
      </c>
      <c r="AT8" s="365">
        <f t="shared" si="5"/>
        <v>1262.4197275522997</v>
      </c>
      <c r="AU8" s="365">
        <f t="shared" si="5"/>
        <v>1399.4303963621498</v>
      </c>
      <c r="AV8" s="365">
        <f t="shared" si="5"/>
        <v>1305.2683676185502</v>
      </c>
      <c r="AW8" s="365">
        <f t="shared" si="5"/>
        <v>1253.5241382699999</v>
      </c>
      <c r="AX8" s="365">
        <f t="shared" si="5"/>
        <v>1345.2305520081497</v>
      </c>
      <c r="AY8" s="365">
        <f t="shared" si="5"/>
        <v>1415.8437442146999</v>
      </c>
      <c r="AZ8" s="365">
        <f t="shared" si="5"/>
        <v>1145.4697887359998</v>
      </c>
      <c r="BA8" s="365">
        <f t="shared" si="5"/>
        <v>1273.1746872840999</v>
      </c>
      <c r="BB8" s="365">
        <f t="shared" si="5"/>
        <v>1841.0637521300005</v>
      </c>
      <c r="BC8" s="365">
        <f t="shared" si="5"/>
        <v>1186.9555132533001</v>
      </c>
      <c r="BD8" s="365">
        <f t="shared" si="5"/>
        <v>1385.3930557809999</v>
      </c>
      <c r="BE8" s="365">
        <f t="shared" si="5"/>
        <v>1464.2998400319782</v>
      </c>
      <c r="BF8" s="365">
        <f t="shared" si="5"/>
        <v>1458.8770357559997</v>
      </c>
      <c r="BG8" s="365">
        <f t="shared" si="5"/>
        <v>1328.4526684999992</v>
      </c>
      <c r="BH8" s="365">
        <f t="shared" si="5"/>
        <v>1341.7621388757141</v>
      </c>
      <c r="BI8" s="365">
        <f t="shared" si="5"/>
        <v>1267.1046675460002</v>
      </c>
      <c r="BJ8" s="365">
        <f t="shared" si="5"/>
        <v>1649.8566716072501</v>
      </c>
      <c r="BK8" s="365">
        <f t="shared" si="5"/>
        <v>1505.1924978392954</v>
      </c>
      <c r="BL8" s="365">
        <f t="shared" si="5"/>
        <v>1118.5371493322939</v>
      </c>
      <c r="BM8" s="365">
        <f t="shared" si="5"/>
        <v>1295.4535987831521</v>
      </c>
      <c r="BN8" s="365">
        <f t="shared" si="5"/>
        <v>1968.5343948662955</v>
      </c>
      <c r="BO8" s="365">
        <f t="shared" ref="BO8:DZ8" si="6">BO9+BO15</f>
        <v>1349.2564832345463</v>
      </c>
      <c r="BP8" s="365">
        <f t="shared" si="6"/>
        <v>1235.4093331840002</v>
      </c>
      <c r="BQ8" s="365">
        <f t="shared" si="6"/>
        <v>1550.5193433377483</v>
      </c>
      <c r="BR8" s="365">
        <f t="shared" si="6"/>
        <v>1285.2243182004922</v>
      </c>
      <c r="BS8" s="365">
        <f t="shared" si="6"/>
        <v>1322.7576760514598</v>
      </c>
      <c r="BT8" s="365">
        <f t="shared" si="6"/>
        <v>1293.3189683574878</v>
      </c>
      <c r="BU8" s="365">
        <f t="shared" si="6"/>
        <v>1325.6237649013192</v>
      </c>
      <c r="BV8" s="365">
        <f t="shared" si="6"/>
        <v>1349.540784755528</v>
      </c>
      <c r="BW8" s="365">
        <f t="shared" si="6"/>
        <v>1504.7887325074582</v>
      </c>
      <c r="BX8" s="365">
        <f t="shared" si="6"/>
        <v>1148.9557181918615</v>
      </c>
      <c r="BY8" s="365">
        <f t="shared" si="6"/>
        <v>1301.8178253974654</v>
      </c>
      <c r="BZ8" s="365">
        <f t="shared" si="6"/>
        <v>2020.5804440390634</v>
      </c>
      <c r="CA8" s="365">
        <f t="shared" si="6"/>
        <v>1607.5484976092102</v>
      </c>
      <c r="CB8" s="365">
        <f t="shared" si="6"/>
        <v>1239.9429313505734</v>
      </c>
      <c r="CC8" s="365">
        <f t="shared" si="6"/>
        <v>1498.4098147434313</v>
      </c>
      <c r="CD8" s="365">
        <f t="shared" si="6"/>
        <v>1368.972839951449</v>
      </c>
      <c r="CE8" s="365">
        <f t="shared" si="6"/>
        <v>1489.431564868521</v>
      </c>
      <c r="CF8" s="365">
        <f t="shared" si="6"/>
        <v>1365.6829959997983</v>
      </c>
      <c r="CG8" s="365">
        <f t="shared" si="6"/>
        <v>1386.884971996828</v>
      </c>
      <c r="CH8" s="365">
        <f t="shared" si="6"/>
        <v>2203.6507920035265</v>
      </c>
      <c r="CI8" s="365">
        <f t="shared" si="6"/>
        <v>1508.6808647552209</v>
      </c>
      <c r="CJ8" s="365">
        <f t="shared" si="6"/>
        <v>1176.6051879112329</v>
      </c>
      <c r="CK8" s="365">
        <f t="shared" si="6"/>
        <v>1255.2408464112309</v>
      </c>
      <c r="CL8" s="365">
        <f t="shared" si="6"/>
        <v>2158.6540268752451</v>
      </c>
      <c r="CM8" s="365">
        <f t="shared" si="6"/>
        <v>1430.3388045532315</v>
      </c>
      <c r="CN8" s="365">
        <f t="shared" si="6"/>
        <v>1276.7107790912319</v>
      </c>
      <c r="CO8" s="365">
        <f t="shared" si="6"/>
        <v>1363.6564763572358</v>
      </c>
      <c r="CP8" s="365">
        <f t="shared" si="6"/>
        <v>1350.7668706552356</v>
      </c>
      <c r="CQ8" s="365">
        <f t="shared" si="6"/>
        <v>1301.04145701473</v>
      </c>
      <c r="CR8" s="365">
        <f t="shared" si="6"/>
        <v>1554.9535832392291</v>
      </c>
      <c r="CS8" s="365">
        <f t="shared" si="6"/>
        <v>1205.428586387231</v>
      </c>
      <c r="CT8" s="365">
        <f t="shared" si="6"/>
        <v>1298.7896371232316</v>
      </c>
      <c r="CU8" s="365">
        <f t="shared" si="6"/>
        <v>1560.0687016240063</v>
      </c>
      <c r="CV8" s="365">
        <f t="shared" si="6"/>
        <v>1083.3676255097071</v>
      </c>
      <c r="CW8" s="365">
        <f t="shared" si="6"/>
        <v>1804.2322470940012</v>
      </c>
      <c r="CX8" s="365">
        <f t="shared" si="6"/>
        <v>1482.4396545000016</v>
      </c>
      <c r="CY8" s="365">
        <f t="shared" si="6"/>
        <v>867.49191366000139</v>
      </c>
      <c r="CZ8" s="365">
        <f t="shared" si="6"/>
        <v>867.93060262926861</v>
      </c>
      <c r="DA8" s="365">
        <f t="shared" si="6"/>
        <v>1007.4584142892661</v>
      </c>
      <c r="DB8" s="365">
        <f t="shared" si="6"/>
        <v>1221.1790224900074</v>
      </c>
      <c r="DC8" s="365">
        <f t="shared" si="6"/>
        <v>1392.4810138804939</v>
      </c>
      <c r="DD8" s="365">
        <f t="shared" si="6"/>
        <v>1019.8155494400039</v>
      </c>
      <c r="DE8" s="365">
        <f t="shared" si="6"/>
        <v>1180.7006377600005</v>
      </c>
      <c r="DF8" s="365">
        <f t="shared" si="6"/>
        <v>1283.1441904482874</v>
      </c>
      <c r="DG8" s="365">
        <f t="shared" si="6"/>
        <v>1317.2359463399907</v>
      </c>
      <c r="DH8" s="365">
        <f t="shared" si="6"/>
        <v>1014.5745371099956</v>
      </c>
      <c r="DI8" s="365">
        <f t="shared" si="6"/>
        <v>1595.5776185354034</v>
      </c>
      <c r="DJ8" s="365">
        <f t="shared" si="6"/>
        <v>1721.1834841465334</v>
      </c>
      <c r="DK8" s="365">
        <f t="shared" si="6"/>
        <v>1196.1745222799943</v>
      </c>
      <c r="DL8" s="365">
        <f t="shared" si="6"/>
        <v>1251.9284718299928</v>
      </c>
      <c r="DM8" s="365">
        <f t="shared" si="6"/>
        <v>1307.6691893799923</v>
      </c>
      <c r="DN8" s="365">
        <f t="shared" si="6"/>
        <v>1213.6554303652306</v>
      </c>
      <c r="DO8" s="365">
        <f t="shared" si="6"/>
        <v>1355.4567249599986</v>
      </c>
      <c r="DP8" s="365">
        <f t="shared" si="6"/>
        <v>1321.0314141400036</v>
      </c>
      <c r="DQ8" s="365">
        <f t="shared" si="6"/>
        <v>1395.8711828549929</v>
      </c>
      <c r="DR8" s="365">
        <f t="shared" si="6"/>
        <v>1564.5868320167347</v>
      </c>
      <c r="DT8" s="365">
        <f t="shared" si="6"/>
        <v>16880.867120374285</v>
      </c>
      <c r="DU8" s="365">
        <f t="shared" si="6"/>
        <v>14770.309573325045</v>
      </c>
      <c r="DV8" s="365">
        <f t="shared" si="6"/>
        <v>16254.945353958863</v>
      </c>
      <c r="DX8" s="365">
        <f t="shared" si="6"/>
        <v>16880.867120374285</v>
      </c>
      <c r="DY8" s="365">
        <f t="shared" si="6"/>
        <v>14770.309573325045</v>
      </c>
      <c r="DZ8" s="365">
        <f t="shared" si="6"/>
        <v>16254.945353958863</v>
      </c>
      <c r="EA8" s="365">
        <f>EA9+EA15</f>
        <v>18042.676571394462</v>
      </c>
    </row>
    <row r="9" spans="1:132" s="370" customFormat="1" x14ac:dyDescent="0.25">
      <c r="A9" s="382" t="s">
        <v>552</v>
      </c>
      <c r="B9" s="382"/>
      <c r="C9" s="400">
        <f t="shared" ref="C9:BN9" si="7">C11+C12+C10+C13+C14</f>
        <v>1072.3192941771001</v>
      </c>
      <c r="D9" s="400">
        <f t="shared" si="7"/>
        <v>828.06003163970013</v>
      </c>
      <c r="E9" s="400">
        <f t="shared" si="7"/>
        <v>929.93841937510001</v>
      </c>
      <c r="F9" s="400">
        <f t="shared" si="7"/>
        <v>1503.4917214346001</v>
      </c>
      <c r="G9" s="400">
        <f t="shared" si="7"/>
        <v>941.63932387600005</v>
      </c>
      <c r="H9" s="400">
        <f t="shared" si="7"/>
        <v>916.39945490939999</v>
      </c>
      <c r="I9" s="400">
        <f t="shared" si="7"/>
        <v>1024.0153035304002</v>
      </c>
      <c r="J9" s="400">
        <f t="shared" si="7"/>
        <v>972.47549630390006</v>
      </c>
      <c r="K9" s="400">
        <f t="shared" si="7"/>
        <v>1020.3416561873</v>
      </c>
      <c r="L9" s="400">
        <f t="shared" si="7"/>
        <v>898.74658019610001</v>
      </c>
      <c r="M9" s="400">
        <f t="shared" si="7"/>
        <v>966.56573852449992</v>
      </c>
      <c r="N9" s="400">
        <f t="shared" si="7"/>
        <v>1096.9871375567</v>
      </c>
      <c r="O9" s="400">
        <f t="shared" si="7"/>
        <v>1274.7204838189164</v>
      </c>
      <c r="P9" s="400">
        <f t="shared" si="7"/>
        <v>940.13586771850112</v>
      </c>
      <c r="Q9" s="400">
        <f t="shared" si="7"/>
        <v>1023.2150406807251</v>
      </c>
      <c r="R9" s="400">
        <f t="shared" si="7"/>
        <v>1723.1130786476556</v>
      </c>
      <c r="S9" s="400">
        <f t="shared" si="7"/>
        <v>1066.4784972882601</v>
      </c>
      <c r="T9" s="400">
        <f t="shared" si="7"/>
        <v>998.85084988538256</v>
      </c>
      <c r="U9" s="400">
        <f t="shared" si="7"/>
        <v>1214.0405557658087</v>
      </c>
      <c r="V9" s="400">
        <f t="shared" si="7"/>
        <v>1059.1364083492883</v>
      </c>
      <c r="W9" s="400">
        <f t="shared" si="7"/>
        <v>1147.7813978976244</v>
      </c>
      <c r="X9" s="400">
        <f t="shared" si="7"/>
        <v>1080.2298844169868</v>
      </c>
      <c r="Y9" s="400">
        <f t="shared" si="7"/>
        <v>1057.9203281853395</v>
      </c>
      <c r="Z9" s="400">
        <f t="shared" si="7"/>
        <v>1081.9317118566471</v>
      </c>
      <c r="AA9" s="400">
        <f t="shared" si="7"/>
        <v>1304.4889510831747</v>
      </c>
      <c r="AB9" s="400">
        <f t="shared" si="7"/>
        <v>986.35903414715517</v>
      </c>
      <c r="AC9" s="400">
        <f t="shared" si="7"/>
        <v>1067.9872679059315</v>
      </c>
      <c r="AD9" s="400">
        <f t="shared" si="7"/>
        <v>1799.5637968521032</v>
      </c>
      <c r="AE9" s="400">
        <f t="shared" si="7"/>
        <v>1099.4685743247842</v>
      </c>
      <c r="AF9" s="400">
        <f t="shared" si="7"/>
        <v>1042.1514084350943</v>
      </c>
      <c r="AG9" s="400">
        <f t="shared" si="7"/>
        <v>1271.1004189937321</v>
      </c>
      <c r="AH9" s="400">
        <f t="shared" si="7"/>
        <v>1114.3102190747873</v>
      </c>
      <c r="AI9" s="400">
        <f t="shared" si="7"/>
        <v>1239.8064216482019</v>
      </c>
      <c r="AJ9" s="400">
        <f t="shared" si="7"/>
        <v>1160.1866149840666</v>
      </c>
      <c r="AK9" s="400">
        <f t="shared" si="7"/>
        <v>1171.3697255112018</v>
      </c>
      <c r="AL9" s="400">
        <f t="shared" si="7"/>
        <v>1203.1882832564004</v>
      </c>
      <c r="AM9" s="400">
        <f t="shared" si="7"/>
        <v>1538.7086905717999</v>
      </c>
      <c r="AN9" s="400">
        <f t="shared" si="7"/>
        <v>1094.2170029596</v>
      </c>
      <c r="AO9" s="400">
        <f t="shared" si="7"/>
        <v>1239.7472283054001</v>
      </c>
      <c r="AP9" s="400">
        <f t="shared" si="7"/>
        <v>1972.1512487044497</v>
      </c>
      <c r="AQ9" s="400">
        <f t="shared" si="7"/>
        <v>1208.1722590914501</v>
      </c>
      <c r="AR9" s="400">
        <f t="shared" si="7"/>
        <v>1206.4124222426499</v>
      </c>
      <c r="AS9" s="400">
        <f t="shared" si="7"/>
        <v>2052.2624933213501</v>
      </c>
      <c r="AT9" s="400">
        <f t="shared" si="7"/>
        <v>1113.1553401422998</v>
      </c>
      <c r="AU9" s="400">
        <f t="shared" si="7"/>
        <v>1266.3735881021498</v>
      </c>
      <c r="AV9" s="400">
        <f t="shared" si="7"/>
        <v>1091.25689826855</v>
      </c>
      <c r="AW9" s="400">
        <f t="shared" si="7"/>
        <v>1092.2716518499999</v>
      </c>
      <c r="AX9" s="400">
        <f t="shared" si="7"/>
        <v>1086.1525683581499</v>
      </c>
      <c r="AY9" s="400">
        <f t="shared" si="7"/>
        <v>1321.0360965446998</v>
      </c>
      <c r="AZ9" s="400">
        <f t="shared" si="7"/>
        <v>900.57339888599995</v>
      </c>
      <c r="BA9" s="400">
        <f t="shared" si="7"/>
        <v>1086.6171352440999</v>
      </c>
      <c r="BB9" s="400">
        <f t="shared" si="7"/>
        <v>1608.9156340500003</v>
      </c>
      <c r="BC9" s="400">
        <f t="shared" si="7"/>
        <v>980.94024110329997</v>
      </c>
      <c r="BD9" s="400">
        <f t="shared" si="7"/>
        <v>1197.690624481</v>
      </c>
      <c r="BE9" s="400">
        <f t="shared" si="7"/>
        <v>1331.7515891919782</v>
      </c>
      <c r="BF9" s="400">
        <f t="shared" si="7"/>
        <v>1266.4351142659998</v>
      </c>
      <c r="BG9" s="400">
        <f t="shared" si="7"/>
        <v>1168.2047293499993</v>
      </c>
      <c r="BH9" s="400">
        <f t="shared" si="7"/>
        <v>1159.5321442057141</v>
      </c>
      <c r="BI9" s="400">
        <f t="shared" si="7"/>
        <v>1077.5859547760001</v>
      </c>
      <c r="BJ9" s="400">
        <f t="shared" si="7"/>
        <v>1154.0834914791972</v>
      </c>
      <c r="BK9" s="400">
        <f t="shared" si="7"/>
        <v>1403.1250420192955</v>
      </c>
      <c r="BL9" s="400">
        <f t="shared" si="7"/>
        <v>973.10441996229383</v>
      </c>
      <c r="BM9" s="400">
        <f t="shared" si="7"/>
        <v>1107.1769953431522</v>
      </c>
      <c r="BN9" s="400">
        <f t="shared" si="7"/>
        <v>1787.0661710162956</v>
      </c>
      <c r="BO9" s="400">
        <f t="shared" ref="BO9:EA9" si="8">BO11+BO12+BO10+BO13+BO14</f>
        <v>1061.5438365445461</v>
      </c>
      <c r="BP9" s="400">
        <f t="shared" si="8"/>
        <v>1100.9465698840002</v>
      </c>
      <c r="BQ9" s="400">
        <f t="shared" si="8"/>
        <v>1209.6080173277483</v>
      </c>
      <c r="BR9" s="400">
        <f t="shared" si="8"/>
        <v>1099.3930037404923</v>
      </c>
      <c r="BS9" s="400">
        <f t="shared" si="8"/>
        <v>1197.6440710914596</v>
      </c>
      <c r="BT9" s="400">
        <f t="shared" si="8"/>
        <v>1101.8226928974877</v>
      </c>
      <c r="BU9" s="400">
        <f t="shared" si="8"/>
        <v>1161.2980787613192</v>
      </c>
      <c r="BV9" s="400">
        <f t="shared" si="8"/>
        <v>1151.108296995528</v>
      </c>
      <c r="BW9" s="400">
        <f t="shared" si="8"/>
        <v>1397.7067660474581</v>
      </c>
      <c r="BX9" s="400">
        <f t="shared" si="8"/>
        <v>991.77408880186135</v>
      </c>
      <c r="BY9" s="400">
        <f t="shared" si="8"/>
        <v>1149.9215739174654</v>
      </c>
      <c r="BZ9" s="400">
        <f t="shared" si="8"/>
        <v>1765.2828541690635</v>
      </c>
      <c r="CA9" s="400">
        <f t="shared" si="8"/>
        <v>1173.8572398492101</v>
      </c>
      <c r="CB9" s="400">
        <f t="shared" si="8"/>
        <v>1078.1491523105735</v>
      </c>
      <c r="CC9" s="400">
        <f t="shared" si="8"/>
        <v>1258.5417453234313</v>
      </c>
      <c r="CD9" s="400">
        <f t="shared" si="8"/>
        <v>1144.9340317214489</v>
      </c>
      <c r="CE9" s="400">
        <f t="shared" si="8"/>
        <v>1212.329265948521</v>
      </c>
      <c r="CF9" s="400">
        <f t="shared" si="8"/>
        <v>1169.7263248197983</v>
      </c>
      <c r="CG9" s="400">
        <f t="shared" si="8"/>
        <v>1140.2929740868278</v>
      </c>
      <c r="CH9" s="400">
        <f t="shared" si="8"/>
        <v>1934.9376837635261</v>
      </c>
      <c r="CI9" s="400">
        <f t="shared" si="8"/>
        <v>1383.247292411995</v>
      </c>
      <c r="CJ9" s="400">
        <f t="shared" si="8"/>
        <v>1014.3642638080069</v>
      </c>
      <c r="CK9" s="400">
        <f t="shared" si="8"/>
        <v>1092.1244994480051</v>
      </c>
      <c r="CL9" s="400">
        <f t="shared" si="8"/>
        <v>2006.1399347060042</v>
      </c>
      <c r="CM9" s="400">
        <f t="shared" si="8"/>
        <v>1166.0574267900056</v>
      </c>
      <c r="CN9" s="400">
        <f t="shared" si="8"/>
        <v>1058.5762549380058</v>
      </c>
      <c r="CO9" s="400">
        <f t="shared" si="8"/>
        <v>1172.4063755840098</v>
      </c>
      <c r="CP9" s="400">
        <f t="shared" si="8"/>
        <v>1195.6809833920097</v>
      </c>
      <c r="CQ9" s="400">
        <f t="shared" si="8"/>
        <v>1126.0515964915041</v>
      </c>
      <c r="CR9" s="400">
        <f t="shared" si="8"/>
        <v>1147.6275135160029</v>
      </c>
      <c r="CS9" s="400">
        <f t="shared" si="8"/>
        <v>1079.454160794005</v>
      </c>
      <c r="CT9" s="400">
        <f t="shared" si="8"/>
        <v>1043.9084143000057</v>
      </c>
      <c r="CU9" s="400">
        <f t="shared" si="8"/>
        <v>1433.9294408740054</v>
      </c>
      <c r="CV9" s="400">
        <f t="shared" si="8"/>
        <v>919.42574078970563</v>
      </c>
      <c r="CW9" s="400">
        <f t="shared" si="8"/>
        <v>1163.9356701440011</v>
      </c>
      <c r="CX9" s="400">
        <f t="shared" si="8"/>
        <v>1289.5669776400016</v>
      </c>
      <c r="CY9" s="400">
        <f t="shared" si="8"/>
        <v>746.35886761000165</v>
      </c>
      <c r="CZ9" s="400">
        <f t="shared" si="8"/>
        <v>795.8718134400051</v>
      </c>
      <c r="DA9" s="400">
        <f t="shared" si="8"/>
        <v>890.88114761000452</v>
      </c>
      <c r="DB9" s="400">
        <f t="shared" si="8"/>
        <v>915.82307103000699</v>
      </c>
      <c r="DC9" s="400">
        <f t="shared" si="8"/>
        <v>1257.1800267004928</v>
      </c>
      <c r="DD9" s="400">
        <f t="shared" si="8"/>
        <v>891.9241180400029</v>
      </c>
      <c r="DE9" s="400">
        <f t="shared" si="8"/>
        <v>988.47707257999889</v>
      </c>
      <c r="DF9" s="400">
        <f t="shared" si="8"/>
        <v>1072.624591748287</v>
      </c>
      <c r="DG9" s="400">
        <f t="shared" si="8"/>
        <v>1297.9537655699908</v>
      </c>
      <c r="DH9" s="400">
        <f t="shared" si="8"/>
        <v>921.35318934999566</v>
      </c>
      <c r="DI9" s="400">
        <f t="shared" si="8"/>
        <v>1182.438831445404</v>
      </c>
      <c r="DJ9" s="400">
        <f t="shared" si="8"/>
        <v>1354.0822103865337</v>
      </c>
      <c r="DK9" s="400">
        <f t="shared" si="8"/>
        <v>1039.9023689699943</v>
      </c>
      <c r="DL9" s="400">
        <f t="shared" si="8"/>
        <v>1063.7687394999941</v>
      </c>
      <c r="DM9" s="400">
        <f t="shared" si="8"/>
        <v>1121.1550817899924</v>
      </c>
      <c r="DN9" s="400">
        <f t="shared" si="8"/>
        <v>1076.4336962052294</v>
      </c>
      <c r="DO9" s="400">
        <f t="shared" si="8"/>
        <v>1152.0505441599973</v>
      </c>
      <c r="DP9" s="400">
        <f t="shared" si="8"/>
        <v>1108.0824260900022</v>
      </c>
      <c r="DQ9" s="400">
        <f t="shared" si="8"/>
        <v>1114.1503618999939</v>
      </c>
      <c r="DR9" s="400">
        <f t="shared" si="8"/>
        <v>1191.9845260655304</v>
      </c>
      <c r="DT9" s="400">
        <f t="shared" si="8"/>
        <v>14485.638716179561</v>
      </c>
      <c r="DU9" s="400">
        <f t="shared" si="8"/>
        <v>12365.998538206513</v>
      </c>
      <c r="DV9" s="400">
        <f t="shared" si="8"/>
        <v>13623.355741432659</v>
      </c>
      <c r="DX9" s="400">
        <f t="shared" si="8"/>
        <v>14485.638716179561</v>
      </c>
      <c r="DY9" s="400">
        <f t="shared" si="8"/>
        <v>12365.998538206513</v>
      </c>
      <c r="DZ9" s="400">
        <f t="shared" si="8"/>
        <v>13623.355741432659</v>
      </c>
      <c r="EA9" s="400">
        <f t="shared" si="8"/>
        <v>15246.388322532508</v>
      </c>
    </row>
    <row r="10" spans="1:132" x14ac:dyDescent="0.25">
      <c r="A10" s="345" t="s">
        <v>551</v>
      </c>
      <c r="B10" s="408"/>
      <c r="C10" s="384">
        <v>294.73113410702081</v>
      </c>
      <c r="D10" s="384">
        <v>141.90742949725433</v>
      </c>
      <c r="E10" s="384">
        <v>235.22192699760222</v>
      </c>
      <c r="F10" s="384">
        <v>817.89784262615979</v>
      </c>
      <c r="G10" s="384">
        <v>206.44832656121216</v>
      </c>
      <c r="H10" s="384">
        <v>169.61716388755286</v>
      </c>
      <c r="I10" s="384">
        <v>277.77779913880016</v>
      </c>
      <c r="J10" s="384">
        <v>181.48666322763484</v>
      </c>
      <c r="K10" s="384">
        <v>290.04203727668909</v>
      </c>
      <c r="L10" s="384">
        <v>188.2128383343848</v>
      </c>
      <c r="M10" s="384">
        <v>187.91538008796277</v>
      </c>
      <c r="N10" s="384">
        <v>228.49874655022109</v>
      </c>
      <c r="O10" s="384">
        <v>330.71337835804513</v>
      </c>
      <c r="P10" s="384">
        <v>171.97741725184812</v>
      </c>
      <c r="Q10" s="384">
        <v>256.16809127350962</v>
      </c>
      <c r="R10" s="384">
        <v>914.52708084644041</v>
      </c>
      <c r="S10" s="384">
        <v>224.00797783165854</v>
      </c>
      <c r="T10" s="384">
        <v>197.56256055874584</v>
      </c>
      <c r="U10" s="384">
        <v>382.88730911206932</v>
      </c>
      <c r="V10" s="384">
        <v>210.13399183635897</v>
      </c>
      <c r="W10" s="384">
        <v>335.51689260339447</v>
      </c>
      <c r="X10" s="384">
        <v>220.47252959137828</v>
      </c>
      <c r="Y10" s="384">
        <v>214.02318224092113</v>
      </c>
      <c r="Z10" s="384">
        <v>264.98527091028706</v>
      </c>
      <c r="AA10" s="384">
        <v>337.3699261222468</v>
      </c>
      <c r="AB10" s="384">
        <v>192.44874330336924</v>
      </c>
      <c r="AC10" s="384">
        <v>288.9646091177799</v>
      </c>
      <c r="AD10" s="384">
        <v>970.86400201868048</v>
      </c>
      <c r="AE10" s="384">
        <v>259.8512292683244</v>
      </c>
      <c r="AF10" s="384">
        <v>213.64147624586681</v>
      </c>
      <c r="AG10" s="384">
        <v>394.258597510794</v>
      </c>
      <c r="AH10" s="384">
        <v>245.50030917364347</v>
      </c>
      <c r="AI10" s="384">
        <v>364.76575179207219</v>
      </c>
      <c r="AJ10" s="384">
        <v>249.6983012077433</v>
      </c>
      <c r="AK10" s="384">
        <v>231.02713038297026</v>
      </c>
      <c r="AL10" s="384">
        <v>282.8502464641777</v>
      </c>
      <c r="AM10" s="384">
        <v>409.29122589497183</v>
      </c>
      <c r="AN10" s="384">
        <v>183.27101484463509</v>
      </c>
      <c r="AO10" s="384">
        <v>309.5656366796444</v>
      </c>
      <c r="AP10" s="384">
        <v>1016.7487150322822</v>
      </c>
      <c r="AQ10" s="384">
        <v>310.59300242725448</v>
      </c>
      <c r="AR10" s="384">
        <v>317.40980941928939</v>
      </c>
      <c r="AS10" s="384">
        <v>996.6861333807833</v>
      </c>
      <c r="AT10" s="384">
        <v>224.77678947993482</v>
      </c>
      <c r="AU10" s="384">
        <v>376.80938111114767</v>
      </c>
      <c r="AV10" s="384">
        <v>231.79828698799946</v>
      </c>
      <c r="AW10" s="384">
        <v>225.20876250234608</v>
      </c>
      <c r="AX10" s="384">
        <v>252.33601707530349</v>
      </c>
      <c r="AY10" s="384">
        <v>321.23598841777488</v>
      </c>
      <c r="AZ10" s="384">
        <v>181.80361096951884</v>
      </c>
      <c r="BA10" s="384">
        <v>332.51172786443027</v>
      </c>
      <c r="BB10" s="384">
        <v>869.98866233704814</v>
      </c>
      <c r="BC10" s="384">
        <v>245.56688301670448</v>
      </c>
      <c r="BD10" s="384">
        <v>218.38148495560407</v>
      </c>
      <c r="BE10" s="384">
        <v>346.59658888451577</v>
      </c>
      <c r="BF10" s="384">
        <v>224.62042465757264</v>
      </c>
      <c r="BG10" s="384">
        <v>346.31408506962299</v>
      </c>
      <c r="BH10" s="384">
        <v>255.23331301275402</v>
      </c>
      <c r="BI10" s="384">
        <v>223.59332544972224</v>
      </c>
      <c r="BJ10" s="384">
        <v>247.71386701539504</v>
      </c>
      <c r="BK10" s="384">
        <v>342.31134147107059</v>
      </c>
      <c r="BL10" s="384">
        <v>212.66137738582202</v>
      </c>
      <c r="BM10" s="384">
        <v>302.01601185803167</v>
      </c>
      <c r="BN10" s="384">
        <v>960.54307771071706</v>
      </c>
      <c r="BO10" s="384">
        <v>247.83707668807577</v>
      </c>
      <c r="BP10" s="384">
        <v>239.93981641217718</v>
      </c>
      <c r="BQ10" s="384">
        <v>353.09110822392751</v>
      </c>
      <c r="BR10" s="384">
        <v>229.25976791247004</v>
      </c>
      <c r="BS10" s="384">
        <v>362.97463117056424</v>
      </c>
      <c r="BT10" s="384">
        <v>244.5762880271167</v>
      </c>
      <c r="BU10" s="384">
        <v>252.31316851025926</v>
      </c>
      <c r="BV10" s="384">
        <v>258.23773996297439</v>
      </c>
      <c r="BW10" s="384">
        <v>385.91676319000015</v>
      </c>
      <c r="BX10" s="384">
        <v>196.27557220000062</v>
      </c>
      <c r="BY10" s="384">
        <v>315.48898400000053</v>
      </c>
      <c r="BZ10" s="384">
        <v>935.14292983999962</v>
      </c>
      <c r="CA10" s="384">
        <v>307.87218666999979</v>
      </c>
      <c r="CB10" s="384">
        <v>234.9068112800006</v>
      </c>
      <c r="CC10" s="384">
        <v>352.52095284000063</v>
      </c>
      <c r="CD10" s="384">
        <v>238.13598508000044</v>
      </c>
      <c r="CE10" s="384">
        <v>372.24877273999994</v>
      </c>
      <c r="CF10" s="384">
        <v>257.16584084000118</v>
      </c>
      <c r="CG10" s="384">
        <v>262.72411712000047</v>
      </c>
      <c r="CH10" s="384">
        <v>944.43569370000102</v>
      </c>
      <c r="CI10" s="384">
        <v>372.56093718000085</v>
      </c>
      <c r="CJ10" s="384">
        <v>196.12657967000044</v>
      </c>
      <c r="CK10" s="384">
        <v>303.94822232000104</v>
      </c>
      <c r="CL10" s="384">
        <v>1180.0451213800011</v>
      </c>
      <c r="CM10" s="384">
        <v>275.6880059800007</v>
      </c>
      <c r="CN10" s="384">
        <v>238.94437011000079</v>
      </c>
      <c r="CO10" s="384">
        <v>294.84654059000241</v>
      </c>
      <c r="CP10" s="384">
        <v>320.77289946000008</v>
      </c>
      <c r="CQ10" s="384">
        <v>298.12025309000126</v>
      </c>
      <c r="CR10" s="384">
        <v>286.1037535300008</v>
      </c>
      <c r="CS10" s="384">
        <v>290.82498235000139</v>
      </c>
      <c r="CT10" s="384">
        <v>252.67935583000079</v>
      </c>
      <c r="CU10" s="384">
        <v>395.40375375000087</v>
      </c>
      <c r="CV10" s="384">
        <v>204.02315221000069</v>
      </c>
      <c r="CW10" s="384">
        <v>306.24053756000018</v>
      </c>
      <c r="CX10" s="384">
        <v>798.29791130999968</v>
      </c>
      <c r="CY10" s="384">
        <v>284.71275986000029</v>
      </c>
      <c r="CZ10" s="384">
        <v>245.56856484000099</v>
      </c>
      <c r="DA10" s="384">
        <v>275.03400848000098</v>
      </c>
      <c r="DB10" s="384">
        <v>275.46679829000198</v>
      </c>
      <c r="DC10" s="384">
        <v>528.1911560399991</v>
      </c>
      <c r="DD10" s="384">
        <v>214.54583630000138</v>
      </c>
      <c r="DE10" s="384">
        <v>239.50970984999822</v>
      </c>
      <c r="DF10" s="384">
        <v>267.17280004999913</v>
      </c>
      <c r="DG10" s="384">
        <v>409.63143594000002</v>
      </c>
      <c r="DH10" s="384">
        <v>233.60070687999908</v>
      </c>
      <c r="DI10" s="384">
        <v>317.99307192999868</v>
      </c>
      <c r="DJ10" s="384">
        <v>605.61206622000009</v>
      </c>
      <c r="DK10" s="384">
        <v>299.44462304000047</v>
      </c>
      <c r="DL10" s="384">
        <v>287.13784129000027</v>
      </c>
      <c r="DM10" s="384">
        <v>281.28804234999888</v>
      </c>
      <c r="DN10" s="384">
        <v>278.36542925999993</v>
      </c>
      <c r="DO10" s="384">
        <v>282.39341410000003</v>
      </c>
      <c r="DP10" s="384">
        <v>283.93897105000048</v>
      </c>
      <c r="DQ10" s="384">
        <v>270.67281577</v>
      </c>
      <c r="DR10" s="384">
        <v>304.05269148029413</v>
      </c>
      <c r="DT10" s="384">
        <f t="shared" ref="DT10:DV17" si="9">SUMIF($CI$1:$DR$1,DT$2,$CI10:$DR10)</f>
        <v>4310.661021490012</v>
      </c>
      <c r="DU10" s="384">
        <f t="shared" si="9"/>
        <v>4034.1669885400038</v>
      </c>
      <c r="DV10" s="384">
        <f t="shared" si="9"/>
        <v>3854.1311093102918</v>
      </c>
      <c r="DX10" s="384">
        <f t="shared" ref="DX10:DZ17" si="10">DT10</f>
        <v>4310.661021490012</v>
      </c>
      <c r="DY10" s="384">
        <f t="shared" si="10"/>
        <v>4034.1669885400038</v>
      </c>
      <c r="DZ10" s="384">
        <f t="shared" si="10"/>
        <v>3854.1311093102918</v>
      </c>
      <c r="EA10" s="384">
        <v>4292.6219471187869</v>
      </c>
      <c r="EB10" s="370"/>
    </row>
    <row r="11" spans="1:132" x14ac:dyDescent="0.25">
      <c r="A11" s="345" t="s">
        <v>550</v>
      </c>
      <c r="B11" s="408"/>
      <c r="C11" s="384">
        <v>509.73761323468977</v>
      </c>
      <c r="D11" s="384">
        <v>407.15218559011646</v>
      </c>
      <c r="E11" s="384">
        <v>408.62336040690536</v>
      </c>
      <c r="F11" s="384">
        <v>407.29798284768646</v>
      </c>
      <c r="G11" s="384">
        <v>449.44943384865951</v>
      </c>
      <c r="H11" s="384">
        <v>440.48298631650448</v>
      </c>
      <c r="I11" s="384">
        <v>449.14462263078951</v>
      </c>
      <c r="J11" s="384">
        <v>474.53089873981901</v>
      </c>
      <c r="K11" s="384">
        <v>440.99348283951861</v>
      </c>
      <c r="L11" s="384">
        <v>437.98415397317848</v>
      </c>
      <c r="M11" s="384">
        <v>473.69572277747307</v>
      </c>
      <c r="N11" s="384">
        <v>522.21994305369549</v>
      </c>
      <c r="O11" s="384">
        <v>606.75291934146492</v>
      </c>
      <c r="P11" s="384">
        <v>450.27912983024402</v>
      </c>
      <c r="Q11" s="384">
        <v>449.86970528794978</v>
      </c>
      <c r="R11" s="384">
        <v>490.45555323147005</v>
      </c>
      <c r="S11" s="384">
        <v>518.11817456600807</v>
      </c>
      <c r="T11" s="384">
        <v>486.88698534483217</v>
      </c>
      <c r="U11" s="384">
        <v>507.62009082029539</v>
      </c>
      <c r="V11" s="384">
        <v>521.36231628644236</v>
      </c>
      <c r="W11" s="384">
        <v>495.21109702540497</v>
      </c>
      <c r="X11" s="384">
        <v>533.99589503203322</v>
      </c>
      <c r="Y11" s="384">
        <v>517.91307041147388</v>
      </c>
      <c r="Z11" s="384">
        <v>499.37644378439506</v>
      </c>
      <c r="AA11" s="384">
        <v>629.67452313278443</v>
      </c>
      <c r="AB11" s="384">
        <v>490.07815240530624</v>
      </c>
      <c r="AC11" s="384">
        <v>470.86347482672096</v>
      </c>
      <c r="AD11" s="384">
        <v>513.44853163923233</v>
      </c>
      <c r="AE11" s="384">
        <v>517.20478889676406</v>
      </c>
      <c r="AF11" s="384">
        <v>511.63300982671581</v>
      </c>
      <c r="AG11" s="384">
        <v>543.3170809756258</v>
      </c>
      <c r="AH11" s="384">
        <v>528.27624553181204</v>
      </c>
      <c r="AI11" s="384">
        <v>535.72521359954328</v>
      </c>
      <c r="AJ11" s="384">
        <v>558.75203150054676</v>
      </c>
      <c r="AK11" s="384">
        <v>551.11150712003132</v>
      </c>
      <c r="AL11" s="384">
        <v>562.83816777433321</v>
      </c>
      <c r="AM11" s="384">
        <v>721.59929134072684</v>
      </c>
      <c r="AN11" s="384">
        <v>565.41315926369589</v>
      </c>
      <c r="AO11" s="384">
        <v>552.99441740398993</v>
      </c>
      <c r="AP11" s="384">
        <v>571.71590980828341</v>
      </c>
      <c r="AQ11" s="384">
        <v>506.79872927949157</v>
      </c>
      <c r="AR11" s="384">
        <v>492.25225200173207</v>
      </c>
      <c r="AS11" s="384">
        <v>569.57374932014659</v>
      </c>
      <c r="AT11" s="384">
        <v>511.06621140725298</v>
      </c>
      <c r="AU11" s="384">
        <v>511.59053189233339</v>
      </c>
      <c r="AV11" s="384">
        <v>494.34532444431051</v>
      </c>
      <c r="AW11" s="384">
        <v>515.54146399296224</v>
      </c>
      <c r="AX11" s="384">
        <v>489.02481586579881</v>
      </c>
      <c r="AY11" s="384">
        <v>597.32444670506993</v>
      </c>
      <c r="AZ11" s="384">
        <v>418.72602218085422</v>
      </c>
      <c r="BA11" s="384">
        <v>444.8495392935784</v>
      </c>
      <c r="BB11" s="384">
        <v>430.33805826751075</v>
      </c>
      <c r="BC11" s="384">
        <v>432.67337329920275</v>
      </c>
      <c r="BD11" s="384">
        <v>475.54745574023167</v>
      </c>
      <c r="BE11" s="384">
        <v>432.40436838657422</v>
      </c>
      <c r="BF11" s="384">
        <v>481.51936077629449</v>
      </c>
      <c r="BG11" s="384">
        <v>450.79882552845089</v>
      </c>
      <c r="BH11" s="384">
        <v>501.05689751040717</v>
      </c>
      <c r="BI11" s="384">
        <v>483.85128308184937</v>
      </c>
      <c r="BJ11" s="384">
        <v>511.61406201100749</v>
      </c>
      <c r="BK11" s="384">
        <v>680.80117629350673</v>
      </c>
      <c r="BL11" s="384">
        <v>435.31212213847317</v>
      </c>
      <c r="BM11" s="384">
        <v>471.37913977541064</v>
      </c>
      <c r="BN11" s="384">
        <v>495.83180790849087</v>
      </c>
      <c r="BO11" s="384">
        <v>493.81045822127334</v>
      </c>
      <c r="BP11" s="384">
        <v>511.48439686109168</v>
      </c>
      <c r="BQ11" s="384">
        <v>521.18949825340997</v>
      </c>
      <c r="BR11" s="384">
        <v>525.09636681727659</v>
      </c>
      <c r="BS11" s="384">
        <v>499.08177416132219</v>
      </c>
      <c r="BT11" s="384">
        <v>518.53617601284111</v>
      </c>
      <c r="BU11" s="384">
        <v>541.71314078228795</v>
      </c>
      <c r="BV11" s="384">
        <v>535.33425236222035</v>
      </c>
      <c r="BW11" s="384">
        <v>645.47072463145798</v>
      </c>
      <c r="BX11" s="384">
        <v>464.49635792286097</v>
      </c>
      <c r="BY11" s="384">
        <v>485.33508216946501</v>
      </c>
      <c r="BZ11" s="384">
        <v>493.69289964106395</v>
      </c>
      <c r="CA11" s="384">
        <v>512.04136334321038</v>
      </c>
      <c r="CB11" s="384">
        <v>504.40390579857274</v>
      </c>
      <c r="CC11" s="384">
        <v>536.16535065143069</v>
      </c>
      <c r="CD11" s="384">
        <v>560.43882296544859</v>
      </c>
      <c r="CE11" s="384">
        <v>506.39592678852108</v>
      </c>
      <c r="CF11" s="384">
        <v>558.20759437379706</v>
      </c>
      <c r="CG11" s="384">
        <v>529.84278028682752</v>
      </c>
      <c r="CH11" s="384">
        <v>584.62847928752535</v>
      </c>
      <c r="CI11" s="384">
        <v>656.06268956999395</v>
      </c>
      <c r="CJ11" s="384">
        <v>498.92406292000595</v>
      </c>
      <c r="CK11" s="384">
        <v>468.11021841000365</v>
      </c>
      <c r="CL11" s="384">
        <v>508.98726941000291</v>
      </c>
      <c r="CM11" s="384">
        <v>554.21191683000461</v>
      </c>
      <c r="CN11" s="384">
        <v>497.59225542000479</v>
      </c>
      <c r="CO11" s="384">
        <v>529.91521868000746</v>
      </c>
      <c r="CP11" s="384">
        <v>544.13122052000949</v>
      </c>
      <c r="CQ11" s="384">
        <v>504.02817457000288</v>
      </c>
      <c r="CR11" s="384">
        <v>532.98843615000226</v>
      </c>
      <c r="CS11" s="384">
        <v>486.85214306000364</v>
      </c>
      <c r="CT11" s="384">
        <v>488.16628604000488</v>
      </c>
      <c r="CU11" s="384">
        <v>700.81699445000481</v>
      </c>
      <c r="CV11" s="384">
        <v>446.40418915170494</v>
      </c>
      <c r="CW11" s="384">
        <v>446.95263604000138</v>
      </c>
      <c r="CX11" s="384">
        <v>323.5984316000019</v>
      </c>
      <c r="CY11" s="384">
        <v>298.06796579000138</v>
      </c>
      <c r="CZ11" s="384">
        <v>321.51565287000471</v>
      </c>
      <c r="DA11" s="384">
        <v>371.58199138000401</v>
      </c>
      <c r="DB11" s="384">
        <v>400.64661396000503</v>
      </c>
      <c r="DC11" s="384">
        <v>490.02524679999362</v>
      </c>
      <c r="DD11" s="384">
        <v>417.45955060000159</v>
      </c>
      <c r="DE11" s="384">
        <v>471.53907911000067</v>
      </c>
      <c r="DF11" s="384">
        <v>512.23584632828783</v>
      </c>
      <c r="DG11" s="384">
        <v>597.45282807999058</v>
      </c>
      <c r="DH11" s="384">
        <v>433.55203219999601</v>
      </c>
      <c r="DI11" s="384">
        <v>422.5901468654049</v>
      </c>
      <c r="DJ11" s="384">
        <v>458.32572519653348</v>
      </c>
      <c r="DK11" s="384">
        <v>480.45615668999312</v>
      </c>
      <c r="DL11" s="384">
        <v>463.22687229999326</v>
      </c>
      <c r="DM11" s="384">
        <v>501.46078123999308</v>
      </c>
      <c r="DN11" s="384">
        <v>499.37599545999518</v>
      </c>
      <c r="DO11" s="384">
        <v>530.28576943999724</v>
      </c>
      <c r="DP11" s="384">
        <v>515.85935556000243</v>
      </c>
      <c r="DQ11" s="384">
        <v>530.14537400999393</v>
      </c>
      <c r="DR11" s="384">
        <v>553.20458056736413</v>
      </c>
      <c r="DT11" s="384">
        <f t="shared" si="9"/>
        <v>6269.9698915800473</v>
      </c>
      <c r="DU11" s="384">
        <f t="shared" si="9"/>
        <v>5200.8441980800126</v>
      </c>
      <c r="DV11" s="384">
        <f t="shared" si="9"/>
        <v>5985.9356176092579</v>
      </c>
      <c r="DX11" s="384">
        <f t="shared" si="10"/>
        <v>6269.9698915800473</v>
      </c>
      <c r="DY11" s="384">
        <f t="shared" si="10"/>
        <v>5200.8441980800126</v>
      </c>
      <c r="DZ11" s="384">
        <f t="shared" si="10"/>
        <v>5985.9356176092579</v>
      </c>
      <c r="EA11" s="384">
        <v>6160.4930882235521</v>
      </c>
      <c r="EB11" s="370"/>
    </row>
    <row r="12" spans="1:132" x14ac:dyDescent="0.25">
      <c r="A12" s="345" t="s">
        <v>549</v>
      </c>
      <c r="B12" s="408"/>
      <c r="C12" s="384">
        <v>55.829263789999999</v>
      </c>
      <c r="D12" s="384">
        <v>46.2367439</v>
      </c>
      <c r="E12" s="384">
        <v>49.474811369999998</v>
      </c>
      <c r="F12" s="384">
        <v>57.113831019999992</v>
      </c>
      <c r="G12" s="384">
        <v>56.77349688000001</v>
      </c>
      <c r="H12" s="384">
        <v>60.980271419999994</v>
      </c>
      <c r="I12" s="384">
        <v>62.249162140000003</v>
      </c>
      <c r="J12" s="384">
        <v>60.899451600000006</v>
      </c>
      <c r="K12" s="384">
        <v>57.061126490000014</v>
      </c>
      <c r="L12" s="384">
        <v>52.063033529999998</v>
      </c>
      <c r="M12" s="384">
        <v>58.966389759999998</v>
      </c>
      <c r="N12" s="384">
        <v>66.85524873</v>
      </c>
      <c r="O12" s="384">
        <v>65.247513480000009</v>
      </c>
      <c r="P12" s="384">
        <v>63.163610270000007</v>
      </c>
      <c r="Q12" s="384">
        <v>57.787619129999996</v>
      </c>
      <c r="R12" s="384">
        <v>59.947515330000009</v>
      </c>
      <c r="S12" s="384">
        <v>62.341382699999997</v>
      </c>
      <c r="T12" s="384">
        <v>59.401357259999997</v>
      </c>
      <c r="U12" s="384">
        <v>60.518204690000012</v>
      </c>
      <c r="V12" s="384">
        <v>59.362393900000001</v>
      </c>
      <c r="W12" s="384">
        <v>61.652928799999998</v>
      </c>
      <c r="X12" s="384">
        <v>62.504902400000006</v>
      </c>
      <c r="Y12" s="384">
        <v>64.36233141000001</v>
      </c>
      <c r="Z12" s="384">
        <v>67.336541519999997</v>
      </c>
      <c r="AA12" s="384">
        <v>74.90400824999999</v>
      </c>
      <c r="AB12" s="384">
        <v>56.995754590000004</v>
      </c>
      <c r="AC12" s="384">
        <v>59.587161999999999</v>
      </c>
      <c r="AD12" s="384">
        <v>60.143474630000007</v>
      </c>
      <c r="AE12" s="384">
        <v>65.191193610000013</v>
      </c>
      <c r="AF12" s="384">
        <v>64.730327529999997</v>
      </c>
      <c r="AG12" s="384">
        <v>67.68981399089094</v>
      </c>
      <c r="AH12" s="384">
        <v>69.15978677999999</v>
      </c>
      <c r="AI12" s="384">
        <v>70.780676820000011</v>
      </c>
      <c r="AJ12" s="384">
        <v>75.549212319999995</v>
      </c>
      <c r="AK12" s="384">
        <v>70.020565820000002</v>
      </c>
      <c r="AL12" s="384">
        <v>68.593982969999999</v>
      </c>
      <c r="AM12" s="384">
        <v>90.851896629999999</v>
      </c>
      <c r="AN12" s="384">
        <v>61.974237349999989</v>
      </c>
      <c r="AO12" s="384">
        <v>66.139727322100001</v>
      </c>
      <c r="AP12" s="384">
        <v>67.82670014</v>
      </c>
      <c r="AQ12" s="384">
        <v>60.282218659999998</v>
      </c>
      <c r="AR12" s="384">
        <v>73.184453230000003</v>
      </c>
      <c r="AS12" s="384">
        <v>117.51248132000002</v>
      </c>
      <c r="AT12" s="384">
        <v>63.903900369999995</v>
      </c>
      <c r="AU12" s="384">
        <v>58.806418390000005</v>
      </c>
      <c r="AV12" s="384">
        <v>59.661314485200002</v>
      </c>
      <c r="AW12" s="384">
        <v>65.33031957</v>
      </c>
      <c r="AX12" s="384">
        <v>60.269768000000006</v>
      </c>
      <c r="AY12" s="384">
        <v>83.645505799999995</v>
      </c>
      <c r="AZ12" s="384">
        <v>52.282146320000003</v>
      </c>
      <c r="BA12" s="384">
        <v>49.251528780000008</v>
      </c>
      <c r="BB12" s="384">
        <v>60.318892480000017</v>
      </c>
      <c r="BC12" s="384">
        <v>56.578706919999988</v>
      </c>
      <c r="BD12" s="384">
        <v>59.809219809999995</v>
      </c>
      <c r="BE12" s="384">
        <v>77.113597889978024</v>
      </c>
      <c r="BF12" s="384">
        <v>66.871872139999994</v>
      </c>
      <c r="BG12" s="384">
        <v>67.755179530000007</v>
      </c>
      <c r="BH12" s="384">
        <v>85.479687960000007</v>
      </c>
      <c r="BI12" s="384">
        <v>73.485748290000004</v>
      </c>
      <c r="BJ12" s="384">
        <v>65.737593052397031</v>
      </c>
      <c r="BK12" s="384">
        <v>93.366265800000036</v>
      </c>
      <c r="BL12" s="384">
        <v>67.943489920000005</v>
      </c>
      <c r="BM12" s="384">
        <v>64.181259080000004</v>
      </c>
      <c r="BN12" s="384">
        <v>73.967615760000029</v>
      </c>
      <c r="BO12" s="384">
        <v>73.656080770000017</v>
      </c>
      <c r="BP12" s="384">
        <v>81.030909789999981</v>
      </c>
      <c r="BQ12" s="384">
        <v>81.887642180000014</v>
      </c>
      <c r="BR12" s="384">
        <v>79.713303719999999</v>
      </c>
      <c r="BS12" s="384">
        <v>80.899974640000011</v>
      </c>
      <c r="BT12" s="384">
        <v>77.589201299999999</v>
      </c>
      <c r="BU12" s="384">
        <v>92.555302930000025</v>
      </c>
      <c r="BV12" s="384">
        <v>82.611080639999983</v>
      </c>
      <c r="BW12" s="384">
        <v>96.496510499999999</v>
      </c>
      <c r="BX12" s="384">
        <v>78.125899060000023</v>
      </c>
      <c r="BY12" s="384">
        <v>81.036068239999977</v>
      </c>
      <c r="BZ12" s="384">
        <v>75.723250409999991</v>
      </c>
      <c r="CA12" s="384">
        <v>84.65495826999998</v>
      </c>
      <c r="CB12" s="384">
        <v>82.454988920000005</v>
      </c>
      <c r="CC12" s="384">
        <v>87.839340880000009</v>
      </c>
      <c r="CD12" s="384">
        <v>78.424829479999985</v>
      </c>
      <c r="CE12" s="384">
        <v>78.703839529999996</v>
      </c>
      <c r="CF12" s="384">
        <v>82.314215539999992</v>
      </c>
      <c r="CG12" s="384">
        <v>79.605979100000013</v>
      </c>
      <c r="CH12" s="384">
        <v>72.871012319999977</v>
      </c>
      <c r="CI12" s="384">
        <v>87.42677765000002</v>
      </c>
      <c r="CJ12" s="384">
        <v>68.485465879999978</v>
      </c>
      <c r="CK12" s="384">
        <v>70.677768140000012</v>
      </c>
      <c r="CL12" s="384">
        <v>71.249335540000004</v>
      </c>
      <c r="CM12" s="384">
        <v>77.265209220000031</v>
      </c>
      <c r="CN12" s="384">
        <v>76.752986829999955</v>
      </c>
      <c r="CO12" s="384">
        <v>78.911611190000002</v>
      </c>
      <c r="CP12" s="384">
        <v>74.75043385000005</v>
      </c>
      <c r="CQ12" s="384">
        <v>73.772498830000004</v>
      </c>
      <c r="CR12" s="384">
        <v>77.735661680000021</v>
      </c>
      <c r="CS12" s="384">
        <v>69.034820170000046</v>
      </c>
      <c r="CT12" s="384">
        <v>72.432037190000003</v>
      </c>
      <c r="CU12" s="384">
        <v>91.140610330000001</v>
      </c>
      <c r="CV12" s="384">
        <v>65.104965009999958</v>
      </c>
      <c r="CW12" s="384">
        <v>76.136839920000014</v>
      </c>
      <c r="CX12" s="384">
        <v>36.947875719999999</v>
      </c>
      <c r="CY12" s="384">
        <v>32.289112240000009</v>
      </c>
      <c r="CZ12" s="384">
        <v>50.062179970000003</v>
      </c>
      <c r="DA12" s="384">
        <v>55.272709290000009</v>
      </c>
      <c r="DB12" s="384">
        <v>59.124632459999965</v>
      </c>
      <c r="DC12" s="384">
        <v>57.303118609999963</v>
      </c>
      <c r="DD12" s="384">
        <v>68.47745879</v>
      </c>
      <c r="DE12" s="384">
        <v>69.565154730000017</v>
      </c>
      <c r="DF12" s="384">
        <v>76.090966299999977</v>
      </c>
      <c r="DG12" s="384">
        <v>77.351005440000023</v>
      </c>
      <c r="DH12" s="384">
        <v>60.805711809999998</v>
      </c>
      <c r="DI12" s="384">
        <v>63.705604479999977</v>
      </c>
      <c r="DJ12" s="384">
        <v>63.995600790000012</v>
      </c>
      <c r="DK12" s="384">
        <v>59.045876550000003</v>
      </c>
      <c r="DL12" s="384">
        <v>63.575529129999964</v>
      </c>
      <c r="DM12" s="384">
        <v>81.036755029999981</v>
      </c>
      <c r="DN12" s="384">
        <v>64.39963539</v>
      </c>
      <c r="DO12" s="384">
        <v>67.076204999999987</v>
      </c>
      <c r="DP12" s="384">
        <v>78.328088250000008</v>
      </c>
      <c r="DQ12" s="384">
        <v>67.762729369999988</v>
      </c>
      <c r="DR12" s="384">
        <v>74.347308909999981</v>
      </c>
      <c r="DT12" s="384">
        <f t="shared" si="9"/>
        <v>898.49460617000011</v>
      </c>
      <c r="DU12" s="384">
        <f t="shared" si="9"/>
        <v>737.51562336999996</v>
      </c>
      <c r="DV12" s="384">
        <f t="shared" si="9"/>
        <v>821.43005014999994</v>
      </c>
      <c r="DX12" s="384">
        <f t="shared" si="10"/>
        <v>898.49460617000011</v>
      </c>
      <c r="DY12" s="384">
        <f t="shared" si="10"/>
        <v>737.51562336999996</v>
      </c>
      <c r="DZ12" s="384">
        <f t="shared" si="10"/>
        <v>821.43005014999994</v>
      </c>
      <c r="EA12" s="384">
        <v>876.08784329988248</v>
      </c>
      <c r="EB12" s="370"/>
    </row>
    <row r="13" spans="1:132" x14ac:dyDescent="0.25">
      <c r="A13" s="345" t="s">
        <v>548</v>
      </c>
      <c r="B13" s="408"/>
      <c r="C13" s="384">
        <v>96.38246498000008</v>
      </c>
      <c r="D13" s="384">
        <v>94.374759470000043</v>
      </c>
      <c r="E13" s="384">
        <v>102.72361870000002</v>
      </c>
      <c r="F13" s="384">
        <v>91.54494643000001</v>
      </c>
      <c r="G13" s="384">
        <v>108.03510921999994</v>
      </c>
      <c r="H13" s="384">
        <v>115.67739738999988</v>
      </c>
      <c r="I13" s="384">
        <v>109.44774058000004</v>
      </c>
      <c r="J13" s="384">
        <v>125.23143068000007</v>
      </c>
      <c r="K13" s="384">
        <v>102.52909275000005</v>
      </c>
      <c r="L13" s="384">
        <v>102.40873336000004</v>
      </c>
      <c r="M13" s="384">
        <v>114.84278603000003</v>
      </c>
      <c r="N13" s="384">
        <v>100.57656243000004</v>
      </c>
      <c r="O13" s="384">
        <v>115.50047403744964</v>
      </c>
      <c r="P13" s="384">
        <v>95.05465429833437</v>
      </c>
      <c r="Q13" s="384">
        <v>101.09794190965856</v>
      </c>
      <c r="R13" s="384">
        <v>110.57733737448888</v>
      </c>
      <c r="S13" s="384">
        <v>113.66448829889352</v>
      </c>
      <c r="T13" s="384">
        <v>104.13756486291588</v>
      </c>
      <c r="U13" s="384">
        <v>112.30017980154217</v>
      </c>
      <c r="V13" s="384">
        <v>116.29767507782168</v>
      </c>
      <c r="W13" s="384">
        <v>105.3344778129577</v>
      </c>
      <c r="X13" s="384">
        <v>122.03480850331989</v>
      </c>
      <c r="Y13" s="384">
        <v>118.85043483497284</v>
      </c>
      <c r="Z13" s="384">
        <v>108.84145364998052</v>
      </c>
      <c r="AA13" s="384">
        <v>100.24429131954142</v>
      </c>
      <c r="AB13" s="384">
        <v>96.482735219021691</v>
      </c>
      <c r="AC13" s="384">
        <v>93.901687636298277</v>
      </c>
      <c r="AD13" s="384">
        <v>107.34283525966922</v>
      </c>
      <c r="AE13" s="384">
        <v>120.90350670195082</v>
      </c>
      <c r="AF13" s="384">
        <v>111.52215125406076</v>
      </c>
      <c r="AG13" s="384">
        <v>113.81037539989897</v>
      </c>
      <c r="AH13" s="384">
        <v>121.38865973255392</v>
      </c>
      <c r="AI13" s="384">
        <v>124.15829376276869</v>
      </c>
      <c r="AJ13" s="384">
        <v>126.66620855803333</v>
      </c>
      <c r="AK13" s="384">
        <v>128.37260326796849</v>
      </c>
      <c r="AL13" s="384">
        <v>131.936461899367</v>
      </c>
      <c r="AM13" s="384">
        <v>141.49126326999999</v>
      </c>
      <c r="AN13" s="384">
        <v>120.46300646</v>
      </c>
      <c r="AO13" s="384">
        <v>147.73852851000004</v>
      </c>
      <c r="AP13" s="384">
        <v>166.28510786000001</v>
      </c>
      <c r="AQ13" s="384">
        <v>191.77568137</v>
      </c>
      <c r="AR13" s="384">
        <v>191.47865032999999</v>
      </c>
      <c r="AS13" s="384">
        <v>194.28770459999996</v>
      </c>
      <c r="AT13" s="384">
        <v>178.24171144000002</v>
      </c>
      <c r="AU13" s="384">
        <v>187.96096488000001</v>
      </c>
      <c r="AV13" s="384">
        <v>175.78747989000001</v>
      </c>
      <c r="AW13" s="384">
        <v>166.97669441999997</v>
      </c>
      <c r="AX13" s="384">
        <v>163.98791373999998</v>
      </c>
      <c r="AY13" s="384">
        <v>136.515839</v>
      </c>
      <c r="AZ13" s="384">
        <v>116.152815</v>
      </c>
      <c r="BA13" s="384">
        <v>124.66985500000001</v>
      </c>
      <c r="BB13" s="384">
        <v>120.897913</v>
      </c>
      <c r="BC13" s="384">
        <v>130.669861</v>
      </c>
      <c r="BD13" s="384">
        <v>116.12064699999999</v>
      </c>
      <c r="BE13" s="384">
        <v>131.589719</v>
      </c>
      <c r="BF13" s="384">
        <v>149.21020300000001</v>
      </c>
      <c r="BG13" s="384">
        <v>134.34695600000001</v>
      </c>
      <c r="BH13" s="384">
        <v>167.62572700000001</v>
      </c>
      <c r="BI13" s="384">
        <v>155.65939</v>
      </c>
      <c r="BJ13" s="384">
        <v>147.64512599999998</v>
      </c>
      <c r="BK13" s="384">
        <v>143.18166692</v>
      </c>
      <c r="BL13" s="384">
        <v>118.92138323000007</v>
      </c>
      <c r="BM13" s="384">
        <v>131.38961001999996</v>
      </c>
      <c r="BN13" s="384">
        <v>116.18211405000007</v>
      </c>
      <c r="BO13" s="384">
        <v>109.52584430999998</v>
      </c>
      <c r="BP13" s="384">
        <v>119.24219761999983</v>
      </c>
      <c r="BQ13" s="384">
        <v>115.90942146000015</v>
      </c>
      <c r="BR13" s="384">
        <v>127.43355724000004</v>
      </c>
      <c r="BS13" s="384">
        <v>111.40688339</v>
      </c>
      <c r="BT13" s="384">
        <v>125.40577178999969</v>
      </c>
      <c r="BU13" s="384">
        <v>141.33939534000012</v>
      </c>
      <c r="BV13" s="384">
        <v>115.04482887000009</v>
      </c>
      <c r="BW13" s="384">
        <v>128.61224970000004</v>
      </c>
      <c r="BX13" s="384">
        <v>112.33673998999986</v>
      </c>
      <c r="BY13" s="384">
        <v>117.47112630999989</v>
      </c>
      <c r="BZ13" s="384">
        <v>120.03403996999999</v>
      </c>
      <c r="CA13" s="384">
        <v>129.69689621000001</v>
      </c>
      <c r="CB13" s="384">
        <v>125.06215862000018</v>
      </c>
      <c r="CC13" s="384">
        <v>140.11758988000008</v>
      </c>
      <c r="CD13" s="384">
        <v>142.58451462000002</v>
      </c>
      <c r="CE13" s="384">
        <v>122.49999033</v>
      </c>
      <c r="CF13" s="384">
        <v>155.7976436600002</v>
      </c>
      <c r="CG13" s="384">
        <v>144.75721018000007</v>
      </c>
      <c r="CH13" s="384">
        <v>120.38282716999996</v>
      </c>
      <c r="CI13" s="384">
        <v>131.28475924999989</v>
      </c>
      <c r="CJ13" s="384">
        <v>111.73364143000009</v>
      </c>
      <c r="CK13" s="384">
        <v>110.26789639000005</v>
      </c>
      <c r="CL13" s="384">
        <v>114.84042188000001</v>
      </c>
      <c r="CM13" s="384">
        <v>128.09400136000014</v>
      </c>
      <c r="CN13" s="384">
        <v>108.65937203000003</v>
      </c>
      <c r="CO13" s="384">
        <v>133.69995300999997</v>
      </c>
      <c r="CP13" s="384">
        <v>123.7295854499999</v>
      </c>
      <c r="CQ13" s="384">
        <v>113.18203334999986</v>
      </c>
      <c r="CR13" s="384">
        <v>126.74651210999993</v>
      </c>
      <c r="CS13" s="384">
        <v>112.91695990000005</v>
      </c>
      <c r="CT13" s="384">
        <v>98.464400430000055</v>
      </c>
      <c r="CU13" s="384">
        <v>116.48697939000009</v>
      </c>
      <c r="CV13" s="384">
        <v>80.789610300000092</v>
      </c>
      <c r="CW13" s="384">
        <v>76.886158219999942</v>
      </c>
      <c r="CX13" s="384">
        <v>40.971478579999946</v>
      </c>
      <c r="CY13" s="384">
        <v>51.998295889999952</v>
      </c>
      <c r="CZ13" s="384">
        <v>69.917839950000044</v>
      </c>
      <c r="DA13" s="384">
        <v>66.683807449999961</v>
      </c>
      <c r="DB13" s="384">
        <v>72.70442237999994</v>
      </c>
      <c r="DC13" s="384">
        <v>77.884225210000182</v>
      </c>
      <c r="DD13" s="384">
        <v>88.636729790000018</v>
      </c>
      <c r="DE13" s="384">
        <v>95.439837890000021</v>
      </c>
      <c r="DF13" s="384">
        <v>106.05737784999994</v>
      </c>
      <c r="DG13" s="384">
        <v>94.214292389999997</v>
      </c>
      <c r="DH13" s="384">
        <v>82.09</v>
      </c>
      <c r="DI13" s="384">
        <v>96.48</v>
      </c>
      <c r="DJ13" s="384">
        <v>90.55</v>
      </c>
      <c r="DK13" s="384">
        <v>93.58484476000001</v>
      </c>
      <c r="DL13" s="384">
        <v>110.79307782000001</v>
      </c>
      <c r="DM13" s="384">
        <v>114.04645246</v>
      </c>
      <c r="DN13" s="384">
        <v>101.82857951523411</v>
      </c>
      <c r="DO13" s="384">
        <v>103.84373706000002</v>
      </c>
      <c r="DP13" s="384">
        <v>101.53318267000002</v>
      </c>
      <c r="DQ13" s="384">
        <v>105.12277147</v>
      </c>
      <c r="DR13" s="384">
        <v>113.02251029</v>
      </c>
      <c r="DT13" s="384">
        <f t="shared" si="9"/>
        <v>1413.6195365900001</v>
      </c>
      <c r="DU13" s="384">
        <f t="shared" si="9"/>
        <v>944.45676290000017</v>
      </c>
      <c r="DV13" s="384">
        <f t="shared" si="9"/>
        <v>1207.1094484352341</v>
      </c>
      <c r="DX13" s="384">
        <f t="shared" si="10"/>
        <v>1413.6195365900001</v>
      </c>
      <c r="DY13" s="384">
        <f t="shared" si="10"/>
        <v>944.45676290000017</v>
      </c>
      <c r="DZ13" s="384">
        <f t="shared" si="10"/>
        <v>1207.1094484352341</v>
      </c>
      <c r="EA13" s="384">
        <v>1180.2086836278941</v>
      </c>
      <c r="EB13" s="370"/>
    </row>
    <row r="14" spans="1:132" x14ac:dyDescent="0.25">
      <c r="A14" s="345" t="s">
        <v>547</v>
      </c>
      <c r="B14" s="408"/>
      <c r="C14" s="384">
        <v>115.63881806538943</v>
      </c>
      <c r="D14" s="384">
        <v>138.38891318232922</v>
      </c>
      <c r="E14" s="384">
        <v>133.89470190059239</v>
      </c>
      <c r="F14" s="384">
        <v>129.63711851075391</v>
      </c>
      <c r="G14" s="384">
        <v>120.93295736612838</v>
      </c>
      <c r="H14" s="384">
        <v>129.64163589534266</v>
      </c>
      <c r="I14" s="384">
        <v>125.39597904081039</v>
      </c>
      <c r="J14" s="384">
        <v>130.32705205644615</v>
      </c>
      <c r="K14" s="384">
        <v>129.7159168310923</v>
      </c>
      <c r="L14" s="384">
        <v>118.07782099853675</v>
      </c>
      <c r="M14" s="384">
        <v>131.14545986906415</v>
      </c>
      <c r="N14" s="384">
        <v>178.83663679278342</v>
      </c>
      <c r="O14" s="384">
        <v>156.5061986019567</v>
      </c>
      <c r="P14" s="384">
        <v>159.66105606807454</v>
      </c>
      <c r="Q14" s="384">
        <v>158.29168307960717</v>
      </c>
      <c r="R14" s="384">
        <v>147.60559186525617</v>
      </c>
      <c r="S14" s="384">
        <v>148.34647389169996</v>
      </c>
      <c r="T14" s="384">
        <v>150.86238185888865</v>
      </c>
      <c r="U14" s="384">
        <v>150.71477134190204</v>
      </c>
      <c r="V14" s="384">
        <v>151.98003124866517</v>
      </c>
      <c r="W14" s="384">
        <v>150.06600165586718</v>
      </c>
      <c r="X14" s="384">
        <v>141.2217488902553</v>
      </c>
      <c r="Y14" s="384">
        <v>142.77130928797163</v>
      </c>
      <c r="Z14" s="384">
        <v>141.39200199198453</v>
      </c>
      <c r="AA14" s="384">
        <v>162.29620225860214</v>
      </c>
      <c r="AB14" s="384">
        <v>150.35364862945784</v>
      </c>
      <c r="AC14" s="384">
        <v>154.67033432513242</v>
      </c>
      <c r="AD14" s="384">
        <v>147.76495330452087</v>
      </c>
      <c r="AE14" s="384">
        <v>136.31785584774491</v>
      </c>
      <c r="AF14" s="384">
        <v>140.62444357845084</v>
      </c>
      <c r="AG14" s="384">
        <v>152.02455111652247</v>
      </c>
      <c r="AH14" s="384">
        <v>149.98521785677784</v>
      </c>
      <c r="AI14" s="384">
        <v>144.37648567381783</v>
      </c>
      <c r="AJ14" s="384">
        <v>149.52086139774326</v>
      </c>
      <c r="AK14" s="384">
        <v>190.83791892023169</v>
      </c>
      <c r="AL14" s="384">
        <v>156.96942414852248</v>
      </c>
      <c r="AM14" s="384">
        <v>175.47501343610134</v>
      </c>
      <c r="AN14" s="384">
        <v>163.09558504126906</v>
      </c>
      <c r="AO14" s="384">
        <v>163.30891838966562</v>
      </c>
      <c r="AP14" s="384">
        <v>149.57481586388411</v>
      </c>
      <c r="AQ14" s="384">
        <v>138.72262735470395</v>
      </c>
      <c r="AR14" s="384">
        <v>132.08725726162854</v>
      </c>
      <c r="AS14" s="384">
        <v>174.20242470042032</v>
      </c>
      <c r="AT14" s="384">
        <v>135.16672744511209</v>
      </c>
      <c r="AU14" s="384">
        <v>131.2062918286689</v>
      </c>
      <c r="AV14" s="384">
        <v>129.66449246104006</v>
      </c>
      <c r="AW14" s="384">
        <v>119.2144113646917</v>
      </c>
      <c r="AX14" s="384">
        <v>120.53405367704759</v>
      </c>
      <c r="AY14" s="384">
        <v>182.31431662185517</v>
      </c>
      <c r="AZ14" s="384">
        <v>131.60880441562688</v>
      </c>
      <c r="BA14" s="384">
        <v>135.33448430609127</v>
      </c>
      <c r="BB14" s="384">
        <v>127.3721079654412</v>
      </c>
      <c r="BC14" s="384">
        <v>115.45141686739281</v>
      </c>
      <c r="BD14" s="384">
        <v>327.83181697516426</v>
      </c>
      <c r="BE14" s="384">
        <v>344.04731503091006</v>
      </c>
      <c r="BF14" s="384">
        <v>344.21325369213275</v>
      </c>
      <c r="BG14" s="384">
        <v>168.98968322192547</v>
      </c>
      <c r="BH14" s="384">
        <v>150.13651872255292</v>
      </c>
      <c r="BI14" s="384">
        <v>140.99620795442834</v>
      </c>
      <c r="BJ14" s="384">
        <v>181.3728434003975</v>
      </c>
      <c r="BK14" s="384">
        <v>143.46459153471801</v>
      </c>
      <c r="BL14" s="384">
        <v>138.26604728799856</v>
      </c>
      <c r="BM14" s="384">
        <v>138.21097460970987</v>
      </c>
      <c r="BN14" s="384">
        <v>140.54155558708746</v>
      </c>
      <c r="BO14" s="384">
        <v>136.71437655519691</v>
      </c>
      <c r="BP14" s="384">
        <v>149.2492492007315</v>
      </c>
      <c r="BQ14" s="384">
        <v>137.53034721041047</v>
      </c>
      <c r="BR14" s="384">
        <v>137.89000805074562</v>
      </c>
      <c r="BS14" s="384">
        <v>143.28080772957304</v>
      </c>
      <c r="BT14" s="384">
        <v>135.71525576753021</v>
      </c>
      <c r="BU14" s="384">
        <v>133.37707119877166</v>
      </c>
      <c r="BV14" s="384">
        <v>159.88039516033331</v>
      </c>
      <c r="BW14" s="384">
        <v>141.21051802599973</v>
      </c>
      <c r="BX14" s="384">
        <v>140.5395196289999</v>
      </c>
      <c r="BY14" s="384">
        <v>150.59031319799996</v>
      </c>
      <c r="BZ14" s="384">
        <v>140.68973430799994</v>
      </c>
      <c r="CA14" s="384">
        <v>139.59183535599996</v>
      </c>
      <c r="CB14" s="384">
        <v>131.32128769199988</v>
      </c>
      <c r="CC14" s="384">
        <v>141.89851107200013</v>
      </c>
      <c r="CD14" s="384">
        <v>125.34987957600001</v>
      </c>
      <c r="CE14" s="384">
        <v>132.48073656000003</v>
      </c>
      <c r="CF14" s="384">
        <v>116.24103040599984</v>
      </c>
      <c r="CG14" s="384">
        <v>123.36288739999968</v>
      </c>
      <c r="CH14" s="384">
        <v>212.61967128599983</v>
      </c>
      <c r="CI14" s="384">
        <v>135.91212876200035</v>
      </c>
      <c r="CJ14" s="384">
        <v>139.09451390800038</v>
      </c>
      <c r="CK14" s="384">
        <v>139.12039418800023</v>
      </c>
      <c r="CL14" s="384">
        <v>131.01778649600016</v>
      </c>
      <c r="CM14" s="384">
        <v>130.79829339999989</v>
      </c>
      <c r="CN14" s="384">
        <v>136.62727054800033</v>
      </c>
      <c r="CO14" s="384">
        <v>135.03305211399996</v>
      </c>
      <c r="CP14" s="384">
        <v>132.29684411200006</v>
      </c>
      <c r="CQ14" s="384">
        <v>136.94863665150004</v>
      </c>
      <c r="CR14" s="384">
        <v>124.05315004599997</v>
      </c>
      <c r="CS14" s="384">
        <v>119.82525531399986</v>
      </c>
      <c r="CT14" s="384">
        <v>132.16633481000005</v>
      </c>
      <c r="CU14" s="384">
        <v>130.08110295399979</v>
      </c>
      <c r="CV14" s="384">
        <v>123.10382411799999</v>
      </c>
      <c r="CW14" s="384">
        <v>257.71949840399958</v>
      </c>
      <c r="CX14" s="384">
        <v>89.751280429999909</v>
      </c>
      <c r="CY14" s="384">
        <v>79.290733829999851</v>
      </c>
      <c r="CZ14" s="384">
        <v>108.80757580999931</v>
      </c>
      <c r="DA14" s="384">
        <v>122.30863100999954</v>
      </c>
      <c r="DB14" s="384">
        <v>107.88060393999997</v>
      </c>
      <c r="DC14" s="384">
        <v>103.77628004049993</v>
      </c>
      <c r="DD14" s="384">
        <v>102.80454255999992</v>
      </c>
      <c r="DE14" s="384">
        <v>112.42329099999999</v>
      </c>
      <c r="DF14" s="384">
        <v>111.06760122000007</v>
      </c>
      <c r="DG14" s="384">
        <v>119.3042037200001</v>
      </c>
      <c r="DH14" s="384">
        <v>111.30473846000054</v>
      </c>
      <c r="DI14" s="384">
        <v>281.67000817000064</v>
      </c>
      <c r="DJ14" s="384">
        <v>135.59881818000031</v>
      </c>
      <c r="DK14" s="384">
        <v>107.37086793000063</v>
      </c>
      <c r="DL14" s="384">
        <v>139.03541896000078</v>
      </c>
      <c r="DM14" s="384">
        <v>143.32305071000064</v>
      </c>
      <c r="DN14" s="384">
        <v>132.46405658000018</v>
      </c>
      <c r="DO14" s="384">
        <v>168.45141856000012</v>
      </c>
      <c r="DP14" s="384">
        <v>128.42282855999949</v>
      </c>
      <c r="DQ14" s="384">
        <v>140.44667128000012</v>
      </c>
      <c r="DR14" s="384">
        <v>147.3574348178723</v>
      </c>
      <c r="DT14" s="384">
        <f t="shared" si="9"/>
        <v>1592.8936603495013</v>
      </c>
      <c r="DU14" s="384">
        <f t="shared" si="9"/>
        <v>1449.0149653164979</v>
      </c>
      <c r="DV14" s="384">
        <f t="shared" si="9"/>
        <v>1754.7495159278758</v>
      </c>
      <c r="DX14" s="384">
        <f t="shared" si="10"/>
        <v>1592.8936603495013</v>
      </c>
      <c r="DY14" s="384">
        <f t="shared" si="10"/>
        <v>1449.0149653164979</v>
      </c>
      <c r="DZ14" s="384">
        <f t="shared" si="10"/>
        <v>1754.7495159278758</v>
      </c>
      <c r="EA14" s="384">
        <v>2736.9767602623915</v>
      </c>
      <c r="EB14" s="370"/>
    </row>
    <row r="15" spans="1:132" x14ac:dyDescent="0.25">
      <c r="A15" s="382" t="s">
        <v>577</v>
      </c>
      <c r="B15" s="385"/>
      <c r="C15" s="384">
        <f t="shared" ref="C15:BN15" si="11">C16+C17</f>
        <v>71.599371140000002</v>
      </c>
      <c r="D15" s="384">
        <f t="shared" si="11"/>
        <v>106.81535643000001</v>
      </c>
      <c r="E15" s="384">
        <f t="shared" si="11"/>
        <v>131.09377646000007</v>
      </c>
      <c r="F15" s="384">
        <f t="shared" si="11"/>
        <v>106.08565504000001</v>
      </c>
      <c r="G15" s="384">
        <f t="shared" si="11"/>
        <v>174.10311379999993</v>
      </c>
      <c r="H15" s="384">
        <f t="shared" si="11"/>
        <v>123.53293691000016</v>
      </c>
      <c r="I15" s="384">
        <f t="shared" si="11"/>
        <v>133.56182360999983</v>
      </c>
      <c r="J15" s="384">
        <f t="shared" si="11"/>
        <v>110.59889941999994</v>
      </c>
      <c r="K15" s="384">
        <f t="shared" si="11"/>
        <v>97.540246070000038</v>
      </c>
      <c r="L15" s="384">
        <f t="shared" si="11"/>
        <v>111.18767764999996</v>
      </c>
      <c r="M15" s="384">
        <f t="shared" si="11"/>
        <v>131.04759569999993</v>
      </c>
      <c r="N15" s="384">
        <f t="shared" si="11"/>
        <v>191.91948683306458</v>
      </c>
      <c r="O15" s="384">
        <f t="shared" si="11"/>
        <v>133.68767579333334</v>
      </c>
      <c r="P15" s="384">
        <f t="shared" si="11"/>
        <v>149.22805261333335</v>
      </c>
      <c r="Q15" s="384">
        <f t="shared" si="11"/>
        <v>135.62052167333337</v>
      </c>
      <c r="R15" s="384">
        <f t="shared" si="11"/>
        <v>187.44535402333344</v>
      </c>
      <c r="S15" s="384">
        <f t="shared" si="11"/>
        <v>275.44420491333335</v>
      </c>
      <c r="T15" s="384">
        <f t="shared" si="11"/>
        <v>159.05257214333344</v>
      </c>
      <c r="U15" s="384">
        <f t="shared" si="11"/>
        <v>143.86619983333324</v>
      </c>
      <c r="V15" s="384">
        <f t="shared" si="11"/>
        <v>182.37454264366295</v>
      </c>
      <c r="W15" s="384">
        <f t="shared" si="11"/>
        <v>137.92834747333342</v>
      </c>
      <c r="X15" s="384">
        <f t="shared" si="11"/>
        <v>208.51782696333342</v>
      </c>
      <c r="Y15" s="384">
        <f t="shared" si="11"/>
        <v>167.33812386333335</v>
      </c>
      <c r="Z15" s="384">
        <f t="shared" si="11"/>
        <v>175.1241110733333</v>
      </c>
      <c r="AA15" s="384">
        <f t="shared" si="11"/>
        <v>161.5323731266667</v>
      </c>
      <c r="AB15" s="384">
        <f t="shared" si="11"/>
        <v>206.53551344666667</v>
      </c>
      <c r="AC15" s="384">
        <f t="shared" si="11"/>
        <v>150.54563925666665</v>
      </c>
      <c r="AD15" s="384">
        <f t="shared" si="11"/>
        <v>158.38425912666662</v>
      </c>
      <c r="AE15" s="384">
        <f t="shared" si="11"/>
        <v>197.9621651866666</v>
      </c>
      <c r="AF15" s="384">
        <f t="shared" si="11"/>
        <v>166.63814423666665</v>
      </c>
      <c r="AG15" s="384">
        <f t="shared" si="11"/>
        <v>184.17222646666673</v>
      </c>
      <c r="AH15" s="384">
        <f t="shared" si="11"/>
        <v>162.93853276666655</v>
      </c>
      <c r="AI15" s="384">
        <f t="shared" si="11"/>
        <v>192.94373342666663</v>
      </c>
      <c r="AJ15" s="384">
        <f t="shared" si="11"/>
        <v>188.52590915666664</v>
      </c>
      <c r="AK15" s="384">
        <f t="shared" si="11"/>
        <v>192.65538663666666</v>
      </c>
      <c r="AL15" s="384">
        <f t="shared" si="11"/>
        <v>192.91015451666644</v>
      </c>
      <c r="AM15" s="384">
        <f t="shared" si="11"/>
        <v>59.010324750000009</v>
      </c>
      <c r="AN15" s="384">
        <f t="shared" si="11"/>
        <v>513.5688056099998</v>
      </c>
      <c r="AO15" s="384">
        <f t="shared" si="11"/>
        <v>207.62103444999994</v>
      </c>
      <c r="AP15" s="384">
        <f t="shared" si="11"/>
        <v>171.36479295000001</v>
      </c>
      <c r="AQ15" s="384">
        <f t="shared" si="11"/>
        <v>275.02184073999996</v>
      </c>
      <c r="AR15" s="384">
        <f t="shared" si="11"/>
        <v>147.81437726999999</v>
      </c>
      <c r="AS15" s="384">
        <f t="shared" si="11"/>
        <v>153.61426499000009</v>
      </c>
      <c r="AT15" s="384">
        <f t="shared" si="11"/>
        <v>149.26438740999993</v>
      </c>
      <c r="AU15" s="384">
        <f t="shared" si="11"/>
        <v>133.05680826000005</v>
      </c>
      <c r="AV15" s="384">
        <f t="shared" si="11"/>
        <v>214.01146935000011</v>
      </c>
      <c r="AW15" s="384">
        <f t="shared" si="11"/>
        <v>161.25248641999994</v>
      </c>
      <c r="AX15" s="384">
        <f t="shared" si="11"/>
        <v>259.07798364999985</v>
      </c>
      <c r="AY15" s="384">
        <f t="shared" si="11"/>
        <v>94.807647670000023</v>
      </c>
      <c r="AZ15" s="384">
        <f t="shared" si="11"/>
        <v>244.89638984999993</v>
      </c>
      <c r="BA15" s="384">
        <f t="shared" si="11"/>
        <v>186.55755203999996</v>
      </c>
      <c r="BB15" s="384">
        <f t="shared" si="11"/>
        <v>232.14811808000007</v>
      </c>
      <c r="BC15" s="384">
        <f t="shared" si="11"/>
        <v>206.01527214999999</v>
      </c>
      <c r="BD15" s="384">
        <f t="shared" si="11"/>
        <v>187.70243129999992</v>
      </c>
      <c r="BE15" s="384">
        <f t="shared" si="11"/>
        <v>132.54825084000007</v>
      </c>
      <c r="BF15" s="384">
        <f t="shared" si="11"/>
        <v>192.44192149</v>
      </c>
      <c r="BG15" s="384">
        <f t="shared" si="11"/>
        <v>160.24793914999995</v>
      </c>
      <c r="BH15" s="384">
        <f t="shared" si="11"/>
        <v>182.22999467000005</v>
      </c>
      <c r="BI15" s="384">
        <f t="shared" si="11"/>
        <v>189.51871276999998</v>
      </c>
      <c r="BJ15" s="384">
        <f t="shared" si="11"/>
        <v>495.77318012805279</v>
      </c>
      <c r="BK15" s="384">
        <f t="shared" si="11"/>
        <v>102.06745581999995</v>
      </c>
      <c r="BL15" s="384">
        <f t="shared" si="11"/>
        <v>145.43272937000003</v>
      </c>
      <c r="BM15" s="384">
        <f t="shared" si="11"/>
        <v>188.27660343999992</v>
      </c>
      <c r="BN15" s="384">
        <f t="shared" si="11"/>
        <v>181.46822385000004</v>
      </c>
      <c r="BO15" s="384">
        <f t="shared" ref="BO15:DZ15" si="12">BO16+BO17</f>
        <v>287.7126466900001</v>
      </c>
      <c r="BP15" s="384">
        <f t="shared" si="12"/>
        <v>134.46276330000001</v>
      </c>
      <c r="BQ15" s="384">
        <f t="shared" si="12"/>
        <v>340.91132601000004</v>
      </c>
      <c r="BR15" s="384">
        <f t="shared" si="12"/>
        <v>185.83131446000004</v>
      </c>
      <c r="BS15" s="384">
        <f t="shared" si="12"/>
        <v>125.11360496000009</v>
      </c>
      <c r="BT15" s="384">
        <f t="shared" si="12"/>
        <v>191.49627546000013</v>
      </c>
      <c r="BU15" s="384">
        <f t="shared" si="12"/>
        <v>164.32568613999996</v>
      </c>
      <c r="BV15" s="384">
        <f t="shared" si="12"/>
        <v>198.43248776000007</v>
      </c>
      <c r="BW15" s="384">
        <f t="shared" si="12"/>
        <v>107.08196646000002</v>
      </c>
      <c r="BX15" s="384">
        <f t="shared" si="12"/>
        <v>157.18162939000007</v>
      </c>
      <c r="BY15" s="384">
        <f t="shared" si="12"/>
        <v>151.89625148000005</v>
      </c>
      <c r="BZ15" s="384">
        <f t="shared" si="12"/>
        <v>255.29758987000002</v>
      </c>
      <c r="CA15" s="384">
        <f t="shared" si="12"/>
        <v>433.69125776000004</v>
      </c>
      <c r="CB15" s="384">
        <f t="shared" si="12"/>
        <v>161.79377903999989</v>
      </c>
      <c r="CC15" s="384">
        <f t="shared" si="12"/>
        <v>239.86806941999998</v>
      </c>
      <c r="CD15" s="384">
        <f t="shared" si="12"/>
        <v>224.03880823000006</v>
      </c>
      <c r="CE15" s="384">
        <f t="shared" si="12"/>
        <v>277.10229891999995</v>
      </c>
      <c r="CF15" s="384">
        <f t="shared" si="12"/>
        <v>195.95667118000006</v>
      </c>
      <c r="CG15" s="384">
        <f t="shared" si="12"/>
        <v>246.59199791000009</v>
      </c>
      <c r="CH15" s="384">
        <f t="shared" si="12"/>
        <v>268.71310824000017</v>
      </c>
      <c r="CI15" s="384">
        <f t="shared" si="12"/>
        <v>125.43357234322592</v>
      </c>
      <c r="CJ15" s="384">
        <f t="shared" si="12"/>
        <v>162.24092410322589</v>
      </c>
      <c r="CK15" s="384">
        <f t="shared" si="12"/>
        <v>163.11634696322579</v>
      </c>
      <c r="CL15" s="384">
        <f t="shared" si="12"/>
        <v>152.51409216924102</v>
      </c>
      <c r="CM15" s="384">
        <f t="shared" si="12"/>
        <v>264.28137776322581</v>
      </c>
      <c r="CN15" s="384">
        <f t="shared" si="12"/>
        <v>218.13452415322595</v>
      </c>
      <c r="CO15" s="384">
        <f t="shared" si="12"/>
        <v>191.25010077322602</v>
      </c>
      <c r="CP15" s="384">
        <f t="shared" si="12"/>
        <v>155.08588726322597</v>
      </c>
      <c r="CQ15" s="384">
        <f t="shared" si="12"/>
        <v>174.98986052322587</v>
      </c>
      <c r="CR15" s="384">
        <f t="shared" si="12"/>
        <v>407.32606972322623</v>
      </c>
      <c r="CS15" s="384">
        <f t="shared" si="12"/>
        <v>125.97442559322587</v>
      </c>
      <c r="CT15" s="384">
        <f t="shared" si="12"/>
        <v>254.8812228232259</v>
      </c>
      <c r="CU15" s="384">
        <f t="shared" si="12"/>
        <v>126.13926075000079</v>
      </c>
      <c r="CV15" s="384">
        <f t="shared" si="12"/>
        <v>163.94188472000141</v>
      </c>
      <c r="CW15" s="384">
        <f t="shared" si="12"/>
        <v>640.29657695000026</v>
      </c>
      <c r="CX15" s="384">
        <f t="shared" si="12"/>
        <v>192.87267685999996</v>
      </c>
      <c r="CY15" s="384">
        <f t="shared" si="12"/>
        <v>121.13304604999969</v>
      </c>
      <c r="CZ15" s="384">
        <f t="shared" si="12"/>
        <v>72.058789189263521</v>
      </c>
      <c r="DA15" s="384">
        <f t="shared" si="12"/>
        <v>116.57726667926153</v>
      </c>
      <c r="DB15" s="384">
        <f t="shared" si="12"/>
        <v>305.35595146000048</v>
      </c>
      <c r="DC15" s="384">
        <f t="shared" si="12"/>
        <v>135.30098718000107</v>
      </c>
      <c r="DD15" s="384">
        <f t="shared" si="12"/>
        <v>127.89143140000104</v>
      </c>
      <c r="DE15" s="384">
        <f t="shared" si="12"/>
        <v>192.22356518000157</v>
      </c>
      <c r="DF15" s="384">
        <f t="shared" si="12"/>
        <v>210.51959870000036</v>
      </c>
      <c r="DG15" s="384">
        <f t="shared" si="12"/>
        <v>19.282180769999936</v>
      </c>
      <c r="DH15" s="384">
        <f t="shared" si="12"/>
        <v>93.221347759999929</v>
      </c>
      <c r="DI15" s="384">
        <f t="shared" si="12"/>
        <v>413.13878708999925</v>
      </c>
      <c r="DJ15" s="384">
        <f t="shared" si="12"/>
        <v>367.10127375999969</v>
      </c>
      <c r="DK15" s="384">
        <f t="shared" si="12"/>
        <v>156.27215331000005</v>
      </c>
      <c r="DL15" s="384">
        <f t="shared" si="12"/>
        <v>188.15973232999866</v>
      </c>
      <c r="DM15" s="384">
        <f t="shared" si="12"/>
        <v>186.51410758999978</v>
      </c>
      <c r="DN15" s="384">
        <f t="shared" si="12"/>
        <v>137.22173416000115</v>
      </c>
      <c r="DO15" s="384">
        <f t="shared" si="12"/>
        <v>203.40618080000138</v>
      </c>
      <c r="DP15" s="384">
        <f t="shared" si="12"/>
        <v>212.94898805000139</v>
      </c>
      <c r="DQ15" s="384">
        <f t="shared" si="12"/>
        <v>281.720820954999</v>
      </c>
      <c r="DR15" s="384">
        <f t="shared" si="12"/>
        <v>372.60230595120413</v>
      </c>
      <c r="DT15" s="384">
        <f t="shared" si="12"/>
        <v>2395.228404194726</v>
      </c>
      <c r="DU15" s="384">
        <f t="shared" si="12"/>
        <v>2404.3110351185314</v>
      </c>
      <c r="DV15" s="384">
        <f t="shared" si="12"/>
        <v>2631.5896125262043</v>
      </c>
      <c r="DX15" s="384">
        <f t="shared" si="12"/>
        <v>2395.228404194726</v>
      </c>
      <c r="DY15" s="384">
        <f t="shared" si="12"/>
        <v>2404.3110351185314</v>
      </c>
      <c r="DZ15" s="384">
        <f t="shared" si="12"/>
        <v>2631.5896125262043</v>
      </c>
      <c r="EA15" s="384">
        <f>EA16+EA17</f>
        <v>2796.2882488619543</v>
      </c>
      <c r="EB15" s="370"/>
    </row>
    <row r="16" spans="1:132" x14ac:dyDescent="0.25">
      <c r="A16" s="398" t="s">
        <v>578</v>
      </c>
      <c r="B16" s="410"/>
      <c r="C16" s="384">
        <v>0</v>
      </c>
      <c r="D16" s="384">
        <v>0</v>
      </c>
      <c r="E16" s="384">
        <v>0</v>
      </c>
      <c r="F16" s="384">
        <v>0</v>
      </c>
      <c r="G16" s="384">
        <v>0</v>
      </c>
      <c r="H16" s="384">
        <v>0</v>
      </c>
      <c r="I16" s="384">
        <v>0</v>
      </c>
      <c r="J16" s="384">
        <v>0</v>
      </c>
      <c r="K16" s="384">
        <v>0</v>
      </c>
      <c r="L16" s="384">
        <v>0</v>
      </c>
      <c r="M16" s="384">
        <v>0</v>
      </c>
      <c r="N16" s="384">
        <v>54.355956733064502</v>
      </c>
      <c r="O16" s="384">
        <v>0</v>
      </c>
      <c r="P16" s="384">
        <v>0</v>
      </c>
      <c r="Q16" s="384">
        <v>0</v>
      </c>
      <c r="R16" s="384">
        <v>0</v>
      </c>
      <c r="S16" s="384">
        <v>52.452223229999994</v>
      </c>
      <c r="T16" s="384">
        <v>12.50556774</v>
      </c>
      <c r="U16" s="384">
        <v>0</v>
      </c>
      <c r="V16" s="384">
        <v>30.170329670329668</v>
      </c>
      <c r="W16" s="384">
        <v>0</v>
      </c>
      <c r="X16" s="384">
        <v>0</v>
      </c>
      <c r="Y16" s="384">
        <v>0</v>
      </c>
      <c r="Z16" s="384">
        <v>0</v>
      </c>
      <c r="AA16" s="384">
        <v>24.950502409999999</v>
      </c>
      <c r="AB16" s="384">
        <v>56.995020449999998</v>
      </c>
      <c r="AC16" s="384">
        <v>0</v>
      </c>
      <c r="AD16" s="384">
        <v>0</v>
      </c>
      <c r="AE16" s="384">
        <v>0</v>
      </c>
      <c r="AF16" s="384">
        <v>0</v>
      </c>
      <c r="AG16" s="384">
        <v>0</v>
      </c>
      <c r="AH16" s="384">
        <v>0</v>
      </c>
      <c r="AI16" s="384">
        <v>0</v>
      </c>
      <c r="AJ16" s="384">
        <v>13.05</v>
      </c>
      <c r="AK16" s="384">
        <v>0</v>
      </c>
      <c r="AL16" s="384">
        <v>0</v>
      </c>
      <c r="AM16" s="384">
        <v>0</v>
      </c>
      <c r="AN16" s="384">
        <v>210.28902400000001</v>
      </c>
      <c r="AO16" s="384">
        <v>82.006774829999998</v>
      </c>
      <c r="AP16" s="384">
        <v>60.990511999999995</v>
      </c>
      <c r="AQ16" s="384">
        <v>50.593093999999994</v>
      </c>
      <c r="AR16" s="384">
        <v>0.144512</v>
      </c>
      <c r="AS16" s="384">
        <v>18.640511999999998</v>
      </c>
      <c r="AT16" s="384">
        <v>5.6445119999999998</v>
      </c>
      <c r="AU16" s="384">
        <v>13.64109391</v>
      </c>
      <c r="AV16" s="384">
        <v>0.144512</v>
      </c>
      <c r="AW16" s="384">
        <v>8.6405120000000011</v>
      </c>
      <c r="AX16" s="384">
        <v>20.583126610000001</v>
      </c>
      <c r="AY16" s="384">
        <v>15.349</v>
      </c>
      <c r="AZ16" s="384">
        <v>43.954000000000001</v>
      </c>
      <c r="BA16" s="384">
        <v>15.946818349999999</v>
      </c>
      <c r="BB16" s="384">
        <v>70.175810560000002</v>
      </c>
      <c r="BC16" s="384">
        <v>48.506778990000001</v>
      </c>
      <c r="BD16" s="384">
        <v>15.07</v>
      </c>
      <c r="BE16" s="384">
        <v>15</v>
      </c>
      <c r="BF16" s="384">
        <v>10.7</v>
      </c>
      <c r="BG16" s="384">
        <v>15</v>
      </c>
      <c r="BH16" s="384">
        <v>15.696837</v>
      </c>
      <c r="BI16" s="384">
        <v>47.5</v>
      </c>
      <c r="BJ16" s="384">
        <v>70.088900928052496</v>
      </c>
      <c r="BK16" s="384">
        <v>0</v>
      </c>
      <c r="BL16" s="384">
        <v>30</v>
      </c>
      <c r="BM16" s="384">
        <v>12.5</v>
      </c>
      <c r="BN16" s="384">
        <v>63.239703740000003</v>
      </c>
      <c r="BO16" s="384">
        <v>12.5</v>
      </c>
      <c r="BP16" s="384">
        <v>12.611000000000001</v>
      </c>
      <c r="BQ16" s="384">
        <v>103.07012400000001</v>
      </c>
      <c r="BR16" s="384">
        <v>12.5</v>
      </c>
      <c r="BS16" s="384">
        <v>12.612429000000001</v>
      </c>
      <c r="BT16" s="384">
        <v>12.5</v>
      </c>
      <c r="BU16" s="384">
        <v>12.5</v>
      </c>
      <c r="BV16" s="384">
        <v>33.658055000000004</v>
      </c>
      <c r="BW16" s="384">
        <v>0</v>
      </c>
      <c r="BX16" s="384">
        <v>0</v>
      </c>
      <c r="BY16" s="384">
        <v>10</v>
      </c>
      <c r="BZ16" s="384">
        <v>65.991864480000004</v>
      </c>
      <c r="CA16" s="384">
        <v>116.42079556</v>
      </c>
      <c r="CB16" s="384">
        <v>30</v>
      </c>
      <c r="CC16" s="384">
        <v>60</v>
      </c>
      <c r="CD16" s="384">
        <v>68.935603350000008</v>
      </c>
      <c r="CE16" s="384">
        <v>20</v>
      </c>
      <c r="CF16" s="384">
        <v>0</v>
      </c>
      <c r="CG16" s="384">
        <v>85.736642259999996</v>
      </c>
      <c r="CH16" s="384">
        <v>102.88881499999999</v>
      </c>
      <c r="CI16" s="384">
        <v>13</v>
      </c>
      <c r="CJ16" s="384">
        <v>45</v>
      </c>
      <c r="CK16" s="384">
        <v>15</v>
      </c>
      <c r="CL16" s="384">
        <v>14.971596086015015</v>
      </c>
      <c r="CM16" s="384">
        <v>85</v>
      </c>
      <c r="CN16" s="384">
        <v>42</v>
      </c>
      <c r="CO16" s="384">
        <v>10</v>
      </c>
      <c r="CP16" s="384">
        <v>10</v>
      </c>
      <c r="CQ16" s="384">
        <v>10</v>
      </c>
      <c r="CR16" s="384">
        <v>10.133321499999999</v>
      </c>
      <c r="CS16" s="384">
        <v>10</v>
      </c>
      <c r="CT16" s="384">
        <v>65</v>
      </c>
      <c r="CU16" s="384">
        <v>0</v>
      </c>
      <c r="CV16" s="384">
        <v>10</v>
      </c>
      <c r="CW16" s="384">
        <v>323.05631376999997</v>
      </c>
      <c r="CX16" s="384">
        <v>88.7</v>
      </c>
      <c r="CY16" s="384">
        <v>10</v>
      </c>
      <c r="CZ16" s="384">
        <v>10.049331589262188</v>
      </c>
      <c r="DA16" s="384">
        <v>10.049331589262188</v>
      </c>
      <c r="DB16" s="384">
        <v>10</v>
      </c>
      <c r="DC16" s="384">
        <v>31.163730000000001</v>
      </c>
      <c r="DD16" s="384">
        <v>0</v>
      </c>
      <c r="DE16" s="384">
        <v>0</v>
      </c>
      <c r="DF16" s="384">
        <v>0</v>
      </c>
      <c r="DG16" s="384">
        <v>3.92221441</v>
      </c>
      <c r="DH16" s="384">
        <v>11.909143160000006</v>
      </c>
      <c r="DI16" s="384">
        <v>170.85512231000001</v>
      </c>
      <c r="DJ16" s="384">
        <v>166.9</v>
      </c>
      <c r="DK16" s="384">
        <v>11.24</v>
      </c>
      <c r="DL16" s="384">
        <v>12.479999999999999</v>
      </c>
      <c r="DM16" s="384">
        <v>8.629999999999999</v>
      </c>
      <c r="DN16" s="384">
        <v>1.0300000000000002</v>
      </c>
      <c r="DO16" s="384">
        <v>11.280000000000001</v>
      </c>
      <c r="DP16" s="384">
        <v>9.0299999999999994</v>
      </c>
      <c r="DQ16" s="384">
        <v>10</v>
      </c>
      <c r="DR16" s="384">
        <v>120.64282745000037</v>
      </c>
      <c r="DT16" s="384">
        <f t="shared" si="9"/>
        <v>330.10491758601501</v>
      </c>
      <c r="DU16" s="384">
        <f t="shared" si="9"/>
        <v>493.01870694852431</v>
      </c>
      <c r="DV16" s="384">
        <f t="shared" si="9"/>
        <v>537.91930733000038</v>
      </c>
      <c r="DX16" s="384">
        <f t="shared" si="10"/>
        <v>330.10491758601501</v>
      </c>
      <c r="DY16" s="384">
        <f t="shared" si="10"/>
        <v>493.01870694852431</v>
      </c>
      <c r="DZ16" s="384">
        <f t="shared" si="10"/>
        <v>537.91930733000038</v>
      </c>
      <c r="EA16" s="384">
        <v>569.10407623268213</v>
      </c>
      <c r="EB16" s="370"/>
    </row>
    <row r="17" spans="1:132" s="370" customFormat="1" x14ac:dyDescent="0.25">
      <c r="A17" s="398" t="s">
        <v>579</v>
      </c>
      <c r="B17" s="398"/>
      <c r="C17" s="400">
        <v>71.599371140000002</v>
      </c>
      <c r="D17" s="400">
        <v>106.81535643000001</v>
      </c>
      <c r="E17" s="400">
        <v>131.09377646000007</v>
      </c>
      <c r="F17" s="400">
        <v>106.08565504000001</v>
      </c>
      <c r="G17" s="400">
        <v>174.10311379999993</v>
      </c>
      <c r="H17" s="400">
        <v>123.53293691000016</v>
      </c>
      <c r="I17" s="400">
        <v>133.56182360999983</v>
      </c>
      <c r="J17" s="400">
        <v>110.59889941999994</v>
      </c>
      <c r="K17" s="400">
        <v>97.540246070000038</v>
      </c>
      <c r="L17" s="400">
        <v>111.18767764999996</v>
      </c>
      <c r="M17" s="400">
        <v>131.04759569999993</v>
      </c>
      <c r="N17" s="400">
        <v>137.56353010000007</v>
      </c>
      <c r="O17" s="400">
        <v>133.68767579333334</v>
      </c>
      <c r="P17" s="400">
        <v>149.22805261333335</v>
      </c>
      <c r="Q17" s="400">
        <v>135.62052167333337</v>
      </c>
      <c r="R17" s="400">
        <v>187.44535402333344</v>
      </c>
      <c r="S17" s="400">
        <v>222.99198168333336</v>
      </c>
      <c r="T17" s="400">
        <v>146.54700440333343</v>
      </c>
      <c r="U17" s="400">
        <v>143.86619983333324</v>
      </c>
      <c r="V17" s="400">
        <v>152.20421297333328</v>
      </c>
      <c r="W17" s="400">
        <v>137.92834747333342</v>
      </c>
      <c r="X17" s="400">
        <v>208.51782696333342</v>
      </c>
      <c r="Y17" s="400">
        <v>167.33812386333335</v>
      </c>
      <c r="Z17" s="400">
        <v>175.1241110733333</v>
      </c>
      <c r="AA17" s="400">
        <v>136.58187071666669</v>
      </c>
      <c r="AB17" s="400">
        <v>149.54049299666667</v>
      </c>
      <c r="AC17" s="400">
        <v>150.54563925666665</v>
      </c>
      <c r="AD17" s="400">
        <v>158.38425912666662</v>
      </c>
      <c r="AE17" s="400">
        <v>197.9621651866666</v>
      </c>
      <c r="AF17" s="400">
        <v>166.63814423666665</v>
      </c>
      <c r="AG17" s="400">
        <v>184.17222646666673</v>
      </c>
      <c r="AH17" s="400">
        <v>162.93853276666655</v>
      </c>
      <c r="AI17" s="400">
        <v>192.94373342666663</v>
      </c>
      <c r="AJ17" s="400">
        <v>175.47590915666663</v>
      </c>
      <c r="AK17" s="400">
        <v>192.65538663666666</v>
      </c>
      <c r="AL17" s="400">
        <v>192.91015451666644</v>
      </c>
      <c r="AM17" s="400">
        <v>59.010324750000009</v>
      </c>
      <c r="AN17" s="400">
        <v>303.27978160999976</v>
      </c>
      <c r="AO17" s="400">
        <v>125.61425961999994</v>
      </c>
      <c r="AP17" s="400">
        <v>110.37428095000001</v>
      </c>
      <c r="AQ17" s="400">
        <v>224.42874673999995</v>
      </c>
      <c r="AR17" s="400">
        <v>147.66986527</v>
      </c>
      <c r="AS17" s="400">
        <v>134.97375299000009</v>
      </c>
      <c r="AT17" s="400">
        <v>143.61987540999993</v>
      </c>
      <c r="AU17" s="400">
        <v>119.41571435000004</v>
      </c>
      <c r="AV17" s="400">
        <v>213.86695735000012</v>
      </c>
      <c r="AW17" s="400">
        <v>152.61197441999994</v>
      </c>
      <c r="AX17" s="400">
        <v>238.49485703999983</v>
      </c>
      <c r="AY17" s="400">
        <v>79.458647670000019</v>
      </c>
      <c r="AZ17" s="400">
        <v>200.94238984999993</v>
      </c>
      <c r="BA17" s="400">
        <v>170.61073368999996</v>
      </c>
      <c r="BB17" s="400">
        <v>161.97230752000007</v>
      </c>
      <c r="BC17" s="400">
        <v>157.50849316</v>
      </c>
      <c r="BD17" s="400">
        <v>172.63243129999992</v>
      </c>
      <c r="BE17" s="400">
        <v>117.54825084000007</v>
      </c>
      <c r="BF17" s="400">
        <v>181.74192149000001</v>
      </c>
      <c r="BG17" s="400">
        <v>145.24793914999995</v>
      </c>
      <c r="BH17" s="400">
        <v>166.53315767000007</v>
      </c>
      <c r="BI17" s="400">
        <v>142.01871276999998</v>
      </c>
      <c r="BJ17" s="400">
        <v>425.68427920000028</v>
      </c>
      <c r="BK17" s="400">
        <v>102.06745581999995</v>
      </c>
      <c r="BL17" s="400">
        <v>115.43272937000003</v>
      </c>
      <c r="BM17" s="400">
        <v>175.77660343999992</v>
      </c>
      <c r="BN17" s="400">
        <v>118.22852011000005</v>
      </c>
      <c r="BO17" s="400">
        <v>275.2126466900001</v>
      </c>
      <c r="BP17" s="400">
        <v>121.85176330000002</v>
      </c>
      <c r="BQ17" s="400">
        <v>237.84120201000002</v>
      </c>
      <c r="BR17" s="400">
        <v>173.33131446000004</v>
      </c>
      <c r="BS17" s="400">
        <v>112.50117596000008</v>
      </c>
      <c r="BT17" s="400">
        <v>178.99627546000013</v>
      </c>
      <c r="BU17" s="400">
        <v>151.82568613999996</v>
      </c>
      <c r="BV17" s="400">
        <v>164.77443276000005</v>
      </c>
      <c r="BW17" s="400">
        <v>107.08196646000002</v>
      </c>
      <c r="BX17" s="400">
        <v>157.18162939000007</v>
      </c>
      <c r="BY17" s="400">
        <v>141.89625148000005</v>
      </c>
      <c r="BZ17" s="400">
        <v>189.30572539000002</v>
      </c>
      <c r="CA17" s="400">
        <v>317.27046220000005</v>
      </c>
      <c r="CB17" s="400">
        <v>131.79377903999989</v>
      </c>
      <c r="CC17" s="400">
        <v>179.86806941999998</v>
      </c>
      <c r="CD17" s="400">
        <v>155.10320488000005</v>
      </c>
      <c r="CE17" s="400">
        <v>257.10229891999995</v>
      </c>
      <c r="CF17" s="400">
        <v>195.95667118000006</v>
      </c>
      <c r="CG17" s="400">
        <v>160.85535565000009</v>
      </c>
      <c r="CH17" s="400">
        <v>165.82429324000017</v>
      </c>
      <c r="CI17" s="400">
        <v>112.43357234322592</v>
      </c>
      <c r="CJ17" s="400">
        <v>117.24092410322591</v>
      </c>
      <c r="CK17" s="400">
        <v>148.11634696322579</v>
      </c>
      <c r="CL17" s="400">
        <v>137.54249608322601</v>
      </c>
      <c r="CM17" s="400">
        <v>179.28137776322581</v>
      </c>
      <c r="CN17" s="400">
        <v>176.13452415322595</v>
      </c>
      <c r="CO17" s="400">
        <v>181.25010077322602</v>
      </c>
      <c r="CP17" s="400">
        <v>145.08588726322597</v>
      </c>
      <c r="CQ17" s="400">
        <v>164.98986052322587</v>
      </c>
      <c r="CR17" s="400">
        <v>397.1927482232262</v>
      </c>
      <c r="CS17" s="400">
        <v>115.97442559322587</v>
      </c>
      <c r="CT17" s="400">
        <v>189.8812228232259</v>
      </c>
      <c r="CU17" s="400">
        <v>126.13926075000079</v>
      </c>
      <c r="CV17" s="400">
        <v>153.94188472000141</v>
      </c>
      <c r="CW17" s="400">
        <v>317.24026318000028</v>
      </c>
      <c r="CX17" s="400">
        <v>104.17267685999994</v>
      </c>
      <c r="CY17" s="400">
        <v>111.13304604999969</v>
      </c>
      <c r="CZ17" s="400">
        <v>62.009457600001333</v>
      </c>
      <c r="DA17" s="400">
        <v>106.52793508999933</v>
      </c>
      <c r="DB17" s="400">
        <v>295.35595146000048</v>
      </c>
      <c r="DC17" s="400">
        <v>104.13725718000106</v>
      </c>
      <c r="DD17" s="400">
        <v>127.89143140000104</v>
      </c>
      <c r="DE17" s="400">
        <v>192.22356518000157</v>
      </c>
      <c r="DF17" s="400">
        <v>210.51959870000036</v>
      </c>
      <c r="DG17" s="400">
        <v>15.359966359999936</v>
      </c>
      <c r="DH17" s="400">
        <v>81.31220459999993</v>
      </c>
      <c r="DI17" s="400">
        <v>242.28366477999927</v>
      </c>
      <c r="DJ17" s="400">
        <v>200.20127375999968</v>
      </c>
      <c r="DK17" s="400">
        <v>145.03215331000004</v>
      </c>
      <c r="DL17" s="400">
        <v>175.67973232999867</v>
      </c>
      <c r="DM17" s="400">
        <v>177.88410758999979</v>
      </c>
      <c r="DN17" s="400">
        <v>136.19173416000115</v>
      </c>
      <c r="DO17" s="400">
        <v>192.12618080000138</v>
      </c>
      <c r="DP17" s="400">
        <v>203.91898805000139</v>
      </c>
      <c r="DQ17" s="400">
        <v>271.720820954999</v>
      </c>
      <c r="DR17" s="400">
        <v>251.95947850120376</v>
      </c>
      <c r="DT17" s="400">
        <f t="shared" si="9"/>
        <v>2065.1234866087111</v>
      </c>
      <c r="DU17" s="400">
        <f t="shared" si="9"/>
        <v>1911.2923281700073</v>
      </c>
      <c r="DV17" s="400">
        <f t="shared" si="9"/>
        <v>2093.670305196204</v>
      </c>
      <c r="DX17" s="400">
        <f t="shared" si="10"/>
        <v>2065.1234866087111</v>
      </c>
      <c r="DY17" s="400">
        <f t="shared" si="10"/>
        <v>1911.2923281700073</v>
      </c>
      <c r="DZ17" s="400">
        <f t="shared" si="10"/>
        <v>2093.670305196204</v>
      </c>
      <c r="EA17" s="400">
        <v>2227.1841726292723</v>
      </c>
    </row>
    <row r="18" spans="1:132" s="370" customFormat="1" x14ac:dyDescent="0.25">
      <c r="A18" s="413"/>
      <c r="B18" s="414"/>
      <c r="C18" s="414"/>
      <c r="D18" s="414"/>
      <c r="E18" s="414"/>
      <c r="F18" s="414"/>
      <c r="G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  <c r="R18" s="414"/>
      <c r="S18" s="414"/>
      <c r="T18" s="414"/>
      <c r="U18" s="414"/>
      <c r="V18" s="414"/>
      <c r="W18" s="414"/>
      <c r="X18" s="414"/>
      <c r="Y18" s="414"/>
      <c r="Z18" s="414"/>
      <c r="AA18" s="414"/>
      <c r="AB18" s="414"/>
      <c r="AC18" s="414"/>
      <c r="AD18" s="414"/>
      <c r="AE18" s="414"/>
      <c r="AF18" s="414"/>
      <c r="AG18" s="414"/>
      <c r="AH18" s="414"/>
      <c r="AI18" s="414"/>
      <c r="AJ18" s="414"/>
      <c r="AK18" s="414"/>
      <c r="AL18" s="414"/>
      <c r="AM18" s="414"/>
      <c r="AN18" s="414"/>
      <c r="AO18" s="414"/>
      <c r="AP18" s="414"/>
      <c r="AQ18" s="414"/>
      <c r="AR18" s="414"/>
      <c r="AS18" s="414"/>
      <c r="AT18" s="414"/>
      <c r="AU18" s="414"/>
      <c r="AV18" s="414"/>
      <c r="AW18" s="414"/>
      <c r="AX18" s="414"/>
      <c r="AY18" s="414"/>
      <c r="AZ18" s="414"/>
      <c r="BA18" s="414"/>
      <c r="BB18" s="414"/>
      <c r="BC18" s="414"/>
      <c r="BD18" s="414"/>
      <c r="BE18" s="414"/>
      <c r="BF18" s="414"/>
      <c r="BG18" s="414"/>
      <c r="BH18" s="414"/>
      <c r="BI18" s="414"/>
      <c r="BJ18" s="414"/>
      <c r="BK18" s="414"/>
      <c r="BL18" s="414"/>
      <c r="BM18" s="414"/>
      <c r="BN18" s="414"/>
      <c r="BO18" s="414"/>
      <c r="BP18" s="414"/>
      <c r="BQ18" s="414"/>
      <c r="BR18" s="414"/>
      <c r="BS18" s="414"/>
      <c r="BT18" s="414"/>
      <c r="BU18" s="414"/>
      <c r="BV18" s="414"/>
      <c r="BW18" s="414"/>
      <c r="BX18" s="414"/>
      <c r="BY18" s="414"/>
      <c r="BZ18" s="414"/>
      <c r="CA18" s="414"/>
      <c r="CB18" s="414"/>
      <c r="CC18" s="414"/>
      <c r="CD18" s="414"/>
      <c r="CE18" s="414"/>
      <c r="CF18" s="414"/>
      <c r="CG18" s="414"/>
      <c r="CH18" s="414"/>
      <c r="CI18" s="414"/>
      <c r="CJ18" s="414"/>
      <c r="CK18" s="414"/>
      <c r="CL18" s="414"/>
      <c r="CM18" s="414"/>
      <c r="CN18" s="414"/>
      <c r="CO18" s="414"/>
      <c r="CP18" s="414"/>
      <c r="CQ18" s="414"/>
      <c r="CR18" s="414"/>
      <c r="CS18" s="414"/>
      <c r="CT18" s="414"/>
      <c r="CU18" s="414"/>
      <c r="CV18" s="414"/>
      <c r="CW18" s="414"/>
      <c r="CX18" s="414"/>
      <c r="CY18" s="414"/>
      <c r="CZ18" s="414"/>
      <c r="DA18" s="414"/>
      <c r="DB18" s="414"/>
      <c r="DC18" s="414"/>
      <c r="DD18" s="414"/>
      <c r="DE18" s="414"/>
      <c r="DF18" s="414"/>
      <c r="DG18" s="400"/>
      <c r="DH18" s="400"/>
      <c r="DI18" s="400"/>
      <c r="DJ18" s="400"/>
      <c r="DK18" s="400"/>
      <c r="DL18" s="400"/>
      <c r="DM18" s="400"/>
      <c r="DN18" s="400"/>
      <c r="DO18" s="400"/>
      <c r="DP18" s="400"/>
      <c r="DQ18" s="400"/>
      <c r="DR18" s="400"/>
      <c r="DT18" s="400"/>
      <c r="DU18" s="400"/>
      <c r="DV18" s="400"/>
      <c r="DX18" s="400"/>
      <c r="DY18" s="400"/>
      <c r="DZ18" s="400"/>
      <c r="EA18" s="400"/>
    </row>
    <row r="19" spans="1:132" s="370" customFormat="1" x14ac:dyDescent="0.25">
      <c r="A19" s="415"/>
      <c r="B19" s="273"/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  <c r="AF19" s="273"/>
      <c r="AG19" s="273"/>
      <c r="AH19" s="273"/>
      <c r="AI19" s="273"/>
      <c r="AJ19" s="273"/>
      <c r="AK19" s="273"/>
      <c r="AL19" s="273"/>
      <c r="AM19" s="273"/>
      <c r="AN19" s="273"/>
      <c r="AO19" s="273"/>
      <c r="AP19" s="273"/>
      <c r="AQ19" s="273"/>
      <c r="AR19" s="273"/>
      <c r="AS19" s="273"/>
      <c r="AT19" s="273"/>
      <c r="AU19" s="273"/>
      <c r="AV19" s="273"/>
      <c r="AW19" s="273"/>
      <c r="AX19" s="273"/>
      <c r="AY19" s="273"/>
      <c r="AZ19" s="273"/>
      <c r="BA19" s="273"/>
      <c r="BB19" s="273"/>
      <c r="BC19" s="273"/>
      <c r="BD19" s="273"/>
      <c r="BE19" s="273"/>
      <c r="BF19" s="273"/>
      <c r="BG19" s="273"/>
      <c r="BH19" s="273"/>
      <c r="BI19" s="273"/>
      <c r="BJ19" s="273"/>
      <c r="BK19" s="273"/>
      <c r="BL19" s="273"/>
      <c r="BM19" s="273"/>
      <c r="BN19" s="273"/>
      <c r="BO19" s="273"/>
      <c r="BP19" s="273"/>
      <c r="BQ19" s="273"/>
      <c r="BR19" s="273"/>
      <c r="BS19" s="273"/>
      <c r="BT19" s="273"/>
      <c r="BU19" s="273"/>
      <c r="BV19" s="273"/>
      <c r="BW19" s="273"/>
      <c r="BX19" s="273"/>
      <c r="BY19" s="273"/>
      <c r="BZ19" s="273"/>
      <c r="CA19" s="273"/>
      <c r="CB19" s="273"/>
      <c r="CC19" s="273"/>
      <c r="CD19" s="273"/>
      <c r="CE19" s="273"/>
      <c r="CF19" s="273"/>
      <c r="CG19" s="273"/>
      <c r="CH19" s="273"/>
      <c r="CI19" s="416"/>
      <c r="CJ19" s="416"/>
      <c r="CK19" s="416"/>
      <c r="CL19" s="416"/>
      <c r="CM19" s="416"/>
      <c r="CN19" s="416"/>
      <c r="CO19" s="416"/>
      <c r="CP19" s="416"/>
      <c r="CQ19" s="416"/>
      <c r="CR19" s="416"/>
      <c r="CS19" s="416"/>
      <c r="CT19" s="416"/>
      <c r="CU19" s="365"/>
      <c r="CV19" s="365"/>
      <c r="CW19" s="365"/>
      <c r="CX19" s="365"/>
      <c r="CY19" s="365"/>
      <c r="CZ19" s="365"/>
      <c r="DA19" s="365"/>
      <c r="DB19" s="365"/>
      <c r="DC19" s="365"/>
      <c r="DD19" s="365"/>
      <c r="DE19" s="365"/>
      <c r="DF19" s="365"/>
      <c r="DG19" s="365"/>
      <c r="DH19" s="365"/>
      <c r="DI19" s="365"/>
      <c r="DJ19" s="365"/>
      <c r="DK19" s="365"/>
      <c r="DL19" s="365"/>
      <c r="DM19" s="365"/>
      <c r="DN19" s="365"/>
      <c r="DO19" s="365"/>
      <c r="DP19" s="365"/>
      <c r="DQ19" s="365"/>
      <c r="DR19" s="365"/>
      <c r="DT19" s="400"/>
      <c r="DU19" s="400"/>
      <c r="DV19" s="400"/>
      <c r="DX19" s="400"/>
      <c r="DY19" s="400"/>
      <c r="DZ19" s="400"/>
      <c r="EA19" s="400"/>
    </row>
    <row r="20" spans="1:132" s="370" customFormat="1" x14ac:dyDescent="0.25">
      <c r="A20" s="369" t="s">
        <v>541</v>
      </c>
      <c r="B20" s="369"/>
      <c r="C20" s="365">
        <f t="shared" ref="C20:BN20" si="13">C21+C44</f>
        <v>1889.4834753534647</v>
      </c>
      <c r="D20" s="365">
        <f t="shared" si="13"/>
        <v>1739.5010135243556</v>
      </c>
      <c r="E20" s="365">
        <f t="shared" si="13"/>
        <v>2181.7839256043299</v>
      </c>
      <c r="F20" s="365">
        <f t="shared" si="13"/>
        <v>2107.4585762942233</v>
      </c>
      <c r="G20" s="365">
        <f t="shared" si="13"/>
        <v>2116.9020055020469</v>
      </c>
      <c r="H20" s="365">
        <f t="shared" si="13"/>
        <v>2285.4733205545463</v>
      </c>
      <c r="I20" s="365">
        <f t="shared" si="13"/>
        <v>1894.1593387110947</v>
      </c>
      <c r="J20" s="365">
        <f t="shared" si="13"/>
        <v>2303.4715445641546</v>
      </c>
      <c r="K20" s="365">
        <f t="shared" si="13"/>
        <v>2069.1191753717735</v>
      </c>
      <c r="L20" s="365">
        <f t="shared" si="13"/>
        <v>2404.2989727553004</v>
      </c>
      <c r="M20" s="365">
        <f t="shared" si="13"/>
        <v>2464.2218956417546</v>
      </c>
      <c r="N20" s="365">
        <f t="shared" si="13"/>
        <v>3269.9229389263764</v>
      </c>
      <c r="O20" s="365">
        <f t="shared" si="13"/>
        <v>1819.024631864401</v>
      </c>
      <c r="P20" s="365">
        <f t="shared" si="13"/>
        <v>2435.423854956025</v>
      </c>
      <c r="Q20" s="365">
        <f t="shared" si="13"/>
        <v>2500.7643944488509</v>
      </c>
      <c r="R20" s="365">
        <f t="shared" si="13"/>
        <v>2414.2142058380723</v>
      </c>
      <c r="S20" s="365">
        <f t="shared" si="13"/>
        <v>2307.293701502947</v>
      </c>
      <c r="T20" s="365">
        <f t="shared" si="13"/>
        <v>2533.101806951709</v>
      </c>
      <c r="U20" s="365">
        <f t="shared" si="13"/>
        <v>2258.6825560780876</v>
      </c>
      <c r="V20" s="365">
        <f t="shared" si="13"/>
        <v>2687.3294505072095</v>
      </c>
      <c r="W20" s="365">
        <f t="shared" si="13"/>
        <v>2785.0514126398675</v>
      </c>
      <c r="X20" s="365">
        <f t="shared" si="13"/>
        <v>2942.2289206994583</v>
      </c>
      <c r="Y20" s="365">
        <f t="shared" si="13"/>
        <v>3049.5665692151579</v>
      </c>
      <c r="Z20" s="365">
        <f t="shared" si="13"/>
        <v>3941.1364001391739</v>
      </c>
      <c r="AA20" s="365">
        <f t="shared" si="13"/>
        <v>2046.0419393838888</v>
      </c>
      <c r="AB20" s="365">
        <f t="shared" si="13"/>
        <v>2457.9048153824938</v>
      </c>
      <c r="AC20" s="365">
        <f t="shared" si="13"/>
        <v>2428.6890116879854</v>
      </c>
      <c r="AD20" s="365">
        <f t="shared" si="13"/>
        <v>2801.8762559059096</v>
      </c>
      <c r="AE20" s="365">
        <f t="shared" si="13"/>
        <v>2325.2123212307743</v>
      </c>
      <c r="AF20" s="365">
        <f t="shared" si="13"/>
        <v>2580.8684589982599</v>
      </c>
      <c r="AG20" s="365">
        <f t="shared" si="13"/>
        <v>2639.8783766266597</v>
      </c>
      <c r="AH20" s="365">
        <f t="shared" si="13"/>
        <v>2656.1409447114665</v>
      </c>
      <c r="AI20" s="365">
        <f t="shared" si="13"/>
        <v>2918.3632057037321</v>
      </c>
      <c r="AJ20" s="365">
        <f t="shared" si="13"/>
        <v>3072.5058127995285</v>
      </c>
      <c r="AK20" s="365">
        <f t="shared" si="13"/>
        <v>2986.2185640599787</v>
      </c>
      <c r="AL20" s="365">
        <f t="shared" si="13"/>
        <v>4141.1818798049871</v>
      </c>
      <c r="AM20" s="365">
        <f t="shared" si="13"/>
        <v>1489.6659044725523</v>
      </c>
      <c r="AN20" s="365">
        <f t="shared" si="13"/>
        <v>2360.1386198454406</v>
      </c>
      <c r="AO20" s="365">
        <f t="shared" si="13"/>
        <v>2502.4147843093428</v>
      </c>
      <c r="AP20" s="365">
        <f t="shared" si="13"/>
        <v>2077.2045075050205</v>
      </c>
      <c r="AQ20" s="365">
        <f t="shared" si="13"/>
        <v>2529.0527933367775</v>
      </c>
      <c r="AR20" s="365">
        <f t="shared" si="13"/>
        <v>2599.2547363434683</v>
      </c>
      <c r="AS20" s="365">
        <f t="shared" si="13"/>
        <v>2437.0229044707089</v>
      </c>
      <c r="AT20" s="365">
        <f t="shared" si="13"/>
        <v>1916.4495378328713</v>
      </c>
      <c r="AU20" s="365">
        <f t="shared" si="13"/>
        <v>2074.8317016957226</v>
      </c>
      <c r="AV20" s="365">
        <f t="shared" si="13"/>
        <v>2345.3645798681896</v>
      </c>
      <c r="AW20" s="365">
        <f t="shared" si="13"/>
        <v>1990.8181549164476</v>
      </c>
      <c r="AX20" s="365">
        <f t="shared" si="13"/>
        <v>4355.6792189391035</v>
      </c>
      <c r="AY20" s="365">
        <f t="shared" si="13"/>
        <v>1420.5989244178038</v>
      </c>
      <c r="AZ20" s="365">
        <f t="shared" si="13"/>
        <v>1991.3049764345878</v>
      </c>
      <c r="BA20" s="365">
        <f t="shared" si="13"/>
        <v>2456.9731550192682</v>
      </c>
      <c r="BB20" s="365">
        <f t="shared" si="13"/>
        <v>2111.9123773385959</v>
      </c>
      <c r="BC20" s="365">
        <f t="shared" si="13"/>
        <v>1618.5376217431399</v>
      </c>
      <c r="BD20" s="365">
        <f t="shared" si="13"/>
        <v>2350.9305530732067</v>
      </c>
      <c r="BE20" s="365">
        <f t="shared" si="13"/>
        <v>2123.2118351858321</v>
      </c>
      <c r="BF20" s="365">
        <f t="shared" si="13"/>
        <v>2273.8349989274739</v>
      </c>
      <c r="BG20" s="365">
        <f t="shared" si="13"/>
        <v>2499.5349305342543</v>
      </c>
      <c r="BH20" s="365">
        <f t="shared" si="13"/>
        <v>2113.9602806240123</v>
      </c>
      <c r="BI20" s="365">
        <f t="shared" si="13"/>
        <v>2627.4801960226578</v>
      </c>
      <c r="BJ20" s="365">
        <f t="shared" si="13"/>
        <v>4190.2907823688747</v>
      </c>
      <c r="BK20" s="365">
        <f t="shared" si="13"/>
        <v>1468.737820283236</v>
      </c>
      <c r="BL20" s="365">
        <f t="shared" si="13"/>
        <v>1988.6654161394961</v>
      </c>
      <c r="BM20" s="365">
        <f t="shared" si="13"/>
        <v>2791.3720469989798</v>
      </c>
      <c r="BN20" s="365">
        <f t="shared" si="13"/>
        <v>2239.8652718537405</v>
      </c>
      <c r="BO20" s="365">
        <f t="shared" ref="BO20:DR20" si="14">BO21+BO44</f>
        <v>2057.3503177273851</v>
      </c>
      <c r="BP20" s="365">
        <f t="shared" si="14"/>
        <v>2108.4132853714423</v>
      </c>
      <c r="BQ20" s="365">
        <f t="shared" si="14"/>
        <v>1721.5199668694875</v>
      </c>
      <c r="BR20" s="365">
        <f t="shared" si="14"/>
        <v>2029.6579220471997</v>
      </c>
      <c r="BS20" s="365">
        <f t="shared" si="14"/>
        <v>1984.9225213158006</v>
      </c>
      <c r="BT20" s="365">
        <f t="shared" si="14"/>
        <v>2260.0233576747992</v>
      </c>
      <c r="BU20" s="365">
        <f t="shared" si="14"/>
        <v>2446.7727806521198</v>
      </c>
      <c r="BV20" s="365">
        <f t="shared" si="14"/>
        <v>4308.3186240129689</v>
      </c>
      <c r="BW20" s="365">
        <f t="shared" si="14"/>
        <v>1510.1150158923335</v>
      </c>
      <c r="BX20" s="365">
        <f t="shared" si="14"/>
        <v>1868.2139593064505</v>
      </c>
      <c r="BY20" s="365">
        <f t="shared" si="14"/>
        <v>2666.780042047134</v>
      </c>
      <c r="BZ20" s="365">
        <f t="shared" si="14"/>
        <v>2533.2783129505328</v>
      </c>
      <c r="CA20" s="365">
        <f t="shared" si="14"/>
        <v>2262.9347301444959</v>
      </c>
      <c r="CB20" s="365">
        <f t="shared" si="14"/>
        <v>2083.9604238252464</v>
      </c>
      <c r="CC20" s="365">
        <f t="shared" si="14"/>
        <v>2194.490711689733</v>
      </c>
      <c r="CD20" s="365">
        <f t="shared" si="14"/>
        <v>2349.9083125899328</v>
      </c>
      <c r="CE20" s="365">
        <f t="shared" si="14"/>
        <v>2443.8587818797332</v>
      </c>
      <c r="CF20" s="365">
        <f t="shared" si="14"/>
        <v>2286.3923347501336</v>
      </c>
      <c r="CG20" s="365">
        <f t="shared" si="14"/>
        <v>2261.8563977505337</v>
      </c>
      <c r="CH20" s="365">
        <f t="shared" si="14"/>
        <v>4360.5142579097319</v>
      </c>
      <c r="CI20" s="365">
        <f t="shared" si="14"/>
        <v>1930.3463811726651</v>
      </c>
      <c r="CJ20" s="365">
        <f t="shared" si="14"/>
        <v>2015.2726276686285</v>
      </c>
      <c r="CK20" s="365">
        <f t="shared" si="14"/>
        <v>2094.5914253478486</v>
      </c>
      <c r="CL20" s="365">
        <f t="shared" si="14"/>
        <v>2493.7192213564126</v>
      </c>
      <c r="CM20" s="365">
        <f t="shared" si="14"/>
        <v>2436.1954413918984</v>
      </c>
      <c r="CN20" s="365">
        <f t="shared" si="14"/>
        <v>2382.5535002776992</v>
      </c>
      <c r="CO20" s="365">
        <f t="shared" si="14"/>
        <v>2498.2260582854301</v>
      </c>
      <c r="CP20" s="365">
        <f t="shared" si="14"/>
        <v>2203.538425044685</v>
      </c>
      <c r="CQ20" s="365">
        <f t="shared" si="14"/>
        <v>2430.3360452205798</v>
      </c>
      <c r="CR20" s="365">
        <f t="shared" si="14"/>
        <v>2219.9056770737629</v>
      </c>
      <c r="CS20" s="365">
        <f t="shared" si="14"/>
        <v>2170.7304191161129</v>
      </c>
      <c r="CT20" s="365">
        <f t="shared" si="14"/>
        <v>4164.492445971232</v>
      </c>
      <c r="CU20" s="365">
        <f t="shared" si="14"/>
        <v>1910.0436760730508</v>
      </c>
      <c r="CV20" s="365">
        <f t="shared" si="14"/>
        <v>1995.1521499424698</v>
      </c>
      <c r="CW20" s="365">
        <f t="shared" si="14"/>
        <v>2116.3231324159951</v>
      </c>
      <c r="CX20" s="365">
        <f t="shared" si="14"/>
        <v>2126.9306863436868</v>
      </c>
      <c r="CY20" s="365">
        <f t="shared" si="14"/>
        <v>2521.8714331263827</v>
      </c>
      <c r="CZ20" s="365">
        <f t="shared" si="14"/>
        <v>2019.5444223183508</v>
      </c>
      <c r="DA20" s="365">
        <f t="shared" si="14"/>
        <v>1968.0188336288134</v>
      </c>
      <c r="DB20" s="365">
        <f t="shared" si="14"/>
        <v>2175.4338120802267</v>
      </c>
      <c r="DC20" s="365">
        <f t="shared" si="14"/>
        <v>1653.4295862442777</v>
      </c>
      <c r="DD20" s="365">
        <f t="shared" si="14"/>
        <v>1992.6331496908547</v>
      </c>
      <c r="DE20" s="365">
        <f t="shared" si="14"/>
        <v>1969.7609680856883</v>
      </c>
      <c r="DF20" s="365">
        <f t="shared" si="14"/>
        <v>3457.3771167941859</v>
      </c>
      <c r="DG20" s="365">
        <f t="shared" si="14"/>
        <v>1724.5368393751332</v>
      </c>
      <c r="DH20" s="365">
        <f t="shared" si="14"/>
        <v>1731.2318112601338</v>
      </c>
      <c r="DI20" s="365">
        <f t="shared" si="14"/>
        <v>2289.8369859361251</v>
      </c>
      <c r="DJ20" s="365">
        <f t="shared" si="14"/>
        <v>2124.5100225284182</v>
      </c>
      <c r="DK20" s="365">
        <f t="shared" si="14"/>
        <v>2213.408004040552</v>
      </c>
      <c r="DL20" s="365">
        <f t="shared" si="14"/>
        <v>2253.512647630243</v>
      </c>
      <c r="DM20" s="365">
        <f t="shared" si="14"/>
        <v>2235.5211601800947</v>
      </c>
      <c r="DN20" s="365">
        <f t="shared" si="14"/>
        <v>2357.3538628942447</v>
      </c>
      <c r="DO20" s="365">
        <f t="shared" si="14"/>
        <v>1823.9599248135073</v>
      </c>
      <c r="DP20" s="365">
        <f t="shared" si="14"/>
        <v>2291.1357161162618</v>
      </c>
      <c r="DQ20" s="365">
        <f t="shared" si="14"/>
        <v>2138.048983433926</v>
      </c>
      <c r="DR20" s="365">
        <f t="shared" si="14"/>
        <v>4362.3995640461853</v>
      </c>
      <c r="DT20" s="365">
        <f>DT21+DT44</f>
        <v>29039.907667926956</v>
      </c>
      <c r="DU20" s="365">
        <f>DU21+DU44</f>
        <v>25906.518966743984</v>
      </c>
      <c r="DV20" s="365">
        <f>DV21+DV44</f>
        <v>27545.455522254826</v>
      </c>
      <c r="DW20" s="371"/>
      <c r="DX20" s="365">
        <f>DX21+DX44</f>
        <v>29039.90766792696</v>
      </c>
      <c r="DY20" s="365">
        <f>DY21+DY44</f>
        <v>25906.518966743984</v>
      </c>
      <c r="DZ20" s="365">
        <f>DZ21+DZ44</f>
        <v>27545.455522254822</v>
      </c>
      <c r="EA20" s="365">
        <f>EA21+EA44</f>
        <v>28816.513716667836</v>
      </c>
    </row>
    <row r="21" spans="1:132" s="370" customFormat="1" x14ac:dyDescent="0.25">
      <c r="A21" s="369" t="s">
        <v>540</v>
      </c>
      <c r="B21" s="369"/>
      <c r="C21" s="400">
        <f t="shared" ref="C21:BN21" si="15">C22+C34+C47</f>
        <v>1880.2374325834646</v>
      </c>
      <c r="D21" s="400">
        <f t="shared" si="15"/>
        <v>1690.8714828743555</v>
      </c>
      <c r="E21" s="400">
        <f t="shared" si="15"/>
        <v>2116.5638718043297</v>
      </c>
      <c r="F21" s="400">
        <f t="shared" si="15"/>
        <v>1989.5867446550089</v>
      </c>
      <c r="G21" s="400">
        <f t="shared" si="15"/>
        <v>2014.8090900320467</v>
      </c>
      <c r="H21" s="400">
        <f t="shared" si="15"/>
        <v>2159.7812014145461</v>
      </c>
      <c r="I21" s="400">
        <f t="shared" si="15"/>
        <v>1884.9006562110947</v>
      </c>
      <c r="J21" s="400">
        <f t="shared" si="15"/>
        <v>2258.9325438641545</v>
      </c>
      <c r="K21" s="400">
        <f t="shared" si="15"/>
        <v>2005.9628235532393</v>
      </c>
      <c r="L21" s="400">
        <f t="shared" si="15"/>
        <v>2317.5187768451665</v>
      </c>
      <c r="M21" s="400">
        <f t="shared" si="15"/>
        <v>2366.331894997305</v>
      </c>
      <c r="N21" s="400">
        <f t="shared" si="15"/>
        <v>3136.893298014993</v>
      </c>
      <c r="O21" s="400">
        <f t="shared" si="15"/>
        <v>1801.3299667923668</v>
      </c>
      <c r="P21" s="400">
        <f t="shared" si="15"/>
        <v>2389.6631555126664</v>
      </c>
      <c r="Q21" s="400">
        <f t="shared" si="15"/>
        <v>2397.2512824721666</v>
      </c>
      <c r="R21" s="400">
        <f t="shared" si="15"/>
        <v>2323.2498416208664</v>
      </c>
      <c r="S21" s="400">
        <f t="shared" si="15"/>
        <v>2199.7806392739667</v>
      </c>
      <c r="T21" s="400">
        <f t="shared" si="15"/>
        <v>2325.9341798701666</v>
      </c>
      <c r="U21" s="400">
        <f t="shared" si="15"/>
        <v>2248.216126490167</v>
      </c>
      <c r="V21" s="400">
        <f t="shared" si="15"/>
        <v>2638.2383725908662</v>
      </c>
      <c r="W21" s="400">
        <f t="shared" si="15"/>
        <v>2660.5730785892956</v>
      </c>
      <c r="X21" s="400">
        <f t="shared" si="15"/>
        <v>2846.958977044033</v>
      </c>
      <c r="Y21" s="400">
        <f t="shared" si="15"/>
        <v>2939.531645229998</v>
      </c>
      <c r="Z21" s="400">
        <f t="shared" si="15"/>
        <v>3734.4807563409654</v>
      </c>
      <c r="AA21" s="400">
        <f t="shared" si="15"/>
        <v>2015.9192008900002</v>
      </c>
      <c r="AB21" s="400">
        <f t="shared" si="15"/>
        <v>2394.8482082000005</v>
      </c>
      <c r="AC21" s="400">
        <f t="shared" si="15"/>
        <v>2275.0699209700001</v>
      </c>
      <c r="AD21" s="400">
        <f t="shared" si="15"/>
        <v>2686.998367090001</v>
      </c>
      <c r="AE21" s="400">
        <f t="shared" si="15"/>
        <v>2209.2909418899999</v>
      </c>
      <c r="AF21" s="400">
        <f t="shared" si="15"/>
        <v>2411.7747682800004</v>
      </c>
      <c r="AG21" s="400">
        <f t="shared" si="15"/>
        <v>2609.8519806199997</v>
      </c>
      <c r="AH21" s="400">
        <f t="shared" si="15"/>
        <v>2596.3133432499994</v>
      </c>
      <c r="AI21" s="400">
        <f t="shared" si="15"/>
        <v>2765.2464159200003</v>
      </c>
      <c r="AJ21" s="400">
        <f t="shared" si="15"/>
        <v>2958.2147968500008</v>
      </c>
      <c r="AK21" s="400">
        <f t="shared" si="15"/>
        <v>2858.0019929700002</v>
      </c>
      <c r="AL21" s="400">
        <f t="shared" si="15"/>
        <v>3876.3879363599999</v>
      </c>
      <c r="AM21" s="400">
        <f t="shared" si="15"/>
        <v>1456.2309699233333</v>
      </c>
      <c r="AN21" s="400">
        <f t="shared" si="15"/>
        <v>2292.8920366833331</v>
      </c>
      <c r="AO21" s="400">
        <f t="shared" si="15"/>
        <v>2266.6751434633338</v>
      </c>
      <c r="AP21" s="400">
        <f t="shared" si="15"/>
        <v>1963.5831441133334</v>
      </c>
      <c r="AQ21" s="400">
        <f t="shared" si="15"/>
        <v>2392.8138353933336</v>
      </c>
      <c r="AR21" s="400">
        <f t="shared" si="15"/>
        <v>2329.636485933333</v>
      </c>
      <c r="AS21" s="400">
        <f t="shared" si="15"/>
        <v>2392.6609602033332</v>
      </c>
      <c r="AT21" s="400">
        <f t="shared" si="15"/>
        <v>1847.1615254333333</v>
      </c>
      <c r="AU21" s="400">
        <f t="shared" si="15"/>
        <v>1806.5983811033332</v>
      </c>
      <c r="AV21" s="400">
        <f t="shared" si="15"/>
        <v>2225.2171944333336</v>
      </c>
      <c r="AW21" s="400">
        <f t="shared" si="15"/>
        <v>1856.7795258233332</v>
      </c>
      <c r="AX21" s="400">
        <f t="shared" si="15"/>
        <v>4088.2922589133327</v>
      </c>
      <c r="AY21" s="400">
        <f t="shared" si="15"/>
        <v>1363.0953091833333</v>
      </c>
      <c r="AZ21" s="400">
        <f t="shared" si="15"/>
        <v>1922.1701094866664</v>
      </c>
      <c r="BA21" s="400">
        <f t="shared" si="15"/>
        <v>2186.7498368966667</v>
      </c>
      <c r="BB21" s="400">
        <f t="shared" si="15"/>
        <v>1992.9646109866667</v>
      </c>
      <c r="BC21" s="400">
        <f t="shared" si="15"/>
        <v>1470.5066318166666</v>
      </c>
      <c r="BD21" s="400">
        <f t="shared" si="15"/>
        <v>2087.670842136667</v>
      </c>
      <c r="BE21" s="400">
        <f t="shared" si="15"/>
        <v>2050.4906662366666</v>
      </c>
      <c r="BF21" s="400">
        <f t="shared" si="15"/>
        <v>2203.3224526533336</v>
      </c>
      <c r="BG21" s="400">
        <f t="shared" si="15"/>
        <v>2224.8059460933337</v>
      </c>
      <c r="BH21" s="400">
        <f t="shared" si="15"/>
        <v>1965.3826310733327</v>
      </c>
      <c r="BI21" s="400">
        <f t="shared" si="15"/>
        <v>2487.0907989033331</v>
      </c>
      <c r="BJ21" s="400">
        <f t="shared" si="15"/>
        <v>3885.918997953333</v>
      </c>
      <c r="BK21" s="400">
        <f t="shared" si="15"/>
        <v>1375.9471769500001</v>
      </c>
      <c r="BL21" s="400">
        <f t="shared" si="15"/>
        <v>1915.8339242499997</v>
      </c>
      <c r="BM21" s="400">
        <f t="shared" si="15"/>
        <v>2371.0926037700001</v>
      </c>
      <c r="BN21" s="400">
        <f t="shared" si="15"/>
        <v>2099.0725965799998</v>
      </c>
      <c r="BO21" s="400">
        <f t="shared" ref="BO21:DZ21" si="16">BO22+BO34+BO47</f>
        <v>1883.01472231</v>
      </c>
      <c r="BP21" s="400">
        <f t="shared" si="16"/>
        <v>1802.9343864699997</v>
      </c>
      <c r="BQ21" s="400">
        <f t="shared" si="16"/>
        <v>1626.9167947400003</v>
      </c>
      <c r="BR21" s="400">
        <f t="shared" si="16"/>
        <v>1935.2112671899997</v>
      </c>
      <c r="BS21" s="400">
        <f t="shared" si="16"/>
        <v>1580.5939136200006</v>
      </c>
      <c r="BT21" s="400">
        <f t="shared" si="16"/>
        <v>2118.2733099799993</v>
      </c>
      <c r="BU21" s="400">
        <f t="shared" si="16"/>
        <v>2298.8467900599994</v>
      </c>
      <c r="BV21" s="400">
        <f t="shared" si="16"/>
        <v>3917.1245575113694</v>
      </c>
      <c r="BW21" s="400">
        <f t="shared" si="16"/>
        <v>1397.8306701133336</v>
      </c>
      <c r="BX21" s="400">
        <f t="shared" si="16"/>
        <v>1770.7474978733335</v>
      </c>
      <c r="BY21" s="400">
        <f t="shared" si="16"/>
        <v>2271.6157463033337</v>
      </c>
      <c r="BZ21" s="400">
        <f t="shared" si="16"/>
        <v>2269.5332887433328</v>
      </c>
      <c r="CA21" s="400">
        <f t="shared" si="16"/>
        <v>2014.0177233533334</v>
      </c>
      <c r="CB21" s="400">
        <f t="shared" si="16"/>
        <v>1800.1811690633328</v>
      </c>
      <c r="CC21" s="400">
        <f t="shared" si="16"/>
        <v>1962.0085647233332</v>
      </c>
      <c r="CD21" s="400">
        <f t="shared" si="16"/>
        <v>2247.210472783333</v>
      </c>
      <c r="CE21" s="400">
        <f t="shared" si="16"/>
        <v>2053.8724601333333</v>
      </c>
      <c r="CF21" s="400">
        <f t="shared" si="16"/>
        <v>2009.9421028833335</v>
      </c>
      <c r="CG21" s="400">
        <f t="shared" si="16"/>
        <v>2002.3583186133337</v>
      </c>
      <c r="CH21" s="400">
        <f t="shared" si="16"/>
        <v>4044.5285030033342</v>
      </c>
      <c r="CI21" s="400">
        <f t="shared" si="16"/>
        <v>1682.6691664966652</v>
      </c>
      <c r="CJ21" s="400">
        <f t="shared" si="16"/>
        <v>1909.5168291080047</v>
      </c>
      <c r="CK21" s="400">
        <f t="shared" si="16"/>
        <v>1710.6009877390486</v>
      </c>
      <c r="CL21" s="400">
        <f t="shared" si="16"/>
        <v>2215.9331920640125</v>
      </c>
      <c r="CM21" s="400">
        <f t="shared" si="16"/>
        <v>2170.7847925400984</v>
      </c>
      <c r="CN21" s="400">
        <f t="shared" si="16"/>
        <v>2054.9660725280992</v>
      </c>
      <c r="CO21" s="400">
        <f t="shared" si="16"/>
        <v>2140.23468950403</v>
      </c>
      <c r="CP21" s="400">
        <f t="shared" si="16"/>
        <v>2091.0849161780852</v>
      </c>
      <c r="CQ21" s="400">
        <f t="shared" si="16"/>
        <v>2105.9417157161797</v>
      </c>
      <c r="CR21" s="400">
        <f t="shared" si="16"/>
        <v>1934.0166985801629</v>
      </c>
      <c r="CS21" s="400">
        <f t="shared" si="16"/>
        <v>1917.0009876099966</v>
      </c>
      <c r="CT21" s="400">
        <f t="shared" si="16"/>
        <v>3852.117694569748</v>
      </c>
      <c r="CU21" s="400">
        <f t="shared" si="16"/>
        <v>1559.8766523420004</v>
      </c>
      <c r="CV21" s="400">
        <f t="shared" si="16"/>
        <v>1876.7528527939994</v>
      </c>
      <c r="CW21" s="400">
        <f t="shared" si="16"/>
        <v>1715.0831148999976</v>
      </c>
      <c r="CX21" s="400">
        <f t="shared" si="16"/>
        <v>1791.4376040600021</v>
      </c>
      <c r="CY21" s="400">
        <f t="shared" si="16"/>
        <v>2368.5210698799992</v>
      </c>
      <c r="CZ21" s="400">
        <f t="shared" si="16"/>
        <v>1600.4026326700016</v>
      </c>
      <c r="DA21" s="400">
        <f t="shared" si="16"/>
        <v>1606.6503320000022</v>
      </c>
      <c r="DB21" s="400">
        <f t="shared" si="16"/>
        <v>1659.0251595299969</v>
      </c>
      <c r="DC21" s="400">
        <f t="shared" si="16"/>
        <v>1481.164679529998</v>
      </c>
      <c r="DD21" s="400">
        <f t="shared" si="16"/>
        <v>1830.4074726620015</v>
      </c>
      <c r="DE21" s="400">
        <f t="shared" si="16"/>
        <v>1836.0374777079978</v>
      </c>
      <c r="DF21" s="400">
        <f t="shared" si="16"/>
        <v>3284.2925195600019</v>
      </c>
      <c r="DG21" s="400">
        <f t="shared" si="16"/>
        <v>1575.3251466665256</v>
      </c>
      <c r="DH21" s="400">
        <f t="shared" si="16"/>
        <v>1601.227275932011</v>
      </c>
      <c r="DI21" s="400">
        <f t="shared" si="16"/>
        <v>2122.3163930800124</v>
      </c>
      <c r="DJ21" s="400">
        <f t="shared" si="16"/>
        <v>1945.8162394199878</v>
      </c>
      <c r="DK21" s="400">
        <f t="shared" si="16"/>
        <v>2046.2290773600055</v>
      </c>
      <c r="DL21" s="400">
        <f t="shared" si="16"/>
        <v>2102.0511525599863</v>
      </c>
      <c r="DM21" s="400">
        <f t="shared" si="16"/>
        <v>2086.082577329958</v>
      </c>
      <c r="DN21" s="400">
        <f t="shared" si="16"/>
        <v>2220.04704029</v>
      </c>
      <c r="DO21" s="400">
        <f t="shared" si="16"/>
        <v>1664.7679361000403</v>
      </c>
      <c r="DP21" s="400">
        <f t="shared" si="16"/>
        <v>2058.4138227500193</v>
      </c>
      <c r="DQ21" s="400">
        <f t="shared" si="16"/>
        <v>1975.0858358700002</v>
      </c>
      <c r="DR21" s="400">
        <f t="shared" si="16"/>
        <v>4210.0292429199899</v>
      </c>
      <c r="DT21" s="400">
        <f t="shared" si="16"/>
        <v>25784.867742634131</v>
      </c>
      <c r="DU21" s="400">
        <f t="shared" si="16"/>
        <v>22609.651567636</v>
      </c>
      <c r="DV21" s="400">
        <f t="shared" si="16"/>
        <v>25607.391740278537</v>
      </c>
      <c r="DW21" s="371"/>
      <c r="DX21" s="400">
        <f t="shared" si="16"/>
        <v>25784.867742634135</v>
      </c>
      <c r="DY21" s="400">
        <f t="shared" si="16"/>
        <v>22609.651567636</v>
      </c>
      <c r="DZ21" s="400">
        <f t="shared" si="16"/>
        <v>25607.391740278534</v>
      </c>
      <c r="EA21" s="400">
        <f>EA22+EA34+EA47</f>
        <v>26617.913716667837</v>
      </c>
    </row>
    <row r="22" spans="1:132" s="370" customFormat="1" x14ac:dyDescent="0.25">
      <c r="A22" s="369" t="s">
        <v>539</v>
      </c>
      <c r="B22" s="369"/>
      <c r="C22" s="365">
        <f t="shared" ref="C22:BN22" si="17">C23+C24+C27+C32</f>
        <v>1081.9086526434646</v>
      </c>
      <c r="D22" s="365">
        <f t="shared" si="17"/>
        <v>1147.1914008543554</v>
      </c>
      <c r="E22" s="365">
        <f t="shared" si="17"/>
        <v>1352.9681430443295</v>
      </c>
      <c r="F22" s="365">
        <f t="shared" si="17"/>
        <v>1315.299351325009</v>
      </c>
      <c r="G22" s="365">
        <f t="shared" si="17"/>
        <v>1366.2110952620465</v>
      </c>
      <c r="H22" s="365">
        <f t="shared" si="17"/>
        <v>1296.5850506845463</v>
      </c>
      <c r="I22" s="365">
        <f t="shared" si="17"/>
        <v>1289.9306411810946</v>
      </c>
      <c r="J22" s="365">
        <f t="shared" si="17"/>
        <v>1483.0958171141542</v>
      </c>
      <c r="K22" s="365">
        <f t="shared" si="17"/>
        <v>1320.9604251032395</v>
      </c>
      <c r="L22" s="365">
        <f t="shared" si="17"/>
        <v>1456.6310044251661</v>
      </c>
      <c r="M22" s="365">
        <f t="shared" si="17"/>
        <v>1480.2556504173053</v>
      </c>
      <c r="N22" s="365">
        <f t="shared" si="17"/>
        <v>1940.482201084993</v>
      </c>
      <c r="O22" s="365">
        <f t="shared" si="17"/>
        <v>1217.5959392923664</v>
      </c>
      <c r="P22" s="365">
        <f t="shared" si="17"/>
        <v>1530.8264839026665</v>
      </c>
      <c r="Q22" s="365">
        <f t="shared" si="17"/>
        <v>1622.1852166521667</v>
      </c>
      <c r="R22" s="365">
        <f t="shared" si="17"/>
        <v>1488.7935832108665</v>
      </c>
      <c r="S22" s="365">
        <f t="shared" si="17"/>
        <v>1444.2839730239666</v>
      </c>
      <c r="T22" s="365">
        <f t="shared" si="17"/>
        <v>1520.4347119901665</v>
      </c>
      <c r="U22" s="365">
        <f t="shared" si="17"/>
        <v>1438.3868208801664</v>
      </c>
      <c r="V22" s="365">
        <f t="shared" si="17"/>
        <v>1698.0222095208669</v>
      </c>
      <c r="W22" s="365">
        <f t="shared" si="17"/>
        <v>1522.7809808392956</v>
      </c>
      <c r="X22" s="365">
        <f t="shared" si="17"/>
        <v>1629.9970267440322</v>
      </c>
      <c r="Y22" s="365">
        <f t="shared" si="17"/>
        <v>1591.055800109998</v>
      </c>
      <c r="Z22" s="365">
        <f t="shared" si="17"/>
        <v>2230.457555970966</v>
      </c>
      <c r="AA22" s="365">
        <f t="shared" si="17"/>
        <v>1444.7959533599999</v>
      </c>
      <c r="AB22" s="365">
        <f t="shared" si="17"/>
        <v>1466.6321588700002</v>
      </c>
      <c r="AC22" s="365">
        <f t="shared" si="17"/>
        <v>1434.0723546700001</v>
      </c>
      <c r="AD22" s="365">
        <f t="shared" si="17"/>
        <v>1855.1909468300003</v>
      </c>
      <c r="AE22" s="365">
        <f t="shared" si="17"/>
        <v>1435.1206123799998</v>
      </c>
      <c r="AF22" s="365">
        <f t="shared" si="17"/>
        <v>1502.2002069200005</v>
      </c>
      <c r="AG22" s="365">
        <f t="shared" si="17"/>
        <v>1674.1239319399997</v>
      </c>
      <c r="AH22" s="365">
        <f t="shared" si="17"/>
        <v>1637.1716273899999</v>
      </c>
      <c r="AI22" s="365">
        <f t="shared" si="17"/>
        <v>1495.2838538599997</v>
      </c>
      <c r="AJ22" s="365">
        <f t="shared" si="17"/>
        <v>1747.3193910400003</v>
      </c>
      <c r="AK22" s="365">
        <f t="shared" si="17"/>
        <v>1641.44374167</v>
      </c>
      <c r="AL22" s="365">
        <f t="shared" si="17"/>
        <v>2492.9832932200002</v>
      </c>
      <c r="AM22" s="365">
        <f t="shared" si="17"/>
        <v>1045.5033822633334</v>
      </c>
      <c r="AN22" s="365">
        <f t="shared" si="17"/>
        <v>1415.1217818633334</v>
      </c>
      <c r="AO22" s="365">
        <f t="shared" si="17"/>
        <v>1512.2225135233334</v>
      </c>
      <c r="AP22" s="365">
        <f t="shared" si="17"/>
        <v>1304.8365417533332</v>
      </c>
      <c r="AQ22" s="365">
        <f t="shared" si="17"/>
        <v>1305.4560116933333</v>
      </c>
      <c r="AR22" s="365">
        <f t="shared" si="17"/>
        <v>1382.529380583333</v>
      </c>
      <c r="AS22" s="365">
        <f t="shared" si="17"/>
        <v>1473.2702815833331</v>
      </c>
      <c r="AT22" s="365">
        <f t="shared" si="17"/>
        <v>1387.290915053333</v>
      </c>
      <c r="AU22" s="365">
        <f t="shared" si="17"/>
        <v>1355.1923042333331</v>
      </c>
      <c r="AV22" s="365">
        <f t="shared" si="17"/>
        <v>1321.6435450533336</v>
      </c>
      <c r="AW22" s="365">
        <f t="shared" si="17"/>
        <v>1350.6739958433332</v>
      </c>
      <c r="AX22" s="365">
        <f t="shared" si="17"/>
        <v>1900.7866182533328</v>
      </c>
      <c r="AY22" s="365">
        <f t="shared" si="17"/>
        <v>991.0200149533332</v>
      </c>
      <c r="AZ22" s="365">
        <f t="shared" si="17"/>
        <v>1430.0258589166667</v>
      </c>
      <c r="BA22" s="365">
        <f t="shared" si="17"/>
        <v>1280.8830434266665</v>
      </c>
      <c r="BB22" s="365">
        <f t="shared" si="17"/>
        <v>1268.2848269766666</v>
      </c>
      <c r="BC22" s="365">
        <f t="shared" si="17"/>
        <v>1172.9958630466667</v>
      </c>
      <c r="BD22" s="365">
        <f t="shared" si="17"/>
        <v>1169.5241900866667</v>
      </c>
      <c r="BE22" s="365">
        <f t="shared" si="17"/>
        <v>1073.2097540566665</v>
      </c>
      <c r="BF22" s="365">
        <f t="shared" si="17"/>
        <v>1330.9083831733337</v>
      </c>
      <c r="BG22" s="365">
        <f t="shared" si="17"/>
        <v>1209.7307400333339</v>
      </c>
      <c r="BH22" s="365">
        <f t="shared" si="17"/>
        <v>1246.1027705933327</v>
      </c>
      <c r="BI22" s="365">
        <f t="shared" si="17"/>
        <v>1305.166213893333</v>
      </c>
      <c r="BJ22" s="365">
        <f t="shared" si="17"/>
        <v>1805.9576562033333</v>
      </c>
      <c r="BK22" s="365">
        <f t="shared" si="17"/>
        <v>973.69845122000015</v>
      </c>
      <c r="BL22" s="365">
        <f t="shared" si="17"/>
        <v>1149.5593171899995</v>
      </c>
      <c r="BM22" s="365">
        <f t="shared" si="17"/>
        <v>1442.20506183</v>
      </c>
      <c r="BN22" s="365">
        <f t="shared" si="17"/>
        <v>1364.2049734999998</v>
      </c>
      <c r="BO22" s="365">
        <f t="shared" ref="BO22:DR22" si="18">BO23+BO24+BO27+BO32</f>
        <v>1304.08071404</v>
      </c>
      <c r="BP22" s="365">
        <f t="shared" si="18"/>
        <v>1269.1213895599999</v>
      </c>
      <c r="BQ22" s="365">
        <f t="shared" si="18"/>
        <v>1202.3620580700006</v>
      </c>
      <c r="BR22" s="365">
        <f t="shared" si="18"/>
        <v>1414.4393042699996</v>
      </c>
      <c r="BS22" s="365">
        <f t="shared" si="18"/>
        <v>1217.5463125700005</v>
      </c>
      <c r="BT22" s="365">
        <f t="shared" si="18"/>
        <v>1320.7008983999997</v>
      </c>
      <c r="BU22" s="365">
        <f t="shared" si="18"/>
        <v>1378.1126596399999</v>
      </c>
      <c r="BV22" s="365">
        <f t="shared" si="18"/>
        <v>2130.485723131369</v>
      </c>
      <c r="BW22" s="365">
        <f t="shared" si="18"/>
        <v>1156.9354234733335</v>
      </c>
      <c r="BX22" s="365">
        <f t="shared" si="18"/>
        <v>1338.0927341133336</v>
      </c>
      <c r="BY22" s="365">
        <f t="shared" si="18"/>
        <v>1430.7260913333337</v>
      </c>
      <c r="BZ22" s="365">
        <f t="shared" si="18"/>
        <v>1480.9433871933331</v>
      </c>
      <c r="CA22" s="365">
        <f t="shared" si="18"/>
        <v>1489.3223531933336</v>
      </c>
      <c r="CB22" s="365">
        <f t="shared" si="18"/>
        <v>1327.9656938133328</v>
      </c>
      <c r="CC22" s="365">
        <f t="shared" si="18"/>
        <v>1442.8871356233333</v>
      </c>
      <c r="CD22" s="365">
        <f t="shared" si="18"/>
        <v>1739.1918317133332</v>
      </c>
      <c r="CE22" s="365">
        <f t="shared" si="18"/>
        <v>1425.0100164833334</v>
      </c>
      <c r="CF22" s="365">
        <f t="shared" si="18"/>
        <v>1524.1249707533334</v>
      </c>
      <c r="CG22" s="365">
        <f t="shared" si="18"/>
        <v>1483.8898832333336</v>
      </c>
      <c r="CH22" s="365">
        <f t="shared" si="18"/>
        <v>2361.2460800333333</v>
      </c>
      <c r="CI22" s="365">
        <f t="shared" si="18"/>
        <v>1435.3456676166652</v>
      </c>
      <c r="CJ22" s="365">
        <f t="shared" si="18"/>
        <v>1572.6244160580045</v>
      </c>
      <c r="CK22" s="365">
        <f t="shared" si="18"/>
        <v>1575.8186482690485</v>
      </c>
      <c r="CL22" s="365">
        <f t="shared" si="18"/>
        <v>1648.9022620940127</v>
      </c>
      <c r="CM22" s="365">
        <f t="shared" si="18"/>
        <v>1632.4750224400987</v>
      </c>
      <c r="CN22" s="365">
        <f t="shared" si="18"/>
        <v>1569.9559908380988</v>
      </c>
      <c r="CO22" s="365">
        <f t="shared" si="18"/>
        <v>1671.4785060540303</v>
      </c>
      <c r="CP22" s="365">
        <f t="shared" si="18"/>
        <v>1674.5735683880857</v>
      </c>
      <c r="CQ22" s="365">
        <f t="shared" si="18"/>
        <v>1590.83668038618</v>
      </c>
      <c r="CR22" s="365">
        <f t="shared" si="18"/>
        <v>1631.7150920001632</v>
      </c>
      <c r="CS22" s="365">
        <f t="shared" si="18"/>
        <v>1651.0989582499969</v>
      </c>
      <c r="CT22" s="365">
        <f t="shared" si="18"/>
        <v>2499.6308112597476</v>
      </c>
      <c r="CU22" s="365">
        <f t="shared" si="18"/>
        <v>1512.2000439920005</v>
      </c>
      <c r="CV22" s="365">
        <f t="shared" si="18"/>
        <v>1488.0052804739996</v>
      </c>
      <c r="CW22" s="365">
        <f t="shared" si="18"/>
        <v>1566.4467188899978</v>
      </c>
      <c r="CX22" s="365">
        <f t="shared" si="18"/>
        <v>1588.399840440002</v>
      </c>
      <c r="CY22" s="365">
        <f t="shared" si="18"/>
        <v>1411.76257904</v>
      </c>
      <c r="CZ22" s="365">
        <f t="shared" si="18"/>
        <v>1323.5599177800016</v>
      </c>
      <c r="DA22" s="365">
        <f t="shared" si="18"/>
        <v>1290.0934937100021</v>
      </c>
      <c r="DB22" s="365">
        <f t="shared" si="18"/>
        <v>1358.0464270999969</v>
      </c>
      <c r="DC22" s="365">
        <f t="shared" si="18"/>
        <v>1121.4218608699991</v>
      </c>
      <c r="DD22" s="365">
        <f t="shared" si="18"/>
        <v>1392.2883922720025</v>
      </c>
      <c r="DE22" s="365">
        <f t="shared" si="18"/>
        <v>1307.6865069179978</v>
      </c>
      <c r="DF22" s="365">
        <f t="shared" si="18"/>
        <v>2142.3721294900001</v>
      </c>
      <c r="DG22" s="365">
        <f t="shared" si="18"/>
        <v>1261.989959907989</v>
      </c>
      <c r="DH22" s="365">
        <f t="shared" si="18"/>
        <v>1279.5626557520111</v>
      </c>
      <c r="DI22" s="365">
        <f t="shared" si="18"/>
        <v>1596.4528479400119</v>
      </c>
      <c r="DJ22" s="365">
        <f t="shared" si="18"/>
        <v>1483.9943530799878</v>
      </c>
      <c r="DK22" s="365">
        <f t="shared" si="18"/>
        <v>1422.7861844400054</v>
      </c>
      <c r="DL22" s="365">
        <f t="shared" si="18"/>
        <v>1477.8000109399864</v>
      </c>
      <c r="DM22" s="365">
        <f t="shared" si="18"/>
        <v>1549.0924024499577</v>
      </c>
      <c r="DN22" s="365">
        <f t="shared" si="18"/>
        <v>1670.4523938299999</v>
      </c>
      <c r="DO22" s="365">
        <f t="shared" si="18"/>
        <v>1343.4981302600406</v>
      </c>
      <c r="DP22" s="365">
        <f t="shared" si="18"/>
        <v>1364.2238227500193</v>
      </c>
      <c r="DQ22" s="365">
        <f t="shared" si="18"/>
        <v>1412.4163358700002</v>
      </c>
      <c r="DR22" s="365">
        <f t="shared" si="18"/>
        <v>2478.7348079600015</v>
      </c>
      <c r="DT22" s="365">
        <f>DT23+DT24+DT27+DT32</f>
        <v>20154.455623654136</v>
      </c>
      <c r="DU22" s="365">
        <f>DU23+DU24+DU27+DU32</f>
        <v>17502.283190975999</v>
      </c>
      <c r="DV22" s="365">
        <f>DV23+DV24+DV27+DV32</f>
        <v>18341.003905180009</v>
      </c>
      <c r="DW22" s="371"/>
      <c r="DX22" s="365">
        <f>DX23+DX24+DX27+DX32</f>
        <v>20867.736405174135</v>
      </c>
      <c r="DY22" s="365">
        <f>DY23+DY24+DY27+DY32</f>
        <v>18818.778953885998</v>
      </c>
      <c r="DZ22" s="365">
        <f>DZ23+DZ24+DZ27+DZ32</f>
        <v>20390.096694910007</v>
      </c>
      <c r="EA22" s="365">
        <f>EA23+EA24+EA27+EA32</f>
        <v>21975.364728020089</v>
      </c>
    </row>
    <row r="23" spans="1:132" x14ac:dyDescent="0.25">
      <c r="A23" s="382" t="s">
        <v>538</v>
      </c>
      <c r="B23" s="385"/>
      <c r="C23" s="384">
        <v>446.72754647999989</v>
      </c>
      <c r="D23" s="384">
        <v>585.01754888999994</v>
      </c>
      <c r="E23" s="384">
        <v>627.04217783000001</v>
      </c>
      <c r="F23" s="384">
        <v>546.87313525000002</v>
      </c>
      <c r="G23" s="384">
        <v>557.90322349000007</v>
      </c>
      <c r="H23" s="384">
        <v>538.20075646000032</v>
      </c>
      <c r="I23" s="384">
        <v>573.78417499999989</v>
      </c>
      <c r="J23" s="384">
        <v>650.27995661</v>
      </c>
      <c r="K23" s="384">
        <v>553.08560573999978</v>
      </c>
      <c r="L23" s="384">
        <v>604.58017203000043</v>
      </c>
      <c r="M23" s="384">
        <v>617.80560237999998</v>
      </c>
      <c r="N23" s="384">
        <v>1051.6239860399999</v>
      </c>
      <c r="O23" s="384">
        <v>521.43094506999978</v>
      </c>
      <c r="P23" s="384">
        <v>597.71281077999981</v>
      </c>
      <c r="Q23" s="384">
        <v>687.63933809999992</v>
      </c>
      <c r="R23" s="384">
        <v>597.61202747999994</v>
      </c>
      <c r="S23" s="384">
        <v>594.31920062999995</v>
      </c>
      <c r="T23" s="384">
        <v>582.9796934699998</v>
      </c>
      <c r="U23" s="384">
        <v>625.05854091999993</v>
      </c>
      <c r="V23" s="384">
        <v>702.51525219000018</v>
      </c>
      <c r="W23" s="384">
        <v>598.22457033999979</v>
      </c>
      <c r="X23" s="384">
        <v>624.61578137000026</v>
      </c>
      <c r="Y23" s="384">
        <v>640.16002811999999</v>
      </c>
      <c r="Z23" s="384">
        <v>1124.8596795299995</v>
      </c>
      <c r="AA23" s="384">
        <v>480.98930135000001</v>
      </c>
      <c r="AB23" s="384">
        <v>682.8622650100001</v>
      </c>
      <c r="AC23" s="384">
        <v>662.90637733999995</v>
      </c>
      <c r="AD23" s="384">
        <v>678.17216862000021</v>
      </c>
      <c r="AE23" s="384">
        <v>627.35385686000006</v>
      </c>
      <c r="AF23" s="384">
        <v>540.76297032000025</v>
      </c>
      <c r="AG23" s="384">
        <v>727.36894656999993</v>
      </c>
      <c r="AH23" s="384">
        <v>756.85933614000021</v>
      </c>
      <c r="AI23" s="384">
        <v>598.32468816999972</v>
      </c>
      <c r="AJ23" s="384">
        <v>723.37327137000023</v>
      </c>
      <c r="AK23" s="384">
        <v>678.03062543000021</v>
      </c>
      <c r="AL23" s="384">
        <v>1201.96041414</v>
      </c>
      <c r="AM23" s="384">
        <v>484.47902788999994</v>
      </c>
      <c r="AN23" s="384">
        <v>740.27502467000011</v>
      </c>
      <c r="AO23" s="384">
        <v>744.34803613999998</v>
      </c>
      <c r="AP23" s="384">
        <v>701.32390413999974</v>
      </c>
      <c r="AQ23" s="384">
        <v>654.87358064000011</v>
      </c>
      <c r="AR23" s="384">
        <v>679.56728442999986</v>
      </c>
      <c r="AS23" s="384">
        <v>689.98851581999963</v>
      </c>
      <c r="AT23" s="384">
        <v>794.44154658999958</v>
      </c>
      <c r="AU23" s="384">
        <v>684.21994067000003</v>
      </c>
      <c r="AV23" s="384">
        <v>703.89118841000004</v>
      </c>
      <c r="AW23" s="384">
        <v>687.93855764000011</v>
      </c>
      <c r="AX23" s="384">
        <v>1196.1711944099993</v>
      </c>
      <c r="AY23" s="384">
        <v>591.2355193599999</v>
      </c>
      <c r="AZ23" s="384">
        <v>735.98534977000008</v>
      </c>
      <c r="BA23" s="384">
        <v>757.96890371999984</v>
      </c>
      <c r="BB23" s="384">
        <v>705.91754621999996</v>
      </c>
      <c r="BC23" s="384">
        <v>677.78226505999999</v>
      </c>
      <c r="BD23" s="384">
        <v>687.93865503000006</v>
      </c>
      <c r="BE23" s="384">
        <v>676.25028539999994</v>
      </c>
      <c r="BF23" s="384">
        <v>804.86107978000018</v>
      </c>
      <c r="BG23" s="384">
        <v>680.58968589000006</v>
      </c>
      <c r="BH23" s="384">
        <v>706.3211906199997</v>
      </c>
      <c r="BI23" s="384">
        <v>698.47632543999964</v>
      </c>
      <c r="BJ23" s="384">
        <v>1146.78879781</v>
      </c>
      <c r="BK23" s="384">
        <v>639.21110586000009</v>
      </c>
      <c r="BL23" s="384">
        <v>716.9347189199998</v>
      </c>
      <c r="BM23" s="384">
        <v>753.57785562999993</v>
      </c>
      <c r="BN23" s="384">
        <v>753.56320714000003</v>
      </c>
      <c r="BO23" s="384">
        <v>697.31507667000017</v>
      </c>
      <c r="BP23" s="384">
        <v>707.20360255999981</v>
      </c>
      <c r="BQ23" s="384">
        <v>702.90441082000018</v>
      </c>
      <c r="BR23" s="384">
        <v>832.8169197999996</v>
      </c>
      <c r="BS23" s="384">
        <v>702.37404398000047</v>
      </c>
      <c r="BT23" s="384">
        <v>725.05991336999966</v>
      </c>
      <c r="BU23" s="384">
        <v>715.26896166999995</v>
      </c>
      <c r="BV23" s="384">
        <v>1193.3793115700003</v>
      </c>
      <c r="BW23" s="384">
        <v>662.86029394000002</v>
      </c>
      <c r="BX23" s="384">
        <v>739.14703476000022</v>
      </c>
      <c r="BY23" s="384">
        <v>779.22450711000022</v>
      </c>
      <c r="BZ23" s="384">
        <v>730.34227321999992</v>
      </c>
      <c r="CA23" s="384">
        <v>780.15790838999999</v>
      </c>
      <c r="CB23" s="384">
        <v>736.86756931999969</v>
      </c>
      <c r="CC23" s="384">
        <v>736.28036575999977</v>
      </c>
      <c r="CD23" s="384">
        <v>842.33751944000005</v>
      </c>
      <c r="CE23" s="384">
        <v>722.1430974299999</v>
      </c>
      <c r="CF23" s="384">
        <v>750.61496284000032</v>
      </c>
      <c r="CG23" s="384">
        <v>740.21614241999987</v>
      </c>
      <c r="CH23" s="384">
        <v>1230.3463405499999</v>
      </c>
      <c r="CI23" s="384">
        <v>621.3977456899986</v>
      </c>
      <c r="CJ23" s="384">
        <v>790.83161210000355</v>
      </c>
      <c r="CK23" s="384">
        <v>766.88544901099999</v>
      </c>
      <c r="CL23" s="384">
        <v>738.81285236001179</v>
      </c>
      <c r="CM23" s="384">
        <v>723.8369770401082</v>
      </c>
      <c r="CN23" s="384">
        <v>721.21222855010001</v>
      </c>
      <c r="CO23" s="384">
        <v>720.3029690200226</v>
      </c>
      <c r="CP23" s="384">
        <v>839.88931507008306</v>
      </c>
      <c r="CQ23" s="384">
        <v>719.1120192301704</v>
      </c>
      <c r="CR23" s="384">
        <v>730.61381984007835</v>
      </c>
      <c r="CS23" s="384">
        <v>724.60620417001076</v>
      </c>
      <c r="CT23" s="384">
        <v>1199.9858640201176</v>
      </c>
      <c r="CU23" s="384">
        <v>650.36419643000022</v>
      </c>
      <c r="CV23" s="384">
        <v>730.28311356999973</v>
      </c>
      <c r="CW23" s="384">
        <v>770.15772534999792</v>
      </c>
      <c r="CX23" s="384">
        <v>707.6320023300018</v>
      </c>
      <c r="CY23" s="384">
        <v>651.95308154999998</v>
      </c>
      <c r="CZ23" s="384">
        <v>670.72336275000123</v>
      </c>
      <c r="DA23" s="384">
        <v>691.11043908000215</v>
      </c>
      <c r="DB23" s="384">
        <v>806.09874343999661</v>
      </c>
      <c r="DC23" s="384">
        <v>598.98601537999912</v>
      </c>
      <c r="DD23" s="384">
        <v>655.94714835000275</v>
      </c>
      <c r="DE23" s="384">
        <v>603.94990625999696</v>
      </c>
      <c r="DF23" s="384">
        <v>1054.9683429000004</v>
      </c>
      <c r="DG23" s="384">
        <v>574.86587667798904</v>
      </c>
      <c r="DH23" s="384">
        <v>587.32160551201105</v>
      </c>
      <c r="DI23" s="384">
        <v>723.75062096000988</v>
      </c>
      <c r="DJ23" s="384">
        <v>642.38156684998989</v>
      </c>
      <c r="DK23" s="384">
        <v>672.92306300000018</v>
      </c>
      <c r="DL23" s="384">
        <v>617.81018687003996</v>
      </c>
      <c r="DM23" s="384">
        <v>656.76273785994954</v>
      </c>
      <c r="DN23" s="384">
        <v>733.71</v>
      </c>
      <c r="DO23" s="384">
        <v>648.09614782000062</v>
      </c>
      <c r="DP23" s="384">
        <v>649.89783666998846</v>
      </c>
      <c r="DQ23" s="384">
        <v>634.07000000000005</v>
      </c>
      <c r="DR23" s="384">
        <v>1075.6428285300001</v>
      </c>
      <c r="DT23" s="384">
        <f t="shared" ref="DT23:DV48" si="19">SUMIF($CI$1:$DR$1,DT$2,$CI23:$DR23)</f>
        <v>9297.4870561017069</v>
      </c>
      <c r="DU23" s="384">
        <f t="shared" si="19"/>
        <v>8592.1740773899983</v>
      </c>
      <c r="DV23" s="384">
        <f t="shared" si="19"/>
        <v>8217.2324707499793</v>
      </c>
      <c r="DW23" s="417"/>
      <c r="DX23" s="418">
        <f>DT23+DT41</f>
        <v>9891.4735160817054</v>
      </c>
      <c r="DY23" s="418">
        <f>DU23+DU41</f>
        <v>9544.4439022299975</v>
      </c>
      <c r="DZ23" s="418">
        <f>DV23+DV41</f>
        <v>9339.7368289599799</v>
      </c>
      <c r="EA23" s="418">
        <v>9040.8638817001192</v>
      </c>
      <c r="EB23" s="370"/>
    </row>
    <row r="24" spans="1:132" x14ac:dyDescent="0.25">
      <c r="A24" s="382" t="s">
        <v>536</v>
      </c>
      <c r="B24" s="385"/>
      <c r="C24" s="384">
        <f t="shared" ref="C24:BN24" si="20">C25+C26</f>
        <v>495.03441842000001</v>
      </c>
      <c r="D24" s="384">
        <f t="shared" si="20"/>
        <v>408.94078826000003</v>
      </c>
      <c r="E24" s="384">
        <f t="shared" si="20"/>
        <v>499.73474548000007</v>
      </c>
      <c r="F24" s="384">
        <f t="shared" si="20"/>
        <v>595.46773558000007</v>
      </c>
      <c r="G24" s="384">
        <f t="shared" si="20"/>
        <v>632.08545595999999</v>
      </c>
      <c r="H24" s="384">
        <f t="shared" si="20"/>
        <v>606.24465484999996</v>
      </c>
      <c r="I24" s="384">
        <f t="shared" si="20"/>
        <v>527.17056064000008</v>
      </c>
      <c r="J24" s="384">
        <f t="shared" si="20"/>
        <v>619.11226500999999</v>
      </c>
      <c r="K24" s="384">
        <f t="shared" si="20"/>
        <v>601.68930231000002</v>
      </c>
      <c r="L24" s="384">
        <f t="shared" si="20"/>
        <v>658.56779860970391</v>
      </c>
      <c r="M24" s="384">
        <f t="shared" si="20"/>
        <v>678.88534679999998</v>
      </c>
      <c r="N24" s="384">
        <f t="shared" si="20"/>
        <v>697.95462038000005</v>
      </c>
      <c r="O24" s="384">
        <f t="shared" si="20"/>
        <v>457.54450289569991</v>
      </c>
      <c r="P24" s="384">
        <f t="shared" si="20"/>
        <v>653.62361177599996</v>
      </c>
      <c r="Q24" s="384">
        <f t="shared" si="20"/>
        <v>683.16269830549993</v>
      </c>
      <c r="R24" s="384">
        <f t="shared" si="20"/>
        <v>613.49439262420003</v>
      </c>
      <c r="S24" s="384">
        <f t="shared" si="20"/>
        <v>608.76968713730002</v>
      </c>
      <c r="T24" s="384">
        <f t="shared" si="20"/>
        <v>704.13130021350003</v>
      </c>
      <c r="U24" s="384">
        <f t="shared" si="20"/>
        <v>548.14153763349987</v>
      </c>
      <c r="V24" s="384">
        <f t="shared" si="20"/>
        <v>723.84415504419997</v>
      </c>
      <c r="W24" s="384">
        <f t="shared" si="20"/>
        <v>645.89045714262909</v>
      </c>
      <c r="X24" s="384">
        <f t="shared" si="20"/>
        <v>721.33809048736509</v>
      </c>
      <c r="Y24" s="384">
        <f t="shared" si="20"/>
        <v>693.34819542333105</v>
      </c>
      <c r="Z24" s="384">
        <f t="shared" si="20"/>
        <v>777.41697026429972</v>
      </c>
      <c r="AA24" s="384">
        <f t="shared" si="20"/>
        <v>660.52127943999994</v>
      </c>
      <c r="AB24" s="384">
        <f t="shared" si="20"/>
        <v>567.53278515999989</v>
      </c>
      <c r="AC24" s="384">
        <f t="shared" si="20"/>
        <v>535.40674551000006</v>
      </c>
      <c r="AD24" s="384">
        <f t="shared" si="20"/>
        <v>958.70109286000002</v>
      </c>
      <c r="AE24" s="384">
        <f t="shared" si="20"/>
        <v>633.23529196000004</v>
      </c>
      <c r="AF24" s="384">
        <f t="shared" si="20"/>
        <v>722.44682599000021</v>
      </c>
      <c r="AG24" s="384">
        <f t="shared" si="20"/>
        <v>744.45764522999991</v>
      </c>
      <c r="AH24" s="384">
        <f t="shared" si="20"/>
        <v>662.11394659999996</v>
      </c>
      <c r="AI24" s="384">
        <f t="shared" si="20"/>
        <v>722.26135448999992</v>
      </c>
      <c r="AJ24" s="384">
        <f t="shared" si="20"/>
        <v>770.85212577999982</v>
      </c>
      <c r="AK24" s="384">
        <f t="shared" si="20"/>
        <v>763.64996592999989</v>
      </c>
      <c r="AL24" s="384">
        <f t="shared" si="20"/>
        <v>991.36543616000017</v>
      </c>
      <c r="AM24" s="384">
        <f t="shared" si="20"/>
        <v>408.85163895000005</v>
      </c>
      <c r="AN24" s="384">
        <f t="shared" si="20"/>
        <v>491.03697650999993</v>
      </c>
      <c r="AO24" s="384">
        <f t="shared" si="20"/>
        <v>512.98168305000002</v>
      </c>
      <c r="AP24" s="384">
        <f t="shared" si="20"/>
        <v>518.34683794999989</v>
      </c>
      <c r="AQ24" s="384">
        <f t="shared" si="20"/>
        <v>554.49971606999998</v>
      </c>
      <c r="AR24" s="384">
        <f t="shared" si="20"/>
        <v>584.82992697999998</v>
      </c>
      <c r="AS24" s="384">
        <f t="shared" si="20"/>
        <v>646.47229532999995</v>
      </c>
      <c r="AT24" s="384">
        <f t="shared" si="20"/>
        <v>484.77747873999999</v>
      </c>
      <c r="AU24" s="384">
        <f t="shared" si="20"/>
        <v>583.12109501999998</v>
      </c>
      <c r="AV24" s="384">
        <f t="shared" si="20"/>
        <v>514.58371413000009</v>
      </c>
      <c r="AW24" s="384">
        <f t="shared" si="20"/>
        <v>580.86901714999999</v>
      </c>
      <c r="AX24" s="384">
        <f t="shared" si="20"/>
        <v>558.8826241999999</v>
      </c>
      <c r="AY24" s="384">
        <f t="shared" si="20"/>
        <v>286.00085667999997</v>
      </c>
      <c r="AZ24" s="384">
        <f t="shared" si="20"/>
        <v>534.33881608999991</v>
      </c>
      <c r="BA24" s="384">
        <f t="shared" si="20"/>
        <v>372.96131858000012</v>
      </c>
      <c r="BB24" s="384">
        <f t="shared" si="20"/>
        <v>372.96290355999997</v>
      </c>
      <c r="BC24" s="384">
        <f t="shared" si="20"/>
        <v>360.41255004999999</v>
      </c>
      <c r="BD24" s="384">
        <f t="shared" si="20"/>
        <v>358.81418619000004</v>
      </c>
      <c r="BE24" s="384">
        <f t="shared" si="20"/>
        <v>259.45663444000002</v>
      </c>
      <c r="BF24" s="384">
        <f t="shared" si="20"/>
        <v>374.13806520000003</v>
      </c>
      <c r="BG24" s="384">
        <f t="shared" si="20"/>
        <v>392.55538767000007</v>
      </c>
      <c r="BH24" s="384">
        <f t="shared" si="20"/>
        <v>384.80186900000001</v>
      </c>
      <c r="BI24" s="384">
        <f t="shared" si="20"/>
        <v>465.37346362999995</v>
      </c>
      <c r="BJ24" s="384">
        <f t="shared" si="20"/>
        <v>481.44133844999988</v>
      </c>
      <c r="BK24" s="384">
        <f t="shared" si="20"/>
        <v>242.84844319000001</v>
      </c>
      <c r="BL24" s="384">
        <f t="shared" si="20"/>
        <v>306.33983438999991</v>
      </c>
      <c r="BM24" s="384">
        <f t="shared" si="20"/>
        <v>522.6385799000002</v>
      </c>
      <c r="BN24" s="384">
        <f t="shared" si="20"/>
        <v>474.13599351999994</v>
      </c>
      <c r="BO24" s="384">
        <f t="shared" ref="BO24:DZ24" si="21">BO25+BO26</f>
        <v>460.32660296999995</v>
      </c>
      <c r="BP24" s="384">
        <f t="shared" si="21"/>
        <v>438.82176493000009</v>
      </c>
      <c r="BQ24" s="384">
        <f t="shared" si="21"/>
        <v>379.76420316000008</v>
      </c>
      <c r="BR24" s="384">
        <f t="shared" si="21"/>
        <v>450.1880308100001</v>
      </c>
      <c r="BS24" s="384">
        <f t="shared" si="21"/>
        <v>394.00800394000004</v>
      </c>
      <c r="BT24" s="384">
        <f t="shared" si="21"/>
        <v>399.89907619000002</v>
      </c>
      <c r="BU24" s="384">
        <f t="shared" si="21"/>
        <v>455.23525911999991</v>
      </c>
      <c r="BV24" s="384">
        <f t="shared" si="21"/>
        <v>632.84818426000015</v>
      </c>
      <c r="BW24" s="384">
        <f t="shared" si="21"/>
        <v>344.28306702999998</v>
      </c>
      <c r="BX24" s="384">
        <f t="shared" si="21"/>
        <v>408.43315053999993</v>
      </c>
      <c r="BY24" s="384">
        <f t="shared" si="21"/>
        <v>457.41877452000006</v>
      </c>
      <c r="BZ24" s="384">
        <f t="shared" si="21"/>
        <v>534.43412695999996</v>
      </c>
      <c r="CA24" s="384">
        <f t="shared" si="21"/>
        <v>538.18501229000003</v>
      </c>
      <c r="CB24" s="384">
        <f t="shared" si="21"/>
        <v>445.33961614999998</v>
      </c>
      <c r="CC24" s="384">
        <f t="shared" si="21"/>
        <v>544.97556430000009</v>
      </c>
      <c r="CD24" s="384">
        <f t="shared" si="21"/>
        <v>701.04238592999991</v>
      </c>
      <c r="CE24" s="384">
        <f t="shared" si="21"/>
        <v>543.91587985000001</v>
      </c>
      <c r="CF24" s="384">
        <f t="shared" si="21"/>
        <v>587.2160194999999</v>
      </c>
      <c r="CG24" s="384">
        <f t="shared" si="21"/>
        <v>557.52902914999993</v>
      </c>
      <c r="CH24" s="384">
        <f t="shared" si="21"/>
        <v>797.43879587000015</v>
      </c>
      <c r="CI24" s="384">
        <f t="shared" si="21"/>
        <v>561.15458188999969</v>
      </c>
      <c r="CJ24" s="384">
        <f t="shared" si="21"/>
        <v>501.88652517000088</v>
      </c>
      <c r="CK24" s="384">
        <f t="shared" si="21"/>
        <v>500.41872034999841</v>
      </c>
      <c r="CL24" s="384">
        <f t="shared" si="21"/>
        <v>550.02214103000074</v>
      </c>
      <c r="CM24" s="384">
        <f t="shared" si="21"/>
        <v>615.13517241999045</v>
      </c>
      <c r="CN24" s="384">
        <f t="shared" si="21"/>
        <v>529.40549464999856</v>
      </c>
      <c r="CO24" s="384">
        <f t="shared" si="21"/>
        <v>651.9981309000076</v>
      </c>
      <c r="CP24" s="384">
        <f t="shared" si="21"/>
        <v>497.70577388000265</v>
      </c>
      <c r="CQ24" s="384">
        <f t="shared" si="21"/>
        <v>547.79219734000935</v>
      </c>
      <c r="CR24" s="384">
        <f t="shared" si="21"/>
        <v>564.09006100000227</v>
      </c>
      <c r="CS24" s="384">
        <f t="shared" si="21"/>
        <v>595.51919019998581</v>
      </c>
      <c r="CT24" s="384">
        <f t="shared" si="21"/>
        <v>634.43773726002269</v>
      </c>
      <c r="CU24" s="384">
        <f t="shared" si="21"/>
        <v>574.74141758000007</v>
      </c>
      <c r="CV24" s="384">
        <f t="shared" si="21"/>
        <v>434.59179859999989</v>
      </c>
      <c r="CW24" s="384">
        <f t="shared" si="21"/>
        <v>434.74799956000004</v>
      </c>
      <c r="CX24" s="384">
        <f t="shared" si="21"/>
        <v>531.85535345000017</v>
      </c>
      <c r="CY24" s="384">
        <f t="shared" si="21"/>
        <v>397.51268487999982</v>
      </c>
      <c r="CZ24" s="384">
        <f t="shared" si="21"/>
        <v>344.52344000000005</v>
      </c>
      <c r="DA24" s="384">
        <f t="shared" si="21"/>
        <v>266.81154692999985</v>
      </c>
      <c r="DB24" s="384">
        <f t="shared" si="21"/>
        <v>187.68768571000018</v>
      </c>
      <c r="DC24" s="384">
        <f t="shared" si="21"/>
        <v>208.5326662999999</v>
      </c>
      <c r="DD24" s="384">
        <f t="shared" si="21"/>
        <v>430.96883942999989</v>
      </c>
      <c r="DE24" s="384">
        <f t="shared" si="21"/>
        <v>406.25372130000085</v>
      </c>
      <c r="DF24" s="384">
        <f t="shared" si="21"/>
        <v>656.43798787999958</v>
      </c>
      <c r="DG24" s="384">
        <f t="shared" si="21"/>
        <v>393.17305339000006</v>
      </c>
      <c r="DH24" s="384">
        <f t="shared" si="21"/>
        <v>366.38407806999993</v>
      </c>
      <c r="DI24" s="384">
        <f t="shared" si="21"/>
        <v>502.79703477000203</v>
      </c>
      <c r="DJ24" s="384">
        <f t="shared" si="21"/>
        <v>501.007695539998</v>
      </c>
      <c r="DK24" s="384">
        <f t="shared" si="21"/>
        <v>429.45925628000504</v>
      </c>
      <c r="DL24" s="384">
        <f t="shared" si="21"/>
        <v>464.37890249994399</v>
      </c>
      <c r="DM24" s="384">
        <f t="shared" si="21"/>
        <v>653.90796885001089</v>
      </c>
      <c r="DN24" s="384">
        <f t="shared" si="21"/>
        <v>613.35508110000001</v>
      </c>
      <c r="DO24" s="384">
        <f t="shared" si="21"/>
        <v>463.75422444003988</v>
      </c>
      <c r="DP24" s="384">
        <f t="shared" si="21"/>
        <v>479.44679234003007</v>
      </c>
      <c r="DQ24" s="384">
        <f t="shared" si="21"/>
        <v>528.31365516000005</v>
      </c>
      <c r="DR24" s="384">
        <f t="shared" si="21"/>
        <v>780.9447438000002</v>
      </c>
      <c r="DT24" s="384">
        <f t="shared" si="21"/>
        <v>6749.5657260900198</v>
      </c>
      <c r="DU24" s="384">
        <f t="shared" si="21"/>
        <v>4874.6651416200002</v>
      </c>
      <c r="DV24" s="384">
        <f t="shared" si="21"/>
        <v>6176.9224862400297</v>
      </c>
      <c r="DW24" s="417"/>
      <c r="DX24" s="384">
        <f t="shared" si="21"/>
        <v>6868.8600476300198</v>
      </c>
      <c r="DY24" s="384">
        <f t="shared" si="21"/>
        <v>4998.0532873400007</v>
      </c>
      <c r="DZ24" s="384">
        <f t="shared" si="21"/>
        <v>6354.5109177600289</v>
      </c>
      <c r="EA24" s="384">
        <f>EA25+EA26</f>
        <v>7938.1171620901878</v>
      </c>
      <c r="EB24" s="370"/>
    </row>
    <row r="25" spans="1:132" x14ac:dyDescent="0.25">
      <c r="A25" s="382" t="s">
        <v>580</v>
      </c>
      <c r="B25" s="385"/>
      <c r="C25" s="384">
        <v>58.994410560000006</v>
      </c>
      <c r="D25" s="384">
        <v>94.799334149999993</v>
      </c>
      <c r="E25" s="384">
        <v>122.17671176000005</v>
      </c>
      <c r="F25" s="384">
        <v>157.08230521000004</v>
      </c>
      <c r="G25" s="384">
        <v>115.03039686000002</v>
      </c>
      <c r="H25" s="384">
        <v>134.36141398999996</v>
      </c>
      <c r="I25" s="384">
        <v>143.00201335000003</v>
      </c>
      <c r="J25" s="384">
        <v>137.50515720000001</v>
      </c>
      <c r="K25" s="384">
        <v>119.21045553000003</v>
      </c>
      <c r="L25" s="384">
        <v>155.89816633000001</v>
      </c>
      <c r="M25" s="384">
        <v>181.54534680000003</v>
      </c>
      <c r="N25" s="384">
        <v>237.95462038000002</v>
      </c>
      <c r="O25" s="384">
        <v>72.243533409999955</v>
      </c>
      <c r="P25" s="384">
        <v>121.29483496</v>
      </c>
      <c r="Q25" s="384">
        <v>157.03378954999994</v>
      </c>
      <c r="R25" s="384">
        <v>184.38001623000005</v>
      </c>
      <c r="S25" s="384">
        <v>173.56328471000006</v>
      </c>
      <c r="T25" s="384">
        <v>156.36876976000005</v>
      </c>
      <c r="U25" s="384">
        <v>177.93829549999992</v>
      </c>
      <c r="V25" s="384">
        <v>162.88661726999999</v>
      </c>
      <c r="W25" s="384">
        <v>140.32842554000007</v>
      </c>
      <c r="X25" s="384">
        <v>164.99057885000005</v>
      </c>
      <c r="Y25" s="384">
        <v>215.69241811000009</v>
      </c>
      <c r="Z25" s="384">
        <v>308.03214315999969</v>
      </c>
      <c r="AA25" s="384">
        <v>85.991279439999985</v>
      </c>
      <c r="AB25" s="384">
        <v>143.3327851599999</v>
      </c>
      <c r="AC25" s="384">
        <v>159.43674550999998</v>
      </c>
      <c r="AD25" s="384">
        <v>199.0930928600001</v>
      </c>
      <c r="AE25" s="384">
        <v>188.71129196000004</v>
      </c>
      <c r="AF25" s="384">
        <v>185.47682599000015</v>
      </c>
      <c r="AG25" s="384">
        <v>209.94764522999989</v>
      </c>
      <c r="AH25" s="384">
        <v>225.82172992999998</v>
      </c>
      <c r="AI25" s="384">
        <v>203.45293503999994</v>
      </c>
      <c r="AJ25" s="384">
        <v>227.8102465499999</v>
      </c>
      <c r="AK25" s="384">
        <v>319.05996592999992</v>
      </c>
      <c r="AL25" s="384">
        <v>342.03543616000007</v>
      </c>
      <c r="AM25" s="384">
        <v>78.062705760000028</v>
      </c>
      <c r="AN25" s="384">
        <v>135.77694722999996</v>
      </c>
      <c r="AO25" s="384">
        <v>209.16560124999998</v>
      </c>
      <c r="AP25" s="384">
        <v>196.26108932999992</v>
      </c>
      <c r="AQ25" s="384">
        <v>182.23892636999997</v>
      </c>
      <c r="AR25" s="384">
        <v>212.77821119999996</v>
      </c>
      <c r="AS25" s="384">
        <v>252.27254532999993</v>
      </c>
      <c r="AT25" s="384">
        <v>192.40214165</v>
      </c>
      <c r="AU25" s="384">
        <v>224.86159701999995</v>
      </c>
      <c r="AV25" s="384">
        <v>198.98073457000004</v>
      </c>
      <c r="AW25" s="384">
        <v>265.99036499000005</v>
      </c>
      <c r="AX25" s="384">
        <v>260.14299780999988</v>
      </c>
      <c r="AY25" s="384">
        <v>57.639528769999977</v>
      </c>
      <c r="AZ25" s="384">
        <v>94.606716300000016</v>
      </c>
      <c r="BA25" s="384">
        <v>145.82710590000008</v>
      </c>
      <c r="BB25" s="384">
        <v>173.73664729999993</v>
      </c>
      <c r="BC25" s="384">
        <v>202.44802485000002</v>
      </c>
      <c r="BD25" s="384">
        <v>161.76488277000007</v>
      </c>
      <c r="BE25" s="384">
        <v>146.83979535</v>
      </c>
      <c r="BF25" s="384">
        <v>167.21235709000004</v>
      </c>
      <c r="BG25" s="384">
        <v>170.74376373000004</v>
      </c>
      <c r="BH25" s="384">
        <v>161.29463561</v>
      </c>
      <c r="BI25" s="384">
        <v>202.54189949999997</v>
      </c>
      <c r="BJ25" s="384">
        <v>249.89367097999991</v>
      </c>
      <c r="BK25" s="384">
        <v>41.667899320000004</v>
      </c>
      <c r="BL25" s="384">
        <v>127.60816382999991</v>
      </c>
      <c r="BM25" s="384">
        <v>232.29524698000017</v>
      </c>
      <c r="BN25" s="384">
        <v>173.74518699999996</v>
      </c>
      <c r="BO25" s="384">
        <v>200.10514112000001</v>
      </c>
      <c r="BP25" s="384">
        <v>188.76954560000007</v>
      </c>
      <c r="BQ25" s="384">
        <v>189.76594344000006</v>
      </c>
      <c r="BR25" s="384">
        <v>143.42851193000013</v>
      </c>
      <c r="BS25" s="384">
        <v>156.70002110000001</v>
      </c>
      <c r="BT25" s="384">
        <v>177.01104770000003</v>
      </c>
      <c r="BU25" s="384">
        <v>172.95614849</v>
      </c>
      <c r="BV25" s="384">
        <v>334.69514495000016</v>
      </c>
      <c r="BW25" s="384">
        <v>45.19313089000002</v>
      </c>
      <c r="BX25" s="384">
        <v>118.04448074</v>
      </c>
      <c r="BY25" s="384">
        <v>175.18698463999996</v>
      </c>
      <c r="BZ25" s="384">
        <v>200.18397736000003</v>
      </c>
      <c r="CA25" s="384">
        <v>222.71453537000002</v>
      </c>
      <c r="CB25" s="384">
        <v>203.94481467</v>
      </c>
      <c r="CC25" s="384">
        <v>189.49073853000002</v>
      </c>
      <c r="CD25" s="384">
        <v>196.81281600999995</v>
      </c>
      <c r="CE25" s="384">
        <v>208.88373688999997</v>
      </c>
      <c r="CF25" s="384">
        <v>232.10406452999999</v>
      </c>
      <c r="CG25" s="384">
        <v>247.94011815999991</v>
      </c>
      <c r="CH25" s="384">
        <v>379.02317301000011</v>
      </c>
      <c r="CI25" s="384">
        <v>55.259324489999706</v>
      </c>
      <c r="CJ25" s="384">
        <v>156.98606090000084</v>
      </c>
      <c r="CK25" s="384">
        <v>161.22637224999841</v>
      </c>
      <c r="CL25" s="384">
        <v>274.16359097000077</v>
      </c>
      <c r="CM25" s="384">
        <v>202.94423383999049</v>
      </c>
      <c r="CN25" s="384">
        <v>189.63525224999862</v>
      </c>
      <c r="CO25" s="384">
        <v>187.59213848000758</v>
      </c>
      <c r="CP25" s="384">
        <v>142.86415257000263</v>
      </c>
      <c r="CQ25" s="384">
        <v>180.85739461000941</v>
      </c>
      <c r="CR25" s="384">
        <v>172.81575159000232</v>
      </c>
      <c r="CS25" s="384">
        <v>203.00254320998573</v>
      </c>
      <c r="CT25" s="384">
        <v>349.30033471002264</v>
      </c>
      <c r="CU25" s="384">
        <v>98.048462360000045</v>
      </c>
      <c r="CV25" s="384">
        <v>161.6372865699999</v>
      </c>
      <c r="CW25" s="384">
        <v>170.05741373000004</v>
      </c>
      <c r="CX25" s="384">
        <v>157.29248406000016</v>
      </c>
      <c r="CY25" s="384">
        <v>92.721087699999813</v>
      </c>
      <c r="CZ25" s="384">
        <v>82.967570990000041</v>
      </c>
      <c r="DA25" s="384">
        <v>100.82941695999986</v>
      </c>
      <c r="DB25" s="384">
        <v>95.890503570000192</v>
      </c>
      <c r="DC25" s="384">
        <v>106.9510733099999</v>
      </c>
      <c r="DD25" s="384">
        <v>171.37113607999993</v>
      </c>
      <c r="DE25" s="384">
        <v>198.73122335000085</v>
      </c>
      <c r="DF25" s="384">
        <v>251.74410068999961</v>
      </c>
      <c r="DG25" s="384">
        <v>7.46</v>
      </c>
      <c r="DH25" s="384">
        <v>64.069999999999993</v>
      </c>
      <c r="DI25" s="384">
        <v>136.35818149000201</v>
      </c>
      <c r="DJ25" s="384">
        <v>123.117375509998</v>
      </c>
      <c r="DK25" s="384">
        <v>176.22676840000497</v>
      </c>
      <c r="DL25" s="384">
        <v>143.453160669944</v>
      </c>
      <c r="DM25" s="384">
        <v>141.87086326001099</v>
      </c>
      <c r="DN25" s="384">
        <v>117.61</v>
      </c>
      <c r="DO25" s="384">
        <v>111.70167505003997</v>
      </c>
      <c r="DP25" s="384">
        <v>138.51475425003002</v>
      </c>
      <c r="DQ25" s="384">
        <v>154.82</v>
      </c>
      <c r="DR25" s="384">
        <v>349.3966940800002</v>
      </c>
      <c r="DT25" s="384">
        <f t="shared" si="19"/>
        <v>2276.6471498700193</v>
      </c>
      <c r="DU25" s="384">
        <f t="shared" si="19"/>
        <v>1688.2417593700002</v>
      </c>
      <c r="DV25" s="384">
        <f t="shared" si="19"/>
        <v>1664.5994727100301</v>
      </c>
      <c r="DW25" s="417"/>
      <c r="DX25" s="418">
        <f>DT25+DT42</f>
        <v>2395.9414714100194</v>
      </c>
      <c r="DY25" s="418">
        <f>DU25+DU42</f>
        <v>1811.6299050900002</v>
      </c>
      <c r="DZ25" s="418">
        <f>DV25+DV42</f>
        <v>1842.18790423003</v>
      </c>
      <c r="EA25" s="418">
        <v>1733.0875979794268</v>
      </c>
      <c r="EB25" s="370"/>
    </row>
    <row r="26" spans="1:132" x14ac:dyDescent="0.25">
      <c r="A26" s="382" t="s">
        <v>581</v>
      </c>
      <c r="B26" s="403"/>
      <c r="C26" s="384">
        <v>436.04000786</v>
      </c>
      <c r="D26" s="384">
        <v>314.14145411000004</v>
      </c>
      <c r="E26" s="384">
        <v>377.55803372000003</v>
      </c>
      <c r="F26" s="384">
        <v>438.38543036999999</v>
      </c>
      <c r="G26" s="384">
        <v>517.05505909999999</v>
      </c>
      <c r="H26" s="384">
        <v>471.88324086</v>
      </c>
      <c r="I26" s="384">
        <v>384.16854729000005</v>
      </c>
      <c r="J26" s="384">
        <v>481.60710781</v>
      </c>
      <c r="K26" s="384">
        <v>482.47884677999997</v>
      </c>
      <c r="L26" s="384">
        <v>502.66963227970393</v>
      </c>
      <c r="M26" s="384">
        <v>497.34</v>
      </c>
      <c r="N26" s="384">
        <v>460</v>
      </c>
      <c r="O26" s="384">
        <v>385.30096948569997</v>
      </c>
      <c r="P26" s="384">
        <v>532.32877681599996</v>
      </c>
      <c r="Q26" s="384">
        <v>526.12890875549999</v>
      </c>
      <c r="R26" s="384">
        <v>429.11437639420001</v>
      </c>
      <c r="S26" s="384">
        <v>435.20640242730002</v>
      </c>
      <c r="T26" s="384">
        <v>547.76253045349995</v>
      </c>
      <c r="U26" s="384">
        <v>370.2032421335</v>
      </c>
      <c r="V26" s="384">
        <v>560.95753777419998</v>
      </c>
      <c r="W26" s="384">
        <v>505.56203160262902</v>
      </c>
      <c r="X26" s="384">
        <v>556.34751163736507</v>
      </c>
      <c r="Y26" s="384">
        <v>477.65577731333099</v>
      </c>
      <c r="Z26" s="384">
        <v>469.38482710430003</v>
      </c>
      <c r="AA26" s="384">
        <v>574.53</v>
      </c>
      <c r="AB26" s="384">
        <v>424.2</v>
      </c>
      <c r="AC26" s="384">
        <v>375.97</v>
      </c>
      <c r="AD26" s="384">
        <v>759.60799999999995</v>
      </c>
      <c r="AE26" s="384">
        <v>444.524</v>
      </c>
      <c r="AF26" s="384">
        <v>536.97</v>
      </c>
      <c r="AG26" s="384">
        <v>534.51</v>
      </c>
      <c r="AH26" s="384">
        <v>436.29221667000002</v>
      </c>
      <c r="AI26" s="384">
        <v>518.80841944999997</v>
      </c>
      <c r="AJ26" s="384">
        <v>543.04187922999995</v>
      </c>
      <c r="AK26" s="384">
        <v>444.59</v>
      </c>
      <c r="AL26" s="384">
        <v>649.33000000000004</v>
      </c>
      <c r="AM26" s="384">
        <v>330.78893319000002</v>
      </c>
      <c r="AN26" s="384">
        <v>355.26002927999997</v>
      </c>
      <c r="AO26" s="384">
        <v>303.81608180000001</v>
      </c>
      <c r="AP26" s="384">
        <v>322.08574862</v>
      </c>
      <c r="AQ26" s="384">
        <v>372.26078969999998</v>
      </c>
      <c r="AR26" s="384">
        <v>372.05171577999999</v>
      </c>
      <c r="AS26" s="384">
        <v>394.19974999999999</v>
      </c>
      <c r="AT26" s="384">
        <v>292.37533708999996</v>
      </c>
      <c r="AU26" s="384">
        <v>358.25949800000001</v>
      </c>
      <c r="AV26" s="384">
        <v>315.60297955999999</v>
      </c>
      <c r="AW26" s="384">
        <v>314.87865216</v>
      </c>
      <c r="AX26" s="384">
        <v>298.73962639000001</v>
      </c>
      <c r="AY26" s="384">
        <v>228.36132791</v>
      </c>
      <c r="AZ26" s="384">
        <v>439.73209978999995</v>
      </c>
      <c r="BA26" s="384">
        <v>227.13421268000002</v>
      </c>
      <c r="BB26" s="384">
        <v>199.22625626000001</v>
      </c>
      <c r="BC26" s="384">
        <v>157.96452519999997</v>
      </c>
      <c r="BD26" s="384">
        <v>197.04930341999997</v>
      </c>
      <c r="BE26" s="384">
        <v>112.61683909000001</v>
      </c>
      <c r="BF26" s="384">
        <v>206.92570810999996</v>
      </c>
      <c r="BG26" s="384">
        <v>221.81162394000003</v>
      </c>
      <c r="BH26" s="384">
        <v>223.50723339000001</v>
      </c>
      <c r="BI26" s="384">
        <v>262.83156413</v>
      </c>
      <c r="BJ26" s="384">
        <v>231.54766746999999</v>
      </c>
      <c r="BK26" s="384">
        <v>201.18054387000001</v>
      </c>
      <c r="BL26" s="384">
        <v>178.73167056</v>
      </c>
      <c r="BM26" s="384">
        <v>290.34333292000002</v>
      </c>
      <c r="BN26" s="384">
        <v>300.39080652000001</v>
      </c>
      <c r="BO26" s="384">
        <v>260.22146184999997</v>
      </c>
      <c r="BP26" s="384">
        <v>250.05221932999999</v>
      </c>
      <c r="BQ26" s="384">
        <v>189.99825972000005</v>
      </c>
      <c r="BR26" s="384">
        <v>306.75951887999997</v>
      </c>
      <c r="BS26" s="384">
        <v>237.30798284000002</v>
      </c>
      <c r="BT26" s="384">
        <v>222.88802848999998</v>
      </c>
      <c r="BU26" s="384">
        <v>282.27911062999993</v>
      </c>
      <c r="BV26" s="384">
        <v>298.15303931</v>
      </c>
      <c r="BW26" s="384">
        <v>299.08993613999996</v>
      </c>
      <c r="BX26" s="384">
        <v>290.38866979999995</v>
      </c>
      <c r="BY26" s="384">
        <v>282.23178988000006</v>
      </c>
      <c r="BZ26" s="384">
        <v>334.25014959999999</v>
      </c>
      <c r="CA26" s="384">
        <v>315.47047692000001</v>
      </c>
      <c r="CB26" s="384">
        <v>241.39480148000001</v>
      </c>
      <c r="CC26" s="384">
        <v>355.48482577000004</v>
      </c>
      <c r="CD26" s="384">
        <v>504.22956992000002</v>
      </c>
      <c r="CE26" s="384">
        <v>335.03214295999999</v>
      </c>
      <c r="CF26" s="384">
        <v>355.11195496999994</v>
      </c>
      <c r="CG26" s="384">
        <v>309.58891099000004</v>
      </c>
      <c r="CH26" s="384">
        <v>418.41562286000004</v>
      </c>
      <c r="CI26" s="384">
        <v>505.89525739999999</v>
      </c>
      <c r="CJ26" s="384">
        <v>344.90046427000004</v>
      </c>
      <c r="CK26" s="384">
        <v>339.1923481</v>
      </c>
      <c r="CL26" s="384">
        <v>275.85855005999997</v>
      </c>
      <c r="CM26" s="384">
        <v>412.19093857999997</v>
      </c>
      <c r="CN26" s="384">
        <v>339.77024239999997</v>
      </c>
      <c r="CO26" s="384">
        <v>464.40599242000002</v>
      </c>
      <c r="CP26" s="384">
        <v>354.84162131000005</v>
      </c>
      <c r="CQ26" s="384">
        <v>366.93480273</v>
      </c>
      <c r="CR26" s="384">
        <v>391.27430940999994</v>
      </c>
      <c r="CS26" s="384">
        <v>392.51664699000003</v>
      </c>
      <c r="CT26" s="384">
        <v>285.13740255000005</v>
      </c>
      <c r="CU26" s="384">
        <v>476.69295521999999</v>
      </c>
      <c r="CV26" s="384">
        <v>272.95451202999999</v>
      </c>
      <c r="CW26" s="384">
        <v>264.69058583000003</v>
      </c>
      <c r="CX26" s="384">
        <v>374.56286939</v>
      </c>
      <c r="CY26" s="384">
        <v>304.79159718</v>
      </c>
      <c r="CZ26" s="384">
        <v>261.55586900999998</v>
      </c>
      <c r="DA26" s="384">
        <v>165.98212997000002</v>
      </c>
      <c r="DB26" s="384">
        <v>91.79718213999999</v>
      </c>
      <c r="DC26" s="384">
        <v>101.58159299000002</v>
      </c>
      <c r="DD26" s="384">
        <v>259.59770334999996</v>
      </c>
      <c r="DE26" s="384">
        <v>207.52249794999997</v>
      </c>
      <c r="DF26" s="384">
        <v>404.69388719</v>
      </c>
      <c r="DG26" s="384">
        <v>385.71305339000008</v>
      </c>
      <c r="DH26" s="384">
        <v>302.31407806999994</v>
      </c>
      <c r="DI26" s="384">
        <v>366.43885327999999</v>
      </c>
      <c r="DJ26" s="384">
        <v>377.89032003</v>
      </c>
      <c r="DK26" s="384">
        <v>253.23248788000006</v>
      </c>
      <c r="DL26" s="384">
        <v>320.92574182999999</v>
      </c>
      <c r="DM26" s="384">
        <v>512.0371055899999</v>
      </c>
      <c r="DN26" s="384">
        <v>495.74508110000005</v>
      </c>
      <c r="DO26" s="384">
        <v>352.05254938999991</v>
      </c>
      <c r="DP26" s="384">
        <v>340.93203809000005</v>
      </c>
      <c r="DQ26" s="384">
        <v>373.49365516</v>
      </c>
      <c r="DR26" s="384">
        <v>431.54804972000005</v>
      </c>
      <c r="DT26" s="384">
        <f t="shared" si="19"/>
        <v>4472.9185762200004</v>
      </c>
      <c r="DU26" s="384">
        <f t="shared" si="19"/>
        <v>3186.42338225</v>
      </c>
      <c r="DV26" s="384">
        <f t="shared" si="19"/>
        <v>4512.3230135299991</v>
      </c>
      <c r="DX26" s="384">
        <f>DT26</f>
        <v>4472.9185762200004</v>
      </c>
      <c r="DY26" s="384">
        <f>DU26</f>
        <v>3186.42338225</v>
      </c>
      <c r="DZ26" s="384">
        <f>DV26</f>
        <v>4512.3230135299991</v>
      </c>
      <c r="EA26" s="384">
        <v>6205.0295641107614</v>
      </c>
      <c r="EB26" s="370"/>
    </row>
    <row r="27" spans="1:132" s="402" customFormat="1" x14ac:dyDescent="0.25">
      <c r="A27" s="403" t="s">
        <v>582</v>
      </c>
      <c r="B27" s="403"/>
      <c r="C27" s="406">
        <f>C28+C29+C31</f>
        <v>140.14668774346484</v>
      </c>
      <c r="D27" s="406">
        <f t="shared" ref="D27:BO27" si="22">D28+D29+D31</f>
        <v>153.23306370435529</v>
      </c>
      <c r="E27" s="406">
        <f t="shared" si="22"/>
        <v>226.19121973432942</v>
      </c>
      <c r="F27" s="406">
        <f t="shared" si="22"/>
        <v>172.95848049500881</v>
      </c>
      <c r="G27" s="406">
        <f t="shared" si="22"/>
        <v>176.22241581204645</v>
      </c>
      <c r="H27" s="406">
        <f t="shared" si="22"/>
        <v>152.13963937454599</v>
      </c>
      <c r="I27" s="406">
        <f t="shared" si="22"/>
        <v>188.97590554109476</v>
      </c>
      <c r="J27" s="406">
        <f t="shared" si="22"/>
        <v>213.7035954941544</v>
      </c>
      <c r="K27" s="406">
        <f t="shared" si="22"/>
        <v>166.18551705323972</v>
      </c>
      <c r="L27" s="406">
        <f t="shared" si="22"/>
        <v>193.48303378546169</v>
      </c>
      <c r="M27" s="406">
        <f t="shared" si="22"/>
        <v>183.56470123730543</v>
      </c>
      <c r="N27" s="406">
        <f t="shared" si="22"/>
        <v>190.90359466499297</v>
      </c>
      <c r="O27" s="406">
        <f t="shared" si="22"/>
        <v>238.62049132666669</v>
      </c>
      <c r="P27" s="406">
        <f t="shared" si="22"/>
        <v>279.49006134666661</v>
      </c>
      <c r="Q27" s="406">
        <f t="shared" si="22"/>
        <v>251.38318024666677</v>
      </c>
      <c r="R27" s="406">
        <f t="shared" si="22"/>
        <v>277.68716310666662</v>
      </c>
      <c r="S27" s="406">
        <f t="shared" si="22"/>
        <v>241.19508525666663</v>
      </c>
      <c r="T27" s="406">
        <f t="shared" si="22"/>
        <v>233.32371830666662</v>
      </c>
      <c r="U27" s="406">
        <f t="shared" si="22"/>
        <v>265.18674232666677</v>
      </c>
      <c r="V27" s="406">
        <f t="shared" si="22"/>
        <v>271.66280228666653</v>
      </c>
      <c r="W27" s="406">
        <f t="shared" si="22"/>
        <v>278.66595335666665</v>
      </c>
      <c r="X27" s="406">
        <f t="shared" si="22"/>
        <v>284.04315488666668</v>
      </c>
      <c r="Y27" s="406">
        <f t="shared" si="22"/>
        <v>257.54757656666692</v>
      </c>
      <c r="Z27" s="406">
        <f t="shared" si="22"/>
        <v>328.1809061766665</v>
      </c>
      <c r="AA27" s="406">
        <f t="shared" si="22"/>
        <v>303.28537256999999</v>
      </c>
      <c r="AB27" s="406">
        <f t="shared" si="22"/>
        <v>216.23710870000002</v>
      </c>
      <c r="AC27" s="406">
        <f t="shared" si="22"/>
        <v>235.75923181999994</v>
      </c>
      <c r="AD27" s="406">
        <f t="shared" si="22"/>
        <v>218.31768535000009</v>
      </c>
      <c r="AE27" s="406">
        <f t="shared" si="22"/>
        <v>174.53146355999991</v>
      </c>
      <c r="AF27" s="406">
        <f t="shared" si="22"/>
        <v>238.99041061000005</v>
      </c>
      <c r="AG27" s="406">
        <f t="shared" si="22"/>
        <v>202.29734014000002</v>
      </c>
      <c r="AH27" s="406">
        <f t="shared" si="22"/>
        <v>218.19834464999971</v>
      </c>
      <c r="AI27" s="406">
        <f t="shared" si="22"/>
        <v>174.69781119999999</v>
      </c>
      <c r="AJ27" s="406">
        <f t="shared" si="22"/>
        <v>253.09399389000026</v>
      </c>
      <c r="AK27" s="406">
        <f t="shared" si="22"/>
        <v>199.76315030999996</v>
      </c>
      <c r="AL27" s="406">
        <f t="shared" si="22"/>
        <v>299.65744291999982</v>
      </c>
      <c r="AM27" s="406">
        <f t="shared" si="22"/>
        <v>152.17271542333336</v>
      </c>
      <c r="AN27" s="406">
        <f t="shared" si="22"/>
        <v>183.80978068333329</v>
      </c>
      <c r="AO27" s="406">
        <f t="shared" si="22"/>
        <v>254.89279433333337</v>
      </c>
      <c r="AP27" s="406">
        <f t="shared" si="22"/>
        <v>85.16579966333336</v>
      </c>
      <c r="AQ27" s="406">
        <f t="shared" si="22"/>
        <v>96.082714983333233</v>
      </c>
      <c r="AR27" s="406">
        <f t="shared" si="22"/>
        <v>118.13216917333332</v>
      </c>
      <c r="AS27" s="406">
        <f t="shared" si="22"/>
        <v>136.80947043333333</v>
      </c>
      <c r="AT27" s="406">
        <f t="shared" si="22"/>
        <v>108.0718897233335</v>
      </c>
      <c r="AU27" s="406">
        <f t="shared" si="22"/>
        <v>87.851268543333092</v>
      </c>
      <c r="AV27" s="406">
        <f t="shared" si="22"/>
        <v>103.16864251333352</v>
      </c>
      <c r="AW27" s="406">
        <f t="shared" si="22"/>
        <v>81.866421053333042</v>
      </c>
      <c r="AX27" s="406">
        <f t="shared" si="22"/>
        <v>145.73279964333355</v>
      </c>
      <c r="AY27" s="406">
        <f t="shared" si="22"/>
        <v>113.78363891333333</v>
      </c>
      <c r="AZ27" s="406">
        <f t="shared" si="22"/>
        <v>159.70169305666667</v>
      </c>
      <c r="BA27" s="406">
        <f t="shared" si="22"/>
        <v>149.95282112666666</v>
      </c>
      <c r="BB27" s="406">
        <f t="shared" si="22"/>
        <v>189.4043771966667</v>
      </c>
      <c r="BC27" s="406">
        <f t="shared" si="22"/>
        <v>134.80104793666658</v>
      </c>
      <c r="BD27" s="406">
        <f t="shared" si="22"/>
        <v>122.77134886666666</v>
      </c>
      <c r="BE27" s="406">
        <f t="shared" si="22"/>
        <v>137.50283421666649</v>
      </c>
      <c r="BF27" s="406">
        <f t="shared" si="22"/>
        <v>151.90923819333352</v>
      </c>
      <c r="BG27" s="406">
        <f t="shared" si="22"/>
        <v>136.58566647333362</v>
      </c>
      <c r="BH27" s="406">
        <f t="shared" si="22"/>
        <v>154.97971097333291</v>
      </c>
      <c r="BI27" s="406">
        <f t="shared" si="22"/>
        <v>141.31642482333342</v>
      </c>
      <c r="BJ27" s="406">
        <f t="shared" si="22"/>
        <v>177.72751994333331</v>
      </c>
      <c r="BK27" s="406">
        <f t="shared" si="22"/>
        <v>85.891596020000009</v>
      </c>
      <c r="BL27" s="406">
        <f t="shared" si="22"/>
        <v>118.99109011000002</v>
      </c>
      <c r="BM27" s="406">
        <f t="shared" si="22"/>
        <v>142.87028267999995</v>
      </c>
      <c r="BN27" s="406">
        <f t="shared" si="22"/>
        <v>125.68912161000003</v>
      </c>
      <c r="BO27" s="406">
        <f t="shared" si="22"/>
        <v>123.56828658000003</v>
      </c>
      <c r="BP27" s="406">
        <f t="shared" ref="BP27:DR27" si="23">BP28+BP29+BP31</f>
        <v>104.45429919999995</v>
      </c>
      <c r="BQ27" s="406">
        <f t="shared" si="23"/>
        <v>107.42691538000003</v>
      </c>
      <c r="BR27" s="406">
        <f t="shared" si="23"/>
        <v>123.77869330999999</v>
      </c>
      <c r="BS27" s="406">
        <f t="shared" si="23"/>
        <v>103.11118504000004</v>
      </c>
      <c r="BT27" s="406">
        <f t="shared" si="23"/>
        <v>185.24978873999993</v>
      </c>
      <c r="BU27" s="406">
        <f t="shared" si="23"/>
        <v>194.13034305000019</v>
      </c>
      <c r="BV27" s="406">
        <f t="shared" si="23"/>
        <v>271.76020338136874</v>
      </c>
      <c r="BW27" s="406">
        <f t="shared" si="23"/>
        <v>146.96785947333333</v>
      </c>
      <c r="BX27" s="406">
        <f t="shared" si="23"/>
        <v>174.65339320333334</v>
      </c>
      <c r="BY27" s="406">
        <f t="shared" si="23"/>
        <v>182.88099348333338</v>
      </c>
      <c r="BZ27" s="406">
        <f t="shared" si="23"/>
        <v>193.93221556333339</v>
      </c>
      <c r="CA27" s="406">
        <f t="shared" si="23"/>
        <v>150.78947727333338</v>
      </c>
      <c r="CB27" s="406">
        <f t="shared" si="23"/>
        <v>134.90744638333317</v>
      </c>
      <c r="CC27" s="406">
        <f t="shared" si="23"/>
        <v>149.14654406333347</v>
      </c>
      <c r="CD27" s="406">
        <f t="shared" si="23"/>
        <v>185.73295984333316</v>
      </c>
      <c r="CE27" s="406">
        <f t="shared" si="23"/>
        <v>154.64661415333345</v>
      </c>
      <c r="CF27" s="406">
        <f t="shared" si="23"/>
        <v>177.7712314133332</v>
      </c>
      <c r="CG27" s="406">
        <f t="shared" si="23"/>
        <v>159.12200563333357</v>
      </c>
      <c r="CH27" s="406">
        <f t="shared" si="23"/>
        <v>250.30557673333311</v>
      </c>
      <c r="CI27" s="406">
        <f t="shared" si="23"/>
        <v>200.47810939666701</v>
      </c>
      <c r="CJ27" s="406">
        <f t="shared" si="23"/>
        <v>223.26564724800002</v>
      </c>
      <c r="CK27" s="406">
        <f t="shared" si="23"/>
        <v>242.15147890804994</v>
      </c>
      <c r="CL27" s="406">
        <f t="shared" si="23"/>
        <v>293.23401623400002</v>
      </c>
      <c r="CM27" s="406">
        <f t="shared" si="23"/>
        <v>238.82350521999996</v>
      </c>
      <c r="CN27" s="406">
        <f t="shared" si="23"/>
        <v>266.45691133800005</v>
      </c>
      <c r="CO27" s="406">
        <f t="shared" si="23"/>
        <v>228.73113498400014</v>
      </c>
      <c r="CP27" s="406">
        <f t="shared" si="23"/>
        <v>260.99922702799989</v>
      </c>
      <c r="CQ27" s="406">
        <f t="shared" si="23"/>
        <v>254.796620426</v>
      </c>
      <c r="CR27" s="406">
        <f t="shared" si="23"/>
        <v>264.45488921008234</v>
      </c>
      <c r="CS27" s="406">
        <f t="shared" si="23"/>
        <v>258.86031567000009</v>
      </c>
      <c r="CT27" s="406">
        <f t="shared" si="23"/>
        <v>593.95720997960723</v>
      </c>
      <c r="CU27" s="406">
        <f t="shared" si="23"/>
        <v>217.23758156199997</v>
      </c>
      <c r="CV27" s="406">
        <f t="shared" si="23"/>
        <v>251.86662440400005</v>
      </c>
      <c r="CW27" s="406">
        <f t="shared" si="23"/>
        <v>288.00692957000001</v>
      </c>
      <c r="CX27" s="406">
        <f t="shared" si="23"/>
        <v>262.37995513999999</v>
      </c>
      <c r="CY27" s="406">
        <f t="shared" si="23"/>
        <v>278.27712783000004</v>
      </c>
      <c r="CZ27" s="406">
        <f t="shared" si="23"/>
        <v>223.92767842000026</v>
      </c>
      <c r="DA27" s="406">
        <f t="shared" si="23"/>
        <v>250.29931991000007</v>
      </c>
      <c r="DB27" s="406">
        <f t="shared" si="23"/>
        <v>287.49639702999997</v>
      </c>
      <c r="DC27" s="406">
        <f t="shared" si="23"/>
        <v>247.24960643000003</v>
      </c>
      <c r="DD27" s="406">
        <f t="shared" si="23"/>
        <v>240.572404492</v>
      </c>
      <c r="DE27" s="406">
        <f t="shared" si="23"/>
        <v>232.43287935800001</v>
      </c>
      <c r="DF27" s="406">
        <f t="shared" si="23"/>
        <v>430.96579871</v>
      </c>
      <c r="DG27" s="406">
        <f t="shared" si="23"/>
        <v>205.76642023999995</v>
      </c>
      <c r="DH27" s="406">
        <f t="shared" si="23"/>
        <v>233.42234847000003</v>
      </c>
      <c r="DI27" s="406">
        <f t="shared" si="23"/>
        <v>266.00090184999999</v>
      </c>
      <c r="DJ27" s="406">
        <f t="shared" si="23"/>
        <v>237.81861435000005</v>
      </c>
      <c r="DK27" s="406">
        <f t="shared" si="23"/>
        <v>222.11316515999999</v>
      </c>
      <c r="DL27" s="406">
        <f t="shared" si="23"/>
        <v>395.46072157000219</v>
      </c>
      <c r="DM27" s="406">
        <f t="shared" si="23"/>
        <v>238.42169573999712</v>
      </c>
      <c r="DN27" s="406">
        <f t="shared" si="23"/>
        <v>323.38731272999996</v>
      </c>
      <c r="DO27" s="406">
        <f t="shared" si="23"/>
        <v>231.64775800000012</v>
      </c>
      <c r="DP27" s="406">
        <f t="shared" si="23"/>
        <v>234.87919374000069</v>
      </c>
      <c r="DQ27" s="406">
        <f t="shared" si="23"/>
        <v>250.03268071000002</v>
      </c>
      <c r="DR27" s="406">
        <f t="shared" si="23"/>
        <v>622.14723563000121</v>
      </c>
      <c r="DT27" s="406">
        <f t="shared" si="19"/>
        <v>3326.209065642407</v>
      </c>
      <c r="DU27" s="406">
        <f t="shared" si="19"/>
        <v>3210.712302856</v>
      </c>
      <c r="DV27" s="406">
        <f t="shared" si="19"/>
        <v>3461.0980481900015</v>
      </c>
      <c r="DX27" s="406">
        <f>SUM(DX28:DX31)</f>
        <v>3326.209065642407</v>
      </c>
      <c r="DY27" s="406">
        <f>SUM(DY28:DY31)</f>
        <v>3451.5500952059997</v>
      </c>
      <c r="DZ27" s="406">
        <f>SUM(DZ28:DZ31)</f>
        <v>4210.0980481900015</v>
      </c>
      <c r="EA27" s="406">
        <v>4482.4723717769211</v>
      </c>
      <c r="EB27" s="371">
        <f>+DY27+DY32</f>
        <v>4276.2817643159997</v>
      </c>
    </row>
    <row r="28" spans="1:132" x14ac:dyDescent="0.25">
      <c r="A28" s="419" t="s">
        <v>583</v>
      </c>
      <c r="B28" s="796"/>
      <c r="C28" s="420">
        <v>0.83599026999999637</v>
      </c>
      <c r="D28" s="420">
        <v>1.124485940000028</v>
      </c>
      <c r="E28" s="420">
        <v>2.0149043499999379</v>
      </c>
      <c r="F28" s="420">
        <v>8.5020281200000909</v>
      </c>
      <c r="G28" s="420">
        <v>1.5006400400000075</v>
      </c>
      <c r="H28" s="420">
        <v>7.8170523999999659</v>
      </c>
      <c r="I28" s="420">
        <v>1.3124645499999588</v>
      </c>
      <c r="J28" s="420">
        <v>2.7923637700000654</v>
      </c>
      <c r="K28" s="420">
        <v>1.1503183300001183</v>
      </c>
      <c r="L28" s="420">
        <v>8.184795369999847</v>
      </c>
      <c r="M28" s="420">
        <v>1.762098369999876</v>
      </c>
      <c r="N28" s="420">
        <v>9.2615763799999513</v>
      </c>
      <c r="O28" s="420">
        <v>0</v>
      </c>
      <c r="P28" s="420">
        <v>2.9273453199999722</v>
      </c>
      <c r="Q28" s="420">
        <v>1.8324604200000749</v>
      </c>
      <c r="R28" s="420">
        <v>1.5431494099999554</v>
      </c>
      <c r="S28" s="420">
        <v>1.325854110000023</v>
      </c>
      <c r="T28" s="420">
        <v>1.412043869999934</v>
      </c>
      <c r="U28" s="420">
        <v>1.3264396900001429</v>
      </c>
      <c r="V28" s="420">
        <v>1.8812930099998084</v>
      </c>
      <c r="W28" s="420">
        <v>2.3238362399999914</v>
      </c>
      <c r="X28" s="420">
        <v>2.3928994200000488</v>
      </c>
      <c r="Y28" s="420">
        <v>1.640992290000213</v>
      </c>
      <c r="Z28" s="420">
        <v>1.7341012699998828</v>
      </c>
      <c r="AA28" s="420">
        <v>30.172130949999996</v>
      </c>
      <c r="AB28" s="420">
        <v>12.570503290000033</v>
      </c>
      <c r="AC28" s="420">
        <v>1.5871376499999315</v>
      </c>
      <c r="AD28" s="420">
        <v>2.1341388200000893</v>
      </c>
      <c r="AE28" s="420">
        <v>1.1673968399999239</v>
      </c>
      <c r="AF28" s="420">
        <v>16.273330420000093</v>
      </c>
      <c r="AG28" s="420">
        <v>10.184836720000021</v>
      </c>
      <c r="AH28" s="420">
        <v>3.3789499399997567</v>
      </c>
      <c r="AI28" s="420">
        <v>1.678611759999967</v>
      </c>
      <c r="AJ28" s="420">
        <v>42.236722290000216</v>
      </c>
      <c r="AK28" s="420">
        <v>2.3472417699999824</v>
      </c>
      <c r="AL28" s="420">
        <v>15.986934579999797</v>
      </c>
      <c r="AM28" s="420">
        <v>1.1340300200000115</v>
      </c>
      <c r="AN28" s="420">
        <v>3.3897975499999689</v>
      </c>
      <c r="AO28" s="420">
        <v>36.258271590000049</v>
      </c>
      <c r="AP28" s="420">
        <v>2.6280263400000194</v>
      </c>
      <c r="AQ28" s="420">
        <v>1.2528112099998907</v>
      </c>
      <c r="AR28" s="420">
        <v>21.973600499999975</v>
      </c>
      <c r="AS28" s="420">
        <v>43.605460470000025</v>
      </c>
      <c r="AT28" s="420">
        <v>22.540813440000193</v>
      </c>
      <c r="AU28" s="420">
        <v>1.1031673899997259</v>
      </c>
      <c r="AV28" s="420">
        <v>29.580672930000219</v>
      </c>
      <c r="AW28" s="420">
        <v>1.3942230899997412</v>
      </c>
      <c r="AX28" s="420">
        <v>24.632700250000198</v>
      </c>
      <c r="AY28" s="420">
        <v>0.24550607999999841</v>
      </c>
      <c r="AZ28" s="420">
        <v>9.7336488199999991</v>
      </c>
      <c r="BA28" s="420">
        <v>10.83100127000003</v>
      </c>
      <c r="BB28" s="420">
        <v>50.411767110000028</v>
      </c>
      <c r="BC28" s="420">
        <v>10.662875959999951</v>
      </c>
      <c r="BD28" s="420">
        <v>1.9754158399999824</v>
      </c>
      <c r="BE28" s="420">
        <v>17.427213239999901</v>
      </c>
      <c r="BF28" s="420">
        <v>16.165216220000048</v>
      </c>
      <c r="BG28" s="420">
        <v>11.834306530000276</v>
      </c>
      <c r="BH28" s="420">
        <v>23.684267649999583</v>
      </c>
      <c r="BI28" s="420">
        <v>14.11579866000011</v>
      </c>
      <c r="BJ28" s="420">
        <v>9.8753836099999717</v>
      </c>
      <c r="BK28" s="420">
        <v>6.3623152199999993</v>
      </c>
      <c r="BL28" s="420">
        <v>15.983319410000007</v>
      </c>
      <c r="BM28" s="420">
        <v>15.455012579999959</v>
      </c>
      <c r="BN28" s="420">
        <v>21.760463560000062</v>
      </c>
      <c r="BO28" s="420">
        <v>18.195313629999987</v>
      </c>
      <c r="BP28" s="420">
        <v>12.812966299999971</v>
      </c>
      <c r="BQ28" s="420">
        <v>10.53377759</v>
      </c>
      <c r="BR28" s="420">
        <v>24.052293169999984</v>
      </c>
      <c r="BS28" s="420">
        <v>9.608205689999977</v>
      </c>
      <c r="BT28" s="420">
        <v>15.086278149999998</v>
      </c>
      <c r="BU28" s="420">
        <v>16.611416300000201</v>
      </c>
      <c r="BV28" s="420">
        <v>16.706534479999846</v>
      </c>
      <c r="BW28" s="420">
        <v>0.52077532999999221</v>
      </c>
      <c r="BX28" s="420">
        <v>25.551535699999988</v>
      </c>
      <c r="BY28" s="420">
        <v>18.24837253000004</v>
      </c>
      <c r="BZ28" s="420">
        <v>15.405991380000046</v>
      </c>
      <c r="CA28" s="420">
        <v>18.162258390000034</v>
      </c>
      <c r="CB28" s="420">
        <v>14.260936459999812</v>
      </c>
      <c r="CC28" s="420">
        <v>17.624078590000181</v>
      </c>
      <c r="CD28" s="420">
        <v>15.650991529999828</v>
      </c>
      <c r="CE28" s="420">
        <v>14.762679070000104</v>
      </c>
      <c r="CF28" s="420">
        <v>17.942354509999859</v>
      </c>
      <c r="CG28" s="420">
        <v>14.380508040000223</v>
      </c>
      <c r="CH28" s="420">
        <v>15.072777479999786</v>
      </c>
      <c r="CI28" s="420">
        <v>7.3929888499999947</v>
      </c>
      <c r="CJ28" s="420">
        <v>18.363235799999984</v>
      </c>
      <c r="CK28" s="420">
        <v>16.872921879999979</v>
      </c>
      <c r="CL28" s="420">
        <v>10.842946700000084</v>
      </c>
      <c r="CM28" s="420">
        <v>5.8632672200000115</v>
      </c>
      <c r="CN28" s="420">
        <v>29.571178270000019</v>
      </c>
      <c r="CO28" s="420">
        <v>17.755899089999957</v>
      </c>
      <c r="CP28" s="420">
        <v>8.471682249999958</v>
      </c>
      <c r="CQ28" s="420">
        <v>9.27956002000019</v>
      </c>
      <c r="CR28" s="420">
        <v>22.077154979999705</v>
      </c>
      <c r="CS28" s="420">
        <v>26.412993400000232</v>
      </c>
      <c r="CT28" s="420">
        <v>17.699891259999731</v>
      </c>
      <c r="CU28" s="420">
        <v>7.1953043199999991</v>
      </c>
      <c r="CV28" s="420">
        <v>9.5780866400000004</v>
      </c>
      <c r="CW28" s="420">
        <v>39.479741000000026</v>
      </c>
      <c r="CX28" s="420">
        <v>14.632782399999991</v>
      </c>
      <c r="CY28" s="420">
        <v>5.8087533700000051</v>
      </c>
      <c r="CZ28" s="420">
        <v>6.0702669699999987</v>
      </c>
      <c r="DA28" s="420">
        <v>11.080425290000022</v>
      </c>
      <c r="DB28" s="420">
        <v>16.340911570000006</v>
      </c>
      <c r="DC28" s="420">
        <v>15.579932919999973</v>
      </c>
      <c r="DD28" s="420">
        <v>16.677078250000001</v>
      </c>
      <c r="DE28" s="420">
        <v>7.2973760999999939</v>
      </c>
      <c r="DF28" s="420">
        <v>30.802918690000027</v>
      </c>
      <c r="DG28" s="420">
        <v>0</v>
      </c>
      <c r="DH28" s="420">
        <v>11.212171960000001</v>
      </c>
      <c r="DI28" s="420">
        <v>3.7555072300000005</v>
      </c>
      <c r="DJ28" s="420">
        <v>22.341895429999997</v>
      </c>
      <c r="DK28" s="420">
        <v>12.182169969999984</v>
      </c>
      <c r="DL28" s="420">
        <v>5.1196834000000058</v>
      </c>
      <c r="DM28" s="420">
        <v>5.530677480000004</v>
      </c>
      <c r="DN28" s="420">
        <v>6.7380600100000203</v>
      </c>
      <c r="DO28" s="420">
        <v>7.0336243299999905</v>
      </c>
      <c r="DP28" s="420">
        <v>5.144285189999998</v>
      </c>
      <c r="DQ28" s="420">
        <v>4.0162984399999972</v>
      </c>
      <c r="DR28" s="420">
        <v>110.62869048000002</v>
      </c>
      <c r="DT28" s="420">
        <f t="shared" si="19"/>
        <v>190.60371971999984</v>
      </c>
      <c r="DU28" s="420">
        <f t="shared" si="19"/>
        <v>180.54357752000004</v>
      </c>
      <c r="DV28" s="420">
        <f t="shared" si="19"/>
        <v>193.70306392000003</v>
      </c>
      <c r="DX28" s="420">
        <f t="shared" ref="DX28:DZ32" si="24">DT28</f>
        <v>190.60371971999984</v>
      </c>
      <c r="DY28" s="420">
        <f t="shared" si="24"/>
        <v>180.54357752000004</v>
      </c>
      <c r="DZ28" s="420">
        <f t="shared" si="24"/>
        <v>193.70306392000003</v>
      </c>
      <c r="EA28" s="420">
        <v>207.26227839440006</v>
      </c>
      <c r="EB28" s="370"/>
    </row>
    <row r="29" spans="1:132" x14ac:dyDescent="0.25">
      <c r="A29" s="419" t="s">
        <v>584</v>
      </c>
      <c r="B29" s="796"/>
      <c r="C29" s="420">
        <v>73.799779766798153</v>
      </c>
      <c r="D29" s="420">
        <v>78.251766217688598</v>
      </c>
      <c r="E29" s="420">
        <v>83.401466557662815</v>
      </c>
      <c r="F29" s="420">
        <v>82.285291558342095</v>
      </c>
      <c r="G29" s="420">
        <v>104.67922633537978</v>
      </c>
      <c r="H29" s="420">
        <v>78.479376477879413</v>
      </c>
      <c r="I29" s="420">
        <v>104.46901480442811</v>
      </c>
      <c r="J29" s="420">
        <v>131.04051598748768</v>
      </c>
      <c r="K29" s="420">
        <v>94.411082576572937</v>
      </c>
      <c r="L29" s="420">
        <v>91.444152378795181</v>
      </c>
      <c r="M29" s="420">
        <v>97.30891755063891</v>
      </c>
      <c r="N29" s="420">
        <v>95.913428048326338</v>
      </c>
      <c r="O29" s="420">
        <v>101.87767089</v>
      </c>
      <c r="P29" s="420">
        <v>132.80921433999998</v>
      </c>
      <c r="Q29" s="420">
        <v>115.94096660000001</v>
      </c>
      <c r="R29" s="420">
        <v>105.44092206000001</v>
      </c>
      <c r="S29" s="420">
        <v>101.06487080000001</v>
      </c>
      <c r="T29" s="420">
        <v>112.56609416000001</v>
      </c>
      <c r="U29" s="420">
        <v>118.22247614999998</v>
      </c>
      <c r="V29" s="420">
        <v>113.04748433</v>
      </c>
      <c r="W29" s="420">
        <v>130.31766837000001</v>
      </c>
      <c r="X29" s="420">
        <v>104.02664386999999</v>
      </c>
      <c r="Y29" s="420">
        <v>103.12064148000005</v>
      </c>
      <c r="Z29" s="420">
        <v>170.90869591999996</v>
      </c>
      <c r="AA29" s="420">
        <v>116.75348059</v>
      </c>
      <c r="AB29" s="420">
        <v>118.89692312000001</v>
      </c>
      <c r="AC29" s="420">
        <v>138.93768028</v>
      </c>
      <c r="AD29" s="420">
        <v>121.54409235</v>
      </c>
      <c r="AE29" s="420">
        <v>104.96523714999999</v>
      </c>
      <c r="AF29" s="420">
        <v>138.01460223999999</v>
      </c>
      <c r="AG29" s="420">
        <v>119.65978631999999</v>
      </c>
      <c r="AH29" s="420">
        <v>160.79442699999998</v>
      </c>
      <c r="AI29" s="420">
        <v>120.97364900000005</v>
      </c>
      <c r="AJ29" s="420">
        <v>120.73408907999999</v>
      </c>
      <c r="AK29" s="420">
        <v>124.00659313999996</v>
      </c>
      <c r="AL29" s="420">
        <v>224.43603402000002</v>
      </c>
      <c r="AM29" s="420">
        <v>129.47808761000002</v>
      </c>
      <c r="AN29" s="420">
        <v>135.55829784999997</v>
      </c>
      <c r="AO29" s="420">
        <v>143.93026610999999</v>
      </c>
      <c r="AP29" s="420">
        <v>31.897748379999999</v>
      </c>
      <c r="AQ29" s="420">
        <v>39.441924830000005</v>
      </c>
      <c r="AR29" s="420">
        <v>37.556151</v>
      </c>
      <c r="AS29" s="420">
        <v>26.289296999999998</v>
      </c>
      <c r="AT29" s="420">
        <v>33.930970709999997</v>
      </c>
      <c r="AU29" s="420">
        <v>31.274842300000003</v>
      </c>
      <c r="AV29" s="420">
        <v>17.143030209999999</v>
      </c>
      <c r="AW29" s="420">
        <v>37.115424000000004</v>
      </c>
      <c r="AX29" s="420">
        <v>63.143895569999998</v>
      </c>
      <c r="AY29" s="420">
        <v>49.339166666666664</v>
      </c>
      <c r="AZ29" s="420">
        <v>47.942499999999995</v>
      </c>
      <c r="BA29" s="420">
        <v>47.942499999999995</v>
      </c>
      <c r="BB29" s="420">
        <v>47.942499999999995</v>
      </c>
      <c r="BC29" s="420">
        <v>47.942499999999995</v>
      </c>
      <c r="BD29" s="420">
        <v>47.942499999999995</v>
      </c>
      <c r="BE29" s="420">
        <v>47.942499999999995</v>
      </c>
      <c r="BF29" s="420">
        <v>47.909166666666664</v>
      </c>
      <c r="BG29" s="420">
        <v>47.909166666666664</v>
      </c>
      <c r="BH29" s="420">
        <v>47.909166666666664</v>
      </c>
      <c r="BI29" s="420">
        <v>47.909166666666664</v>
      </c>
      <c r="BJ29" s="420">
        <v>47.909166666666664</v>
      </c>
      <c r="BK29" s="420">
        <v>11.965895753333333</v>
      </c>
      <c r="BL29" s="420">
        <v>21.435456353333333</v>
      </c>
      <c r="BM29" s="420">
        <v>13.977760293333334</v>
      </c>
      <c r="BN29" s="420">
        <v>11.932896323333333</v>
      </c>
      <c r="BO29" s="420">
        <v>2.4564913933333314</v>
      </c>
      <c r="BP29" s="420">
        <v>10.769983333333334</v>
      </c>
      <c r="BQ29" s="420">
        <v>12.994510503333336</v>
      </c>
      <c r="BR29" s="420">
        <v>12.490908523333331</v>
      </c>
      <c r="BS29" s="420">
        <v>18.881194763333333</v>
      </c>
      <c r="BT29" s="420">
        <v>76.875633423333326</v>
      </c>
      <c r="BU29" s="420">
        <v>73.983046233333326</v>
      </c>
      <c r="BV29" s="420">
        <v>123.73590262470216</v>
      </c>
      <c r="BW29" s="420">
        <v>65.763292550000003</v>
      </c>
      <c r="BX29" s="420">
        <v>66.989886220000002</v>
      </c>
      <c r="BY29" s="420">
        <v>42.35620119</v>
      </c>
      <c r="BZ29" s="420">
        <v>89.013262300000008</v>
      </c>
      <c r="CA29" s="420">
        <v>48.105631429999988</v>
      </c>
      <c r="CB29" s="420">
        <v>47.340101660000002</v>
      </c>
      <c r="CC29" s="420">
        <v>62.352597919999987</v>
      </c>
      <c r="CD29" s="420">
        <v>68.201621329999995</v>
      </c>
      <c r="CE29" s="420">
        <v>53.46681381999997</v>
      </c>
      <c r="CF29" s="420">
        <v>57.980730610000045</v>
      </c>
      <c r="CG29" s="420">
        <v>57.843033080000033</v>
      </c>
      <c r="CH29" s="420">
        <v>123.28987094999999</v>
      </c>
      <c r="CI29" s="420">
        <v>166.30656879</v>
      </c>
      <c r="CJ29" s="420">
        <v>163.984014578</v>
      </c>
      <c r="CK29" s="420">
        <v>188.92130698804993</v>
      </c>
      <c r="CL29" s="420">
        <v>167.471651554</v>
      </c>
      <c r="CM29" s="420">
        <v>165.62899377000002</v>
      </c>
      <c r="CN29" s="420">
        <v>166.01362983799999</v>
      </c>
      <c r="CO29" s="420">
        <v>170.72815002400003</v>
      </c>
      <c r="CP29" s="420">
        <v>200.55319490800002</v>
      </c>
      <c r="CQ29" s="420">
        <v>171.728848046</v>
      </c>
      <c r="CR29" s="420">
        <v>215.93559780008235</v>
      </c>
      <c r="CS29" s="420">
        <v>172.91675552999999</v>
      </c>
      <c r="CT29" s="420">
        <v>424.71142352999999</v>
      </c>
      <c r="CU29" s="420">
        <v>190.91396774200001</v>
      </c>
      <c r="CV29" s="420">
        <v>210.30990376400001</v>
      </c>
      <c r="CW29" s="420">
        <v>197.96455702000003</v>
      </c>
      <c r="CX29" s="420">
        <v>193.82826922999999</v>
      </c>
      <c r="CY29" s="420">
        <v>237.11959752999996</v>
      </c>
      <c r="CZ29" s="420">
        <v>187.41134763000002</v>
      </c>
      <c r="DA29" s="420">
        <v>206.64133620999999</v>
      </c>
      <c r="DB29" s="420">
        <v>231.62872134</v>
      </c>
      <c r="DC29" s="420">
        <v>198.57387257999997</v>
      </c>
      <c r="DD29" s="420">
        <v>187.91745649000001</v>
      </c>
      <c r="DE29" s="420">
        <v>188.93433023</v>
      </c>
      <c r="DF29" s="420">
        <v>328.31330735</v>
      </c>
      <c r="DG29" s="420">
        <v>198.76642023999997</v>
      </c>
      <c r="DH29" s="420">
        <v>198.96213739999999</v>
      </c>
      <c r="DI29" s="420">
        <v>229.87738143000001</v>
      </c>
      <c r="DJ29" s="420">
        <v>201.39486596999996</v>
      </c>
      <c r="DK29" s="420">
        <v>200.55484017999999</v>
      </c>
      <c r="DL29" s="420">
        <v>206.90238365000005</v>
      </c>
      <c r="DM29" s="420">
        <v>213.51570482000005</v>
      </c>
      <c r="DN29" s="420">
        <v>263.11103942999995</v>
      </c>
      <c r="DO29" s="420">
        <v>195.17404302</v>
      </c>
      <c r="DP29" s="420">
        <v>195.30608076999999</v>
      </c>
      <c r="DQ29" s="420">
        <v>194.19268071000002</v>
      </c>
      <c r="DR29" s="420">
        <v>422.2650173400001</v>
      </c>
      <c r="DT29" s="420">
        <f t="shared" si="19"/>
        <v>2374.9001353561325</v>
      </c>
      <c r="DU29" s="420">
        <f t="shared" si="19"/>
        <v>2559.5566671159995</v>
      </c>
      <c r="DV29" s="420">
        <f t="shared" si="19"/>
        <v>2720.0225949599999</v>
      </c>
      <c r="DX29" s="420">
        <f t="shared" si="24"/>
        <v>2374.9001353561325</v>
      </c>
      <c r="DY29" s="420">
        <f t="shared" si="24"/>
        <v>2559.5566671159995</v>
      </c>
      <c r="DZ29" s="420">
        <f t="shared" si="24"/>
        <v>2720.0225949599999</v>
      </c>
      <c r="EA29" s="420">
        <v>3110.9454512545867</v>
      </c>
      <c r="EB29" s="370"/>
    </row>
    <row r="30" spans="1:132" s="402" customFormat="1" x14ac:dyDescent="0.25">
      <c r="A30" s="421" t="s">
        <v>585</v>
      </c>
      <c r="B30" s="796"/>
      <c r="C30" s="422"/>
      <c r="D30" s="422"/>
      <c r="E30" s="422"/>
      <c r="F30" s="422"/>
      <c r="G30" s="422"/>
      <c r="H30" s="422"/>
      <c r="I30" s="422"/>
      <c r="J30" s="422"/>
      <c r="K30" s="422"/>
      <c r="L30" s="422"/>
      <c r="M30" s="422"/>
      <c r="N30" s="422"/>
      <c r="O30" s="422"/>
      <c r="P30" s="422"/>
      <c r="Q30" s="422"/>
      <c r="R30" s="422"/>
      <c r="S30" s="422"/>
      <c r="T30" s="422"/>
      <c r="U30" s="422"/>
      <c r="V30" s="422"/>
      <c r="W30" s="422"/>
      <c r="X30" s="422"/>
      <c r="Y30" s="422"/>
      <c r="Z30" s="422"/>
      <c r="AA30" s="422"/>
      <c r="AB30" s="422"/>
      <c r="AC30" s="422"/>
      <c r="AD30" s="422"/>
      <c r="AE30" s="422"/>
      <c r="AF30" s="422"/>
      <c r="AG30" s="422"/>
      <c r="AH30" s="422"/>
      <c r="AI30" s="422"/>
      <c r="AJ30" s="422"/>
      <c r="AK30" s="422"/>
      <c r="AL30" s="422"/>
      <c r="AM30" s="422"/>
      <c r="AN30" s="422"/>
      <c r="AO30" s="422"/>
      <c r="AP30" s="422"/>
      <c r="AQ30" s="422"/>
      <c r="AR30" s="422"/>
      <c r="AS30" s="422"/>
      <c r="AT30" s="422"/>
      <c r="AU30" s="422"/>
      <c r="AV30" s="422"/>
      <c r="AW30" s="422"/>
      <c r="AX30" s="422"/>
      <c r="AY30" s="422"/>
      <c r="AZ30" s="422"/>
      <c r="BA30" s="422"/>
      <c r="BB30" s="422"/>
      <c r="BC30" s="422"/>
      <c r="BD30" s="422"/>
      <c r="BE30" s="422"/>
      <c r="BF30" s="422"/>
      <c r="BG30" s="422"/>
      <c r="BH30" s="422"/>
      <c r="BI30" s="422"/>
      <c r="BJ30" s="422"/>
      <c r="BK30" s="422"/>
      <c r="BL30" s="422"/>
      <c r="BM30" s="422"/>
      <c r="BN30" s="422"/>
      <c r="BO30" s="422"/>
      <c r="BP30" s="422"/>
      <c r="BQ30" s="422"/>
      <c r="BR30" s="422"/>
      <c r="BS30" s="422"/>
      <c r="BT30" s="422"/>
      <c r="BU30" s="422"/>
      <c r="BV30" s="422"/>
      <c r="BW30" s="422"/>
      <c r="BX30" s="422"/>
      <c r="BY30" s="422"/>
      <c r="BZ30" s="422"/>
      <c r="CA30" s="422"/>
      <c r="CB30" s="422"/>
      <c r="CC30" s="422"/>
      <c r="CD30" s="422"/>
      <c r="CE30" s="422"/>
      <c r="CF30" s="422"/>
      <c r="CG30" s="422"/>
      <c r="CH30" s="422"/>
      <c r="CI30" s="423" t="s">
        <v>586</v>
      </c>
      <c r="CJ30" s="423" t="s">
        <v>586</v>
      </c>
      <c r="CK30" s="423" t="s">
        <v>586</v>
      </c>
      <c r="CL30" s="423" t="s">
        <v>586</v>
      </c>
      <c r="CM30" s="423" t="s">
        <v>586</v>
      </c>
      <c r="CN30" s="423" t="s">
        <v>586</v>
      </c>
      <c r="CO30" s="423" t="s">
        <v>586</v>
      </c>
      <c r="CP30" s="423" t="s">
        <v>586</v>
      </c>
      <c r="CQ30" s="423" t="s">
        <v>586</v>
      </c>
      <c r="CR30" s="423" t="s">
        <v>586</v>
      </c>
      <c r="CS30" s="423" t="s">
        <v>586</v>
      </c>
      <c r="CT30" s="423" t="s">
        <v>586</v>
      </c>
      <c r="CU30" s="423" t="s">
        <v>586</v>
      </c>
      <c r="CV30" s="423" t="s">
        <v>586</v>
      </c>
      <c r="CW30" s="423" t="s">
        <v>586</v>
      </c>
      <c r="CX30" s="423" t="s">
        <v>586</v>
      </c>
      <c r="CY30" s="423" t="s">
        <v>586</v>
      </c>
      <c r="CZ30" s="423" t="s">
        <v>586</v>
      </c>
      <c r="DA30" s="423" t="s">
        <v>586</v>
      </c>
      <c r="DB30" s="423" t="s">
        <v>586</v>
      </c>
      <c r="DC30" s="423" t="s">
        <v>586</v>
      </c>
      <c r="DD30" s="423" t="s">
        <v>586</v>
      </c>
      <c r="DE30" s="423" t="s">
        <v>586</v>
      </c>
      <c r="DF30" s="423" t="s">
        <v>586</v>
      </c>
      <c r="DG30" s="423" t="s">
        <v>586</v>
      </c>
      <c r="DH30" s="423" t="s">
        <v>586</v>
      </c>
      <c r="DI30" s="423" t="s">
        <v>586</v>
      </c>
      <c r="DJ30" s="423" t="s">
        <v>586</v>
      </c>
      <c r="DK30" s="423" t="s">
        <v>586</v>
      </c>
      <c r="DL30" s="423" t="s">
        <v>586</v>
      </c>
      <c r="DM30" s="423" t="s">
        <v>586</v>
      </c>
      <c r="DN30" s="423" t="s">
        <v>586</v>
      </c>
      <c r="DO30" s="423" t="s">
        <v>586</v>
      </c>
      <c r="DP30" s="423" t="s">
        <v>586</v>
      </c>
      <c r="DQ30" s="423" t="s">
        <v>586</v>
      </c>
      <c r="DR30" s="423" t="s">
        <v>586</v>
      </c>
      <c r="DT30" s="423"/>
      <c r="DU30" s="423"/>
      <c r="DV30" s="423"/>
      <c r="DW30" s="232"/>
      <c r="DX30" s="423"/>
      <c r="DY30" s="423"/>
      <c r="DZ30" s="423"/>
      <c r="EA30" s="423"/>
      <c r="EB30" s="370"/>
    </row>
    <row r="31" spans="1:132" x14ac:dyDescent="0.25">
      <c r="A31" s="419" t="s">
        <v>587</v>
      </c>
      <c r="B31" s="796"/>
      <c r="C31" s="420">
        <v>65.510917706666689</v>
      </c>
      <c r="D31" s="420">
        <v>73.856811546666663</v>
      </c>
      <c r="E31" s="420">
        <v>140.77484882666667</v>
      </c>
      <c r="F31" s="420">
        <v>82.171160816666628</v>
      </c>
      <c r="G31" s="420">
        <v>70.042549436666661</v>
      </c>
      <c r="H31" s="420">
        <v>65.843210496666615</v>
      </c>
      <c r="I31" s="420">
        <v>83.194426186666689</v>
      </c>
      <c r="J31" s="420">
        <v>79.870715736666654</v>
      </c>
      <c r="K31" s="420">
        <v>70.624116146666665</v>
      </c>
      <c r="L31" s="420">
        <v>93.854086036666658</v>
      </c>
      <c r="M31" s="420">
        <v>84.493685316666642</v>
      </c>
      <c r="N31" s="420">
        <v>85.728590236666676</v>
      </c>
      <c r="O31" s="420">
        <v>136.7428204366667</v>
      </c>
      <c r="P31" s="420">
        <v>143.75350168666665</v>
      </c>
      <c r="Q31" s="420">
        <v>133.60975322666667</v>
      </c>
      <c r="R31" s="420">
        <v>170.70309163666667</v>
      </c>
      <c r="S31" s="420">
        <v>138.80436034666661</v>
      </c>
      <c r="T31" s="420">
        <v>119.34558027666668</v>
      </c>
      <c r="U31" s="420">
        <v>145.63782648666665</v>
      </c>
      <c r="V31" s="420">
        <v>156.73402494666672</v>
      </c>
      <c r="W31" s="420">
        <v>146.02444874666665</v>
      </c>
      <c r="X31" s="420">
        <v>177.62361159666665</v>
      </c>
      <c r="Y31" s="420">
        <v>152.78594279666666</v>
      </c>
      <c r="Z31" s="420">
        <v>155.53810898666666</v>
      </c>
      <c r="AA31" s="420">
        <v>156.35976103000002</v>
      </c>
      <c r="AB31" s="420">
        <v>84.769682289999992</v>
      </c>
      <c r="AC31" s="420">
        <v>95.234413890000013</v>
      </c>
      <c r="AD31" s="420">
        <v>94.639454180000001</v>
      </c>
      <c r="AE31" s="420">
        <v>68.39882956999999</v>
      </c>
      <c r="AF31" s="420">
        <v>84.702477949999974</v>
      </c>
      <c r="AG31" s="420">
        <v>72.452717100000001</v>
      </c>
      <c r="AH31" s="420">
        <v>54.02496770999997</v>
      </c>
      <c r="AI31" s="420">
        <v>52.045550439999971</v>
      </c>
      <c r="AJ31" s="420">
        <v>90.123182520000057</v>
      </c>
      <c r="AK31" s="420">
        <v>73.409315400000011</v>
      </c>
      <c r="AL31" s="420">
        <v>59.234474320000004</v>
      </c>
      <c r="AM31" s="420">
        <v>21.560597793333329</v>
      </c>
      <c r="AN31" s="420">
        <v>44.861685283333344</v>
      </c>
      <c r="AO31" s="420">
        <v>74.70425663333333</v>
      </c>
      <c r="AP31" s="420">
        <v>50.640024943333344</v>
      </c>
      <c r="AQ31" s="420">
        <v>55.387978943333337</v>
      </c>
      <c r="AR31" s="420">
        <v>58.602417673333349</v>
      </c>
      <c r="AS31" s="420">
        <v>66.914712963333301</v>
      </c>
      <c r="AT31" s="420">
        <v>51.600105573333309</v>
      </c>
      <c r="AU31" s="420">
        <v>55.473258853333363</v>
      </c>
      <c r="AV31" s="420">
        <v>56.444939373333305</v>
      </c>
      <c r="AW31" s="420">
        <v>43.356773963333296</v>
      </c>
      <c r="AX31" s="420">
        <v>57.956203823333354</v>
      </c>
      <c r="AY31" s="420">
        <v>64.198966166666679</v>
      </c>
      <c r="AZ31" s="420">
        <v>102.02554423666668</v>
      </c>
      <c r="BA31" s="420">
        <v>91.179319856666638</v>
      </c>
      <c r="BB31" s="420">
        <v>91.050110086666677</v>
      </c>
      <c r="BC31" s="420">
        <v>76.195671976666631</v>
      </c>
      <c r="BD31" s="420">
        <v>72.853433026666679</v>
      </c>
      <c r="BE31" s="420">
        <v>72.133120976666589</v>
      </c>
      <c r="BF31" s="420">
        <v>87.83485530666681</v>
      </c>
      <c r="BG31" s="420">
        <v>76.842193276666677</v>
      </c>
      <c r="BH31" s="420">
        <v>83.386276656666666</v>
      </c>
      <c r="BI31" s="420">
        <v>79.291459496666647</v>
      </c>
      <c r="BJ31" s="420">
        <v>119.94296966666667</v>
      </c>
      <c r="BK31" s="420">
        <v>67.563385046666667</v>
      </c>
      <c r="BL31" s="420">
        <v>81.572314346666673</v>
      </c>
      <c r="BM31" s="420">
        <v>113.43750980666665</v>
      </c>
      <c r="BN31" s="420">
        <v>91.995761726666643</v>
      </c>
      <c r="BO31" s="420">
        <v>102.91648155666672</v>
      </c>
      <c r="BP31" s="420">
        <v>80.871349566666652</v>
      </c>
      <c r="BQ31" s="420">
        <v>83.898627286666681</v>
      </c>
      <c r="BR31" s="420">
        <v>87.235491616666678</v>
      </c>
      <c r="BS31" s="420">
        <v>74.621784586666735</v>
      </c>
      <c r="BT31" s="420">
        <v>93.287877166666604</v>
      </c>
      <c r="BU31" s="420">
        <v>103.53588051666667</v>
      </c>
      <c r="BV31" s="420">
        <v>131.31776627666673</v>
      </c>
      <c r="BW31" s="420">
        <v>80.683791593333339</v>
      </c>
      <c r="BX31" s="420">
        <v>82.111971283333347</v>
      </c>
      <c r="BY31" s="420">
        <v>122.27641976333334</v>
      </c>
      <c r="BZ31" s="420">
        <v>89.512961883333332</v>
      </c>
      <c r="CA31" s="420">
        <v>84.521587453333353</v>
      </c>
      <c r="CB31" s="420">
        <v>73.306408263333353</v>
      </c>
      <c r="CC31" s="420">
        <v>69.16986755333329</v>
      </c>
      <c r="CD31" s="420">
        <v>101.88034698333334</v>
      </c>
      <c r="CE31" s="420">
        <v>86.417121263333371</v>
      </c>
      <c r="CF31" s="420">
        <v>101.84814629333329</v>
      </c>
      <c r="CG31" s="420">
        <v>86.898464513333323</v>
      </c>
      <c r="CH31" s="420">
        <v>111.94292830333333</v>
      </c>
      <c r="CI31" s="420">
        <v>26.778551756667014</v>
      </c>
      <c r="CJ31" s="420">
        <v>40.918396870000031</v>
      </c>
      <c r="CK31" s="420">
        <v>36.357250040000032</v>
      </c>
      <c r="CL31" s="420">
        <v>114.91941797999992</v>
      </c>
      <c r="CM31" s="420">
        <v>67.331244229999925</v>
      </c>
      <c r="CN31" s="420">
        <v>70.872103230000036</v>
      </c>
      <c r="CO31" s="420">
        <v>40.247085870000141</v>
      </c>
      <c r="CP31" s="420">
        <v>51.974349869999898</v>
      </c>
      <c r="CQ31" s="420">
        <v>73.788212359999804</v>
      </c>
      <c r="CR31" s="420">
        <v>26.442136430000303</v>
      </c>
      <c r="CS31" s="420">
        <v>59.530566739999884</v>
      </c>
      <c r="CT31" s="420">
        <v>151.54589518960753</v>
      </c>
      <c r="CU31" s="420">
        <v>19.128309499999968</v>
      </c>
      <c r="CV31" s="420">
        <v>31.978634000000021</v>
      </c>
      <c r="CW31" s="420">
        <v>50.562631549999956</v>
      </c>
      <c r="CX31" s="420">
        <v>53.918903510000014</v>
      </c>
      <c r="CY31" s="420">
        <v>35.348776930000056</v>
      </c>
      <c r="CZ31" s="420">
        <v>30.446063820000226</v>
      </c>
      <c r="DA31" s="420">
        <v>32.577558410000066</v>
      </c>
      <c r="DB31" s="420">
        <v>39.526764119999982</v>
      </c>
      <c r="DC31" s="420">
        <v>33.095800930000081</v>
      </c>
      <c r="DD31" s="420">
        <v>35.977869752000011</v>
      </c>
      <c r="DE31" s="420">
        <v>36.201173028000007</v>
      </c>
      <c r="DF31" s="420">
        <v>71.849572670000001</v>
      </c>
      <c r="DG31" s="420">
        <v>6.9999999999999822</v>
      </c>
      <c r="DH31" s="420">
        <v>23.248039110000022</v>
      </c>
      <c r="DI31" s="420">
        <v>32.368013189999999</v>
      </c>
      <c r="DJ31" s="420">
        <v>14.081852950000094</v>
      </c>
      <c r="DK31" s="420">
        <v>9.3761550100000139</v>
      </c>
      <c r="DL31" s="420">
        <v>183.4386545200021</v>
      </c>
      <c r="DM31" s="420">
        <v>19.375313439997047</v>
      </c>
      <c r="DN31" s="420">
        <v>53.538213289999973</v>
      </c>
      <c r="DO31" s="420">
        <v>29.440090650000133</v>
      </c>
      <c r="DP31" s="420">
        <v>34.428827780000702</v>
      </c>
      <c r="DQ31" s="420">
        <v>51.823701560000003</v>
      </c>
      <c r="DR31" s="420">
        <v>89.253527810001117</v>
      </c>
      <c r="DT31" s="420">
        <f t="shared" si="19"/>
        <v>760.70521056627467</v>
      </c>
      <c r="DU31" s="420">
        <f t="shared" si="19"/>
        <v>470.61205822000039</v>
      </c>
      <c r="DV31" s="420">
        <f t="shared" si="19"/>
        <v>547.37238931000115</v>
      </c>
      <c r="DX31" s="420">
        <f t="shared" si="24"/>
        <v>760.70521056627467</v>
      </c>
      <c r="DY31" s="424">
        <v>711.44985057000042</v>
      </c>
      <c r="DZ31" s="424">
        <v>1296.3723893100012</v>
      </c>
      <c r="EA31" s="424">
        <v>1164.2646421279346</v>
      </c>
      <c r="EB31" s="370"/>
    </row>
    <row r="32" spans="1:132" x14ac:dyDescent="0.25">
      <c r="A32" s="382" t="s">
        <v>531</v>
      </c>
      <c r="B32" s="385"/>
      <c r="C32" s="400">
        <v>0</v>
      </c>
      <c r="D32" s="400">
        <v>0</v>
      </c>
      <c r="E32" s="400">
        <v>0</v>
      </c>
      <c r="F32" s="400">
        <v>0</v>
      </c>
      <c r="G32" s="400">
        <v>0</v>
      </c>
      <c r="H32" s="400">
        <v>0</v>
      </c>
      <c r="I32" s="400">
        <v>0</v>
      </c>
      <c r="J32" s="400">
        <v>0</v>
      </c>
      <c r="K32" s="400">
        <v>0</v>
      </c>
      <c r="L32" s="400">
        <v>0</v>
      </c>
      <c r="M32" s="400">
        <v>0</v>
      </c>
      <c r="N32" s="400">
        <v>0</v>
      </c>
      <c r="O32" s="400">
        <v>0</v>
      </c>
      <c r="P32" s="400">
        <v>0</v>
      </c>
      <c r="Q32" s="400">
        <v>0</v>
      </c>
      <c r="R32" s="400">
        <v>0</v>
      </c>
      <c r="S32" s="400">
        <v>0</v>
      </c>
      <c r="T32" s="400">
        <v>0</v>
      </c>
      <c r="U32" s="400">
        <v>0</v>
      </c>
      <c r="V32" s="400">
        <v>0</v>
      </c>
      <c r="W32" s="400">
        <v>0</v>
      </c>
      <c r="X32" s="400">
        <v>0</v>
      </c>
      <c r="Y32" s="400">
        <v>0</v>
      </c>
      <c r="Z32" s="400">
        <v>0</v>
      </c>
      <c r="AA32" s="400">
        <v>0</v>
      </c>
      <c r="AB32" s="400">
        <v>0</v>
      </c>
      <c r="AC32" s="400">
        <v>0</v>
      </c>
      <c r="AD32" s="400">
        <v>0</v>
      </c>
      <c r="AE32" s="400">
        <v>0</v>
      </c>
      <c r="AF32" s="400">
        <v>0</v>
      </c>
      <c r="AG32" s="400">
        <v>0</v>
      </c>
      <c r="AH32" s="400">
        <v>0</v>
      </c>
      <c r="AI32" s="400">
        <v>0</v>
      </c>
      <c r="AJ32" s="400">
        <v>0</v>
      </c>
      <c r="AK32" s="400">
        <v>0</v>
      </c>
      <c r="AL32" s="400">
        <v>0</v>
      </c>
      <c r="AM32" s="400">
        <v>0</v>
      </c>
      <c r="AN32" s="400">
        <v>0</v>
      </c>
      <c r="AO32" s="400">
        <v>0</v>
      </c>
      <c r="AP32" s="400">
        <v>0</v>
      </c>
      <c r="AQ32" s="400">
        <v>0</v>
      </c>
      <c r="AR32" s="400">
        <v>0</v>
      </c>
      <c r="AS32" s="400">
        <v>0</v>
      </c>
      <c r="AT32" s="400">
        <v>0</v>
      </c>
      <c r="AU32" s="400">
        <v>0</v>
      </c>
      <c r="AV32" s="400">
        <v>0</v>
      </c>
      <c r="AW32" s="400">
        <v>0</v>
      </c>
      <c r="AX32" s="400">
        <v>0</v>
      </c>
      <c r="AY32" s="400">
        <v>0</v>
      </c>
      <c r="AZ32" s="400">
        <v>0</v>
      </c>
      <c r="BA32" s="400">
        <v>0</v>
      </c>
      <c r="BB32" s="400">
        <v>0</v>
      </c>
      <c r="BC32" s="400">
        <v>0</v>
      </c>
      <c r="BD32" s="400">
        <v>0</v>
      </c>
      <c r="BE32" s="400">
        <v>0</v>
      </c>
      <c r="BF32" s="400">
        <v>0</v>
      </c>
      <c r="BG32" s="400">
        <v>0</v>
      </c>
      <c r="BH32" s="400">
        <v>0</v>
      </c>
      <c r="BI32" s="400">
        <v>0</v>
      </c>
      <c r="BJ32" s="400">
        <v>0</v>
      </c>
      <c r="BK32" s="400">
        <v>5.74730615</v>
      </c>
      <c r="BL32" s="400">
        <v>7.2936737699999989</v>
      </c>
      <c r="BM32" s="400">
        <v>23.118343620000001</v>
      </c>
      <c r="BN32" s="400">
        <v>10.816651229999998</v>
      </c>
      <c r="BO32" s="400">
        <v>22.870747820000009</v>
      </c>
      <c r="BP32" s="400">
        <v>18.641722869999992</v>
      </c>
      <c r="BQ32" s="400">
        <v>12.26652871000001</v>
      </c>
      <c r="BR32" s="400">
        <v>7.6556603499999945</v>
      </c>
      <c r="BS32" s="400">
        <v>18.05307960999999</v>
      </c>
      <c r="BT32" s="400">
        <v>10.492120100000008</v>
      </c>
      <c r="BU32" s="400">
        <v>13.4780958</v>
      </c>
      <c r="BV32" s="400">
        <v>32.498023920000009</v>
      </c>
      <c r="BW32" s="400">
        <v>2.8242030300000005</v>
      </c>
      <c r="BX32" s="400">
        <v>15.859155609999998</v>
      </c>
      <c r="BY32" s="400">
        <v>11.201816219999998</v>
      </c>
      <c r="BZ32" s="400">
        <v>22.23477145</v>
      </c>
      <c r="CA32" s="400">
        <v>20.189955239999996</v>
      </c>
      <c r="CB32" s="400">
        <v>10.851061960000003</v>
      </c>
      <c r="CC32" s="400">
        <v>12.484661500000001</v>
      </c>
      <c r="CD32" s="400">
        <v>10.078966499999996</v>
      </c>
      <c r="CE32" s="400">
        <v>4.3044250500000025</v>
      </c>
      <c r="CF32" s="400">
        <v>8.5227570000000004</v>
      </c>
      <c r="CG32" s="400">
        <v>27.022706030000009</v>
      </c>
      <c r="CH32" s="400">
        <v>83.155366879999988</v>
      </c>
      <c r="CI32" s="400">
        <v>52.315230640000003</v>
      </c>
      <c r="CJ32" s="400">
        <v>56.640631540000008</v>
      </c>
      <c r="CK32" s="400">
        <v>66.363</v>
      </c>
      <c r="CL32" s="400">
        <v>66.833252470000005</v>
      </c>
      <c r="CM32" s="400">
        <v>54.679367760000019</v>
      </c>
      <c r="CN32" s="400">
        <v>52.881356300000007</v>
      </c>
      <c r="CO32" s="400">
        <v>70.446271149999987</v>
      </c>
      <c r="CP32" s="400">
        <v>75.979252410000001</v>
      </c>
      <c r="CQ32" s="400">
        <v>69.135843390000005</v>
      </c>
      <c r="CR32" s="400">
        <v>72.556321949999997</v>
      </c>
      <c r="CS32" s="400">
        <v>72.113248210000052</v>
      </c>
      <c r="CT32" s="400">
        <v>71.25</v>
      </c>
      <c r="CU32" s="400">
        <v>69.856848420000006</v>
      </c>
      <c r="CV32" s="400">
        <v>71.263743900000009</v>
      </c>
      <c r="CW32" s="400">
        <v>73.534064409999999</v>
      </c>
      <c r="CX32" s="400">
        <v>86.532529520000011</v>
      </c>
      <c r="CY32" s="400">
        <v>84.019684780000006</v>
      </c>
      <c r="CZ32" s="400">
        <v>84.385436609999999</v>
      </c>
      <c r="DA32" s="400">
        <v>81.872187789999984</v>
      </c>
      <c r="DB32" s="400">
        <v>76.763600920000002</v>
      </c>
      <c r="DC32" s="400">
        <v>66.653572759999989</v>
      </c>
      <c r="DD32" s="400">
        <v>64.8</v>
      </c>
      <c r="DE32" s="400">
        <v>65.050000000000011</v>
      </c>
      <c r="DF32" s="400">
        <v>0</v>
      </c>
      <c r="DG32" s="400">
        <v>88.184609599999973</v>
      </c>
      <c r="DH32" s="400">
        <v>92.434623699999975</v>
      </c>
      <c r="DI32" s="400">
        <v>103.90429035999999</v>
      </c>
      <c r="DJ32" s="400">
        <v>102.78647634000006</v>
      </c>
      <c r="DK32" s="400">
        <v>98.290700000000015</v>
      </c>
      <c r="DL32" s="400">
        <v>0.15020000000004075</v>
      </c>
      <c r="DM32" s="400">
        <v>0</v>
      </c>
      <c r="DN32" s="400">
        <v>0</v>
      </c>
      <c r="DO32" s="400">
        <v>0</v>
      </c>
      <c r="DP32" s="400">
        <v>0</v>
      </c>
      <c r="DQ32" s="400">
        <v>0</v>
      </c>
      <c r="DR32" s="400">
        <v>0</v>
      </c>
      <c r="DT32" s="400">
        <f t="shared" si="19"/>
        <v>781.19377582000004</v>
      </c>
      <c r="DU32" s="400">
        <f t="shared" si="19"/>
        <v>824.73166910999998</v>
      </c>
      <c r="DV32" s="400">
        <f t="shared" si="19"/>
        <v>485.75090000000012</v>
      </c>
      <c r="DX32" s="400">
        <f t="shared" si="24"/>
        <v>781.19377582000004</v>
      </c>
      <c r="DY32" s="400">
        <f t="shared" si="24"/>
        <v>824.73166910999998</v>
      </c>
      <c r="DZ32" s="400">
        <f t="shared" si="24"/>
        <v>485.75090000000012</v>
      </c>
      <c r="EA32" s="400">
        <v>513.91131245286022</v>
      </c>
      <c r="EB32" s="370"/>
    </row>
    <row r="33" spans="1:132" hidden="1" x14ac:dyDescent="0.25">
      <c r="A33" s="397" t="s">
        <v>588</v>
      </c>
      <c r="B33" s="425"/>
      <c r="C33" s="420"/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  <c r="W33" s="420"/>
      <c r="X33" s="420"/>
      <c r="Y33" s="420"/>
      <c r="Z33" s="420"/>
      <c r="AA33" s="420"/>
      <c r="AB33" s="420"/>
      <c r="AC33" s="420"/>
      <c r="AD33" s="420"/>
      <c r="AE33" s="420"/>
      <c r="AF33" s="420"/>
      <c r="AG33" s="420"/>
      <c r="AH33" s="420"/>
      <c r="AI33" s="420"/>
      <c r="AJ33" s="420"/>
      <c r="AK33" s="420"/>
      <c r="AL33" s="420"/>
      <c r="AM33" s="420"/>
      <c r="AN33" s="420"/>
      <c r="AO33" s="420"/>
      <c r="AP33" s="420"/>
      <c r="AQ33" s="420"/>
      <c r="AR33" s="420"/>
      <c r="AS33" s="420"/>
      <c r="AT33" s="420"/>
      <c r="AU33" s="420"/>
      <c r="AV33" s="420"/>
      <c r="AW33" s="420"/>
      <c r="AX33" s="420"/>
      <c r="AY33" s="420"/>
      <c r="AZ33" s="420"/>
      <c r="BA33" s="420"/>
      <c r="BB33" s="420"/>
      <c r="BC33" s="420"/>
      <c r="BD33" s="420"/>
      <c r="BE33" s="420"/>
      <c r="BF33" s="420"/>
      <c r="BG33" s="420"/>
      <c r="BH33" s="420"/>
      <c r="BI33" s="420"/>
      <c r="BJ33" s="420"/>
      <c r="BK33" s="420"/>
      <c r="BL33" s="420"/>
      <c r="BM33" s="420"/>
      <c r="BN33" s="420"/>
      <c r="BO33" s="420"/>
      <c r="BP33" s="420"/>
      <c r="BQ33" s="420"/>
      <c r="BR33" s="420"/>
      <c r="BS33" s="420"/>
      <c r="BT33" s="420"/>
      <c r="BU33" s="420"/>
      <c r="BV33" s="420"/>
      <c r="BW33" s="420"/>
      <c r="BX33" s="420"/>
      <c r="BY33" s="420"/>
      <c r="BZ33" s="420"/>
      <c r="CA33" s="420"/>
      <c r="CB33" s="420"/>
      <c r="CC33" s="420"/>
      <c r="CD33" s="420"/>
      <c r="CE33" s="420"/>
      <c r="CF33" s="420"/>
      <c r="CG33" s="420"/>
      <c r="CH33" s="420"/>
      <c r="CI33" s="400">
        <v>44.997870640000002</v>
      </c>
      <c r="CJ33" s="400">
        <v>45.788451380000012</v>
      </c>
      <c r="CK33" s="400">
        <v>55.491999999999997</v>
      </c>
      <c r="CL33" s="400">
        <v>54.739453470000001</v>
      </c>
      <c r="CM33" s="400">
        <v>44.903929800000014</v>
      </c>
      <c r="CN33" s="400">
        <v>45.248236300000002</v>
      </c>
      <c r="CO33" s="400">
        <v>58.355406199999997</v>
      </c>
      <c r="CP33" s="400">
        <v>60.031370000000003</v>
      </c>
      <c r="CQ33" s="400">
        <v>61.351463389999999</v>
      </c>
      <c r="CR33" s="400">
        <v>62.158757350000002</v>
      </c>
      <c r="CS33" s="400">
        <v>61.920493190000045</v>
      </c>
      <c r="CT33" s="400">
        <v>62.4</v>
      </c>
      <c r="CU33" s="400">
        <v>60.407638419999998</v>
      </c>
      <c r="CV33" s="400">
        <v>61.579927840000003</v>
      </c>
      <c r="CW33" s="400">
        <v>60.334522309999997</v>
      </c>
      <c r="CX33" s="400">
        <v>75.110266140000007</v>
      </c>
      <c r="CY33" s="400">
        <v>72.913161160000001</v>
      </c>
      <c r="CZ33" s="400">
        <v>69.712658410000003</v>
      </c>
      <c r="DA33" s="400">
        <v>68.114965069999997</v>
      </c>
      <c r="DB33" s="400">
        <v>66.600165820000001</v>
      </c>
      <c r="DC33" s="400">
        <v>56.457904259999985</v>
      </c>
      <c r="DD33" s="400">
        <v>54</v>
      </c>
      <c r="DE33" s="400">
        <v>55.95</v>
      </c>
      <c r="DF33" s="400">
        <v>0</v>
      </c>
      <c r="DG33" s="400">
        <v>78.989959599999978</v>
      </c>
      <c r="DH33" s="400">
        <v>83.270693699999981</v>
      </c>
      <c r="DI33" s="400">
        <v>94.741320359999989</v>
      </c>
      <c r="DJ33" s="400">
        <v>89.898026340000058</v>
      </c>
      <c r="DK33" s="400">
        <v>92.549800000000005</v>
      </c>
      <c r="DL33" s="400">
        <v>0.15020000000004075</v>
      </c>
      <c r="DM33" s="400">
        <v>0</v>
      </c>
      <c r="DN33" s="400">
        <v>0</v>
      </c>
      <c r="DO33" s="400">
        <v>0</v>
      </c>
      <c r="DP33" s="400">
        <v>0</v>
      </c>
      <c r="DQ33" s="400">
        <v>0</v>
      </c>
      <c r="DR33" s="400">
        <v>0</v>
      </c>
      <c r="DT33" s="426">
        <f>SUMIF($CI$1:$DR$1,DT$2,$CI33:$DR33)</f>
        <v>657.38743172</v>
      </c>
      <c r="DU33" s="426">
        <f>SUMIF($CI$1:$DR$1,DU$2,$CI33:$DR33)</f>
        <v>701.18120943000008</v>
      </c>
      <c r="DV33" s="426">
        <f>SUMIF($CI$1:$DR$1,DV$2,$CI33:$DR33)</f>
        <v>439.6</v>
      </c>
      <c r="DX33" s="426">
        <f>DT33+DX60</f>
        <v>657.38743172</v>
      </c>
      <c r="DY33" s="426">
        <f>DU33+DY60</f>
        <v>701.18120943000008</v>
      </c>
      <c r="DZ33" s="426">
        <f>DV33+DZ60</f>
        <v>439.6</v>
      </c>
      <c r="EA33" s="426"/>
      <c r="EB33" s="370"/>
    </row>
    <row r="34" spans="1:132" x14ac:dyDescent="0.25">
      <c r="A34" s="369" t="s">
        <v>528</v>
      </c>
      <c r="B34" s="369"/>
      <c r="C34" s="365">
        <f>SUM(C35:C36,C40)</f>
        <v>797.27966178999998</v>
      </c>
      <c r="D34" s="365">
        <f t="shared" ref="D34:BO34" si="25">SUM(D35:D36,D40)</f>
        <v>541.37453481</v>
      </c>
      <c r="E34" s="365">
        <f t="shared" si="25"/>
        <v>761.2281389100001</v>
      </c>
      <c r="F34" s="365">
        <f t="shared" si="25"/>
        <v>667.06345667000005</v>
      </c>
      <c r="G34" s="365">
        <f t="shared" si="25"/>
        <v>646.70999130000018</v>
      </c>
      <c r="H34" s="365">
        <f t="shared" si="25"/>
        <v>862.30984799000009</v>
      </c>
      <c r="I34" s="365">
        <f t="shared" si="25"/>
        <v>594.68474102000016</v>
      </c>
      <c r="J34" s="365">
        <f t="shared" si="25"/>
        <v>775.4715699000003</v>
      </c>
      <c r="K34" s="365">
        <f t="shared" si="25"/>
        <v>684.75854815999992</v>
      </c>
      <c r="L34" s="365">
        <f t="shared" si="25"/>
        <v>859.29706682000017</v>
      </c>
      <c r="M34" s="365">
        <f t="shared" si="25"/>
        <v>883.99937306999993</v>
      </c>
      <c r="N34" s="365">
        <f t="shared" si="25"/>
        <v>1193.9377021999999</v>
      </c>
      <c r="O34" s="365">
        <f t="shared" si="25"/>
        <v>580.7932139000003</v>
      </c>
      <c r="P34" s="365">
        <f t="shared" si="25"/>
        <v>851.96395818999997</v>
      </c>
      <c r="Q34" s="365">
        <f t="shared" si="25"/>
        <v>772.04943521999996</v>
      </c>
      <c r="R34" s="365">
        <f t="shared" si="25"/>
        <v>832.70150027</v>
      </c>
      <c r="S34" s="365">
        <f t="shared" si="25"/>
        <v>752.96113808000007</v>
      </c>
      <c r="T34" s="365">
        <f t="shared" si="25"/>
        <v>804.64985937000017</v>
      </c>
      <c r="U34" s="365">
        <f t="shared" si="25"/>
        <v>806.86511021000058</v>
      </c>
      <c r="V34" s="365">
        <f t="shared" si="25"/>
        <v>938.74111197999969</v>
      </c>
      <c r="W34" s="365">
        <f t="shared" si="25"/>
        <v>1136.2454775000001</v>
      </c>
      <c r="X34" s="365">
        <f t="shared" si="25"/>
        <v>1215.8271581200004</v>
      </c>
      <c r="Y34" s="365">
        <f t="shared" si="25"/>
        <v>1345.6781158400001</v>
      </c>
      <c r="Z34" s="365">
        <f t="shared" si="25"/>
        <v>1500.8883518499995</v>
      </c>
      <c r="AA34" s="365">
        <f t="shared" si="25"/>
        <v>569.75138865000019</v>
      </c>
      <c r="AB34" s="365">
        <f t="shared" si="25"/>
        <v>923.51839653000002</v>
      </c>
      <c r="AC34" s="365">
        <f t="shared" si="25"/>
        <v>836.3011082999999</v>
      </c>
      <c r="AD34" s="365">
        <f t="shared" si="25"/>
        <v>827.56331616000034</v>
      </c>
      <c r="AE34" s="365">
        <f t="shared" si="25"/>
        <v>757.03816174000031</v>
      </c>
      <c r="AF34" s="365">
        <f t="shared" si="25"/>
        <v>906.01638333000017</v>
      </c>
      <c r="AG34" s="365">
        <f t="shared" si="25"/>
        <v>934.13235534000012</v>
      </c>
      <c r="AH34" s="365">
        <f t="shared" si="25"/>
        <v>958.49686086999941</v>
      </c>
      <c r="AI34" s="365">
        <f t="shared" si="25"/>
        <v>1269.4045084600002</v>
      </c>
      <c r="AJ34" s="365">
        <f t="shared" si="25"/>
        <v>1208.3188634900005</v>
      </c>
      <c r="AK34" s="365">
        <f t="shared" si="25"/>
        <v>1205.9769995100003</v>
      </c>
      <c r="AL34" s="365">
        <f t="shared" si="25"/>
        <v>1380.7743420599995</v>
      </c>
      <c r="AM34" s="365">
        <f t="shared" si="25"/>
        <v>408.11613074999991</v>
      </c>
      <c r="AN34" s="365">
        <f t="shared" si="25"/>
        <v>871.15524600999993</v>
      </c>
      <c r="AO34" s="365">
        <f t="shared" si="25"/>
        <v>751.04298472000016</v>
      </c>
      <c r="AP34" s="365">
        <f t="shared" si="25"/>
        <v>651.32463200000041</v>
      </c>
      <c r="AQ34" s="365">
        <f t="shared" si="25"/>
        <v>1084.5016591200001</v>
      </c>
      <c r="AR34" s="365">
        <f t="shared" si="25"/>
        <v>946.1244033700001</v>
      </c>
      <c r="AS34" s="365">
        <f t="shared" si="25"/>
        <v>918.11976903000004</v>
      </c>
      <c r="AT34" s="365">
        <f t="shared" si="25"/>
        <v>459.22877438000017</v>
      </c>
      <c r="AU34" s="365">
        <f t="shared" si="25"/>
        <v>449.9514159900001</v>
      </c>
      <c r="AV34" s="365">
        <f t="shared" si="25"/>
        <v>898.88581317000012</v>
      </c>
      <c r="AW34" s="365">
        <f t="shared" si="25"/>
        <v>503.30030247000013</v>
      </c>
      <c r="AX34" s="365">
        <f t="shared" si="25"/>
        <v>2186.3466780399999</v>
      </c>
      <c r="AY34" s="365">
        <f t="shared" si="25"/>
        <v>370.81399324999995</v>
      </c>
      <c r="AZ34" s="365">
        <f t="shared" si="25"/>
        <v>288.13155584999993</v>
      </c>
      <c r="BA34" s="365">
        <f t="shared" si="25"/>
        <v>552.51051808</v>
      </c>
      <c r="BB34" s="365">
        <f t="shared" si="25"/>
        <v>621.11816428000009</v>
      </c>
      <c r="BC34" s="365">
        <f t="shared" si="25"/>
        <v>296.21095128999991</v>
      </c>
      <c r="BD34" s="365">
        <f t="shared" si="25"/>
        <v>683.97474235000027</v>
      </c>
      <c r="BE34" s="365">
        <f t="shared" si="25"/>
        <v>862.34303625000018</v>
      </c>
      <c r="BF34" s="365">
        <f t="shared" si="25"/>
        <v>871.71769188999997</v>
      </c>
      <c r="BG34" s="365">
        <f t="shared" si="25"/>
        <v>1013.9213123499999</v>
      </c>
      <c r="BH34" s="365">
        <f t="shared" si="25"/>
        <v>718.71765944000003</v>
      </c>
      <c r="BI34" s="365">
        <f t="shared" si="25"/>
        <v>1180.98473509</v>
      </c>
      <c r="BJ34" s="365">
        <f t="shared" si="25"/>
        <v>2077.7698058999999</v>
      </c>
      <c r="BK34" s="365">
        <f t="shared" si="25"/>
        <v>401.05945685999984</v>
      </c>
      <c r="BL34" s="365">
        <f t="shared" si="25"/>
        <v>762.32892415000003</v>
      </c>
      <c r="BM34" s="365">
        <f t="shared" si="25"/>
        <v>919.99669299999994</v>
      </c>
      <c r="BN34" s="365">
        <f t="shared" si="25"/>
        <v>732.03509855999994</v>
      </c>
      <c r="BO34" s="365">
        <f t="shared" si="25"/>
        <v>570.73817759000008</v>
      </c>
      <c r="BP34" s="365">
        <f t="shared" ref="BP34:EA34" si="26">SUM(BP35:BP36,BP40)</f>
        <v>532.55158893999999</v>
      </c>
      <c r="BQ34" s="365">
        <f t="shared" si="26"/>
        <v>423.95600264999985</v>
      </c>
      <c r="BR34" s="365">
        <f t="shared" si="26"/>
        <v>519.96755782000014</v>
      </c>
      <c r="BS34" s="365">
        <f t="shared" si="26"/>
        <v>362.90878880000008</v>
      </c>
      <c r="BT34" s="365">
        <f t="shared" si="26"/>
        <v>796.70416913000008</v>
      </c>
      <c r="BU34" s="365">
        <f t="shared" si="26"/>
        <v>910.44485238999971</v>
      </c>
      <c r="BV34" s="365">
        <f t="shared" si="26"/>
        <v>1709.3467206900004</v>
      </c>
      <c r="BW34" s="365">
        <f t="shared" si="26"/>
        <v>240.32354888000006</v>
      </c>
      <c r="BX34" s="365">
        <f t="shared" si="26"/>
        <v>422.97639428999997</v>
      </c>
      <c r="BY34" s="365">
        <f t="shared" si="26"/>
        <v>649.10833565000007</v>
      </c>
      <c r="BZ34" s="365">
        <f t="shared" si="26"/>
        <v>522.50158671999986</v>
      </c>
      <c r="CA34" s="365">
        <f t="shared" si="26"/>
        <v>412.01654352999975</v>
      </c>
      <c r="CB34" s="365">
        <f t="shared" si="26"/>
        <v>466.28756012999986</v>
      </c>
      <c r="CC34" s="365">
        <f t="shared" si="26"/>
        <v>515.72552369999994</v>
      </c>
      <c r="CD34" s="365">
        <f t="shared" si="26"/>
        <v>498.12897685999997</v>
      </c>
      <c r="CE34" s="365">
        <f t="shared" si="26"/>
        <v>611.89718876000006</v>
      </c>
      <c r="CF34" s="365">
        <f t="shared" si="26"/>
        <v>469.20171645000005</v>
      </c>
      <c r="CG34" s="365">
        <f t="shared" si="26"/>
        <v>509.75725116000012</v>
      </c>
      <c r="CH34" s="365">
        <f t="shared" si="26"/>
        <v>1522.1162420600006</v>
      </c>
      <c r="CI34" s="365">
        <f t="shared" si="26"/>
        <v>246.57499482999998</v>
      </c>
      <c r="CJ34" s="365">
        <f t="shared" si="26"/>
        <v>330.37061948000007</v>
      </c>
      <c r="CK34" s="365">
        <f t="shared" si="26"/>
        <v>132.96506364999996</v>
      </c>
      <c r="CL34" s="365">
        <f t="shared" si="26"/>
        <v>551.90077315999986</v>
      </c>
      <c r="CM34" s="365">
        <f t="shared" si="26"/>
        <v>533.3675787899997</v>
      </c>
      <c r="CN34" s="365">
        <f t="shared" si="26"/>
        <v>477.93280746000033</v>
      </c>
      <c r="CO34" s="365">
        <f t="shared" si="26"/>
        <v>467.95062406000011</v>
      </c>
      <c r="CP34" s="365">
        <f t="shared" si="26"/>
        <v>415.94871068999953</v>
      </c>
      <c r="CQ34" s="365">
        <f t="shared" si="26"/>
        <v>514.69934798999964</v>
      </c>
      <c r="CR34" s="365">
        <f t="shared" si="26"/>
        <v>301.18203251999972</v>
      </c>
      <c r="CS34" s="365">
        <f t="shared" si="26"/>
        <v>262.59077867999957</v>
      </c>
      <c r="CT34" s="365">
        <f t="shared" si="26"/>
        <v>1348.2273837700004</v>
      </c>
      <c r="CU34" s="365">
        <f t="shared" si="26"/>
        <v>33.103457519999914</v>
      </c>
      <c r="CV34" s="365">
        <f t="shared" si="26"/>
        <v>381.88837508999984</v>
      </c>
      <c r="CW34" s="365">
        <f t="shared" si="26"/>
        <v>143.82035095999976</v>
      </c>
      <c r="CX34" s="365">
        <f t="shared" si="26"/>
        <v>201.70131595000007</v>
      </c>
      <c r="CY34" s="365">
        <f t="shared" si="26"/>
        <v>956.27639257999942</v>
      </c>
      <c r="CZ34" s="365">
        <f t="shared" si="26"/>
        <v>275.05901706000009</v>
      </c>
      <c r="DA34" s="365">
        <f t="shared" si="26"/>
        <v>316.30095518000013</v>
      </c>
      <c r="DB34" s="365">
        <f t="shared" si="26"/>
        <v>298.3756323400001</v>
      </c>
      <c r="DC34" s="365">
        <f t="shared" si="26"/>
        <v>359.56975150999881</v>
      </c>
      <c r="DD34" s="365">
        <f t="shared" si="26"/>
        <v>422.31941430999893</v>
      </c>
      <c r="DE34" s="365">
        <f t="shared" si="26"/>
        <v>498.46294211999998</v>
      </c>
      <c r="DF34" s="365">
        <f t="shared" si="26"/>
        <v>1144.7059109900019</v>
      </c>
      <c r="DG34" s="365">
        <f t="shared" si="26"/>
        <v>313.33518675853662</v>
      </c>
      <c r="DH34" s="365">
        <f t="shared" si="26"/>
        <v>321.16399999999999</v>
      </c>
      <c r="DI34" s="365">
        <f t="shared" si="26"/>
        <v>518.45000000000005</v>
      </c>
      <c r="DJ34" s="365">
        <f t="shared" si="26"/>
        <v>455.72999999999996</v>
      </c>
      <c r="DK34" s="365">
        <f t="shared" si="26"/>
        <v>613.26</v>
      </c>
      <c r="DL34" s="365">
        <f t="shared" si="26"/>
        <v>620.49</v>
      </c>
      <c r="DM34" s="365">
        <f t="shared" si="26"/>
        <v>534.69017487999997</v>
      </c>
      <c r="DN34" s="365">
        <f t="shared" si="26"/>
        <v>542.97</v>
      </c>
      <c r="DO34" s="365">
        <f t="shared" si="26"/>
        <v>320.07999999999964</v>
      </c>
      <c r="DP34" s="365">
        <f t="shared" si="26"/>
        <v>693.36</v>
      </c>
      <c r="DQ34" s="365">
        <f t="shared" si="26"/>
        <v>561.6</v>
      </c>
      <c r="DR34" s="365">
        <f t="shared" si="26"/>
        <v>1265.4744349599887</v>
      </c>
      <c r="DT34" s="365">
        <f t="shared" si="26"/>
        <v>5583.7107150799984</v>
      </c>
      <c r="DU34" s="365">
        <f t="shared" si="26"/>
        <v>5031.5835156099993</v>
      </c>
      <c r="DV34" s="365">
        <f t="shared" si="26"/>
        <v>6760.6037965985252</v>
      </c>
      <c r="DX34" s="365">
        <f t="shared" si="26"/>
        <v>4870.4299335599999</v>
      </c>
      <c r="DY34" s="365">
        <f t="shared" si="26"/>
        <v>3715.0877526999998</v>
      </c>
      <c r="DZ34" s="365">
        <f t="shared" si="26"/>
        <v>4711.5110068685253</v>
      </c>
      <c r="EA34" s="365">
        <f t="shared" si="26"/>
        <v>4642.548988647749</v>
      </c>
      <c r="EB34" s="370"/>
    </row>
    <row r="35" spans="1:132" x14ac:dyDescent="0.25">
      <c r="A35" s="382" t="s">
        <v>589</v>
      </c>
      <c r="B35" s="382"/>
      <c r="C35" s="391">
        <v>108.27875793</v>
      </c>
      <c r="D35" s="391">
        <v>148.37828764999995</v>
      </c>
      <c r="E35" s="391">
        <v>212.89114623000006</v>
      </c>
      <c r="F35" s="391">
        <v>222.23305703000003</v>
      </c>
      <c r="G35" s="391">
        <v>170.25887760000003</v>
      </c>
      <c r="H35" s="391">
        <v>310.62272443000006</v>
      </c>
      <c r="I35" s="391">
        <v>223.80055053000012</v>
      </c>
      <c r="J35" s="391">
        <v>268.97654478000015</v>
      </c>
      <c r="K35" s="391">
        <v>272.70162369000002</v>
      </c>
      <c r="L35" s="391">
        <v>349.68411405000023</v>
      </c>
      <c r="M35" s="391">
        <v>361.23724429999993</v>
      </c>
      <c r="N35" s="391">
        <v>507.99554330000024</v>
      </c>
      <c r="O35" s="391">
        <v>190.79400910000012</v>
      </c>
      <c r="P35" s="391">
        <v>248.91941494</v>
      </c>
      <c r="Q35" s="391">
        <v>284.1466251999999</v>
      </c>
      <c r="R35" s="391">
        <v>386.05777080999997</v>
      </c>
      <c r="S35" s="391">
        <v>333.46105674000012</v>
      </c>
      <c r="T35" s="391">
        <v>295.16070547000004</v>
      </c>
      <c r="U35" s="391">
        <v>360.10648095000028</v>
      </c>
      <c r="V35" s="391">
        <v>358.16874633999998</v>
      </c>
      <c r="W35" s="391">
        <v>380.36676444999995</v>
      </c>
      <c r="X35" s="391">
        <v>423.52609768000013</v>
      </c>
      <c r="Y35" s="391">
        <v>551.12918822999973</v>
      </c>
      <c r="Z35" s="391">
        <v>549.91276233999963</v>
      </c>
      <c r="AA35" s="391">
        <v>152.24074625000006</v>
      </c>
      <c r="AB35" s="391">
        <v>395.97120865000011</v>
      </c>
      <c r="AC35" s="391">
        <v>300.29742421999998</v>
      </c>
      <c r="AD35" s="391">
        <v>290.05758616000026</v>
      </c>
      <c r="AE35" s="391">
        <v>333.25041636999993</v>
      </c>
      <c r="AF35" s="391">
        <v>315.34743864000006</v>
      </c>
      <c r="AG35" s="391">
        <v>348.65244225999999</v>
      </c>
      <c r="AH35" s="391">
        <v>308.90864583000013</v>
      </c>
      <c r="AI35" s="391">
        <v>390.7103493599999</v>
      </c>
      <c r="AJ35" s="391">
        <v>443.92190046000042</v>
      </c>
      <c r="AK35" s="391">
        <v>447.46740483000025</v>
      </c>
      <c r="AL35" s="391">
        <v>547.81434934000004</v>
      </c>
      <c r="AM35" s="391">
        <v>88.346107169999996</v>
      </c>
      <c r="AN35" s="391">
        <v>176.43423498000001</v>
      </c>
      <c r="AO35" s="391">
        <v>275.20429838000013</v>
      </c>
      <c r="AP35" s="391">
        <v>109.60749697</v>
      </c>
      <c r="AQ35" s="391">
        <v>211.05585786999998</v>
      </c>
      <c r="AR35" s="391">
        <v>269.73065908000001</v>
      </c>
      <c r="AS35" s="391">
        <v>167.14184857000012</v>
      </c>
      <c r="AT35" s="391">
        <v>221.46102329000013</v>
      </c>
      <c r="AU35" s="391">
        <v>172.88109953999998</v>
      </c>
      <c r="AV35" s="391">
        <v>201.81472495000008</v>
      </c>
      <c r="AW35" s="391">
        <v>202.74812686999996</v>
      </c>
      <c r="AX35" s="391">
        <v>220.04060002000003</v>
      </c>
      <c r="AY35" s="391">
        <v>13.79802772</v>
      </c>
      <c r="AZ35" s="391">
        <v>60.682586929999999</v>
      </c>
      <c r="BA35" s="391">
        <v>122.81078696999998</v>
      </c>
      <c r="BB35" s="391">
        <v>94.513858989999974</v>
      </c>
      <c r="BC35" s="391">
        <v>69.922979029999979</v>
      </c>
      <c r="BD35" s="391">
        <v>84.164756329999975</v>
      </c>
      <c r="BE35" s="391">
        <v>184.96501605000003</v>
      </c>
      <c r="BF35" s="391">
        <v>383.05186550000002</v>
      </c>
      <c r="BG35" s="391">
        <v>297.27964495999981</v>
      </c>
      <c r="BH35" s="391">
        <v>148.11696021000003</v>
      </c>
      <c r="BI35" s="391">
        <v>495.39850920999982</v>
      </c>
      <c r="BJ35" s="391">
        <v>719.10549097999967</v>
      </c>
      <c r="BK35" s="391">
        <v>53.020146640000007</v>
      </c>
      <c r="BL35" s="391">
        <v>256.26408989999999</v>
      </c>
      <c r="BM35" s="391">
        <v>302.21134266999991</v>
      </c>
      <c r="BN35" s="391">
        <v>288.6185528900001</v>
      </c>
      <c r="BO35" s="391">
        <v>179.15464696000006</v>
      </c>
      <c r="BP35" s="391">
        <v>117.35680433000003</v>
      </c>
      <c r="BQ35" s="391">
        <v>87.931408509999997</v>
      </c>
      <c r="BR35" s="391">
        <v>154.42169456000005</v>
      </c>
      <c r="BS35" s="391">
        <v>116.00915463</v>
      </c>
      <c r="BT35" s="391">
        <v>156.89062770999999</v>
      </c>
      <c r="BU35" s="391">
        <v>281.60259224999993</v>
      </c>
      <c r="BV35" s="391">
        <v>612.43340569000009</v>
      </c>
      <c r="BW35" s="391">
        <v>11.431022759999999</v>
      </c>
      <c r="BX35" s="391">
        <v>25.170026829999991</v>
      </c>
      <c r="BY35" s="391">
        <v>67.72810130000002</v>
      </c>
      <c r="BZ35" s="391">
        <v>67.433467309999983</v>
      </c>
      <c r="CA35" s="391">
        <v>51.207207229999995</v>
      </c>
      <c r="CB35" s="391">
        <v>86.984957429999994</v>
      </c>
      <c r="CC35" s="391">
        <v>60.774424149999994</v>
      </c>
      <c r="CD35" s="391">
        <v>97.294481660000017</v>
      </c>
      <c r="CE35" s="391">
        <v>91.922905560000004</v>
      </c>
      <c r="CF35" s="391">
        <v>83.028586959999998</v>
      </c>
      <c r="CG35" s="391">
        <v>79.816545849999954</v>
      </c>
      <c r="CH35" s="391">
        <v>317.11747288000004</v>
      </c>
      <c r="CI35" s="391">
        <v>0.79406508000000009</v>
      </c>
      <c r="CJ35" s="391">
        <v>9.9824559100000005</v>
      </c>
      <c r="CK35" s="391">
        <v>17.525349020000004</v>
      </c>
      <c r="CL35" s="391">
        <v>62.418806959999998</v>
      </c>
      <c r="CM35" s="391">
        <v>148.26546705999993</v>
      </c>
      <c r="CN35" s="391">
        <v>79.155496979999995</v>
      </c>
      <c r="CO35" s="391">
        <v>67.829291169999991</v>
      </c>
      <c r="CP35" s="391">
        <v>47.764903220000008</v>
      </c>
      <c r="CQ35" s="391">
        <v>43.445973470000027</v>
      </c>
      <c r="CR35" s="391">
        <v>80.284540640000074</v>
      </c>
      <c r="CS35" s="391">
        <v>68.346508780000022</v>
      </c>
      <c r="CT35" s="391">
        <v>193.71378354999996</v>
      </c>
      <c r="CU35" s="391">
        <v>3.0436350299999995</v>
      </c>
      <c r="CV35" s="391">
        <v>24.534075689999995</v>
      </c>
      <c r="CW35" s="391">
        <v>13.937605540000003</v>
      </c>
      <c r="CX35" s="391">
        <v>13.554940839999995</v>
      </c>
      <c r="CY35" s="391">
        <v>28.161652419999996</v>
      </c>
      <c r="CZ35" s="391">
        <v>20.796432939999999</v>
      </c>
      <c r="DA35" s="391">
        <v>31.234911869999998</v>
      </c>
      <c r="DB35" s="391">
        <v>50.848446959999997</v>
      </c>
      <c r="DC35" s="391">
        <v>44.902026729999989</v>
      </c>
      <c r="DD35" s="391">
        <v>26.973523130000004</v>
      </c>
      <c r="DE35" s="391">
        <v>91.561499089999998</v>
      </c>
      <c r="DF35" s="391">
        <v>183.54452105999997</v>
      </c>
      <c r="DG35" s="391">
        <v>1.302343159999964</v>
      </c>
      <c r="DH35" s="391">
        <v>1.5817886800001304</v>
      </c>
      <c r="DI35" s="391">
        <v>54.417101419999483</v>
      </c>
      <c r="DJ35" s="391">
        <v>30.396812619999821</v>
      </c>
      <c r="DK35" s="391">
        <v>103.70528920000078</v>
      </c>
      <c r="DL35" s="391">
        <v>26.784776240000852</v>
      </c>
      <c r="DM35" s="391">
        <v>60.358188461985151</v>
      </c>
      <c r="DN35" s="391">
        <v>29.224717389997963</v>
      </c>
      <c r="DO35" s="391">
        <v>53.284501709997386</v>
      </c>
      <c r="DP35" s="391">
        <v>102.67699991000164</v>
      </c>
      <c r="DQ35" s="391">
        <v>53.157101259999195</v>
      </c>
      <c r="DR35" s="391">
        <v>119.58139096999781</v>
      </c>
      <c r="DT35" s="391">
        <f t="shared" si="19"/>
        <v>819.52664183999991</v>
      </c>
      <c r="DU35" s="391">
        <f t="shared" si="19"/>
        <v>533.09327129999997</v>
      </c>
      <c r="DV35" s="391">
        <f t="shared" si="19"/>
        <v>636.4710110219803</v>
      </c>
      <c r="DX35" s="391">
        <f t="shared" ref="DX35:DZ38" si="27">DT35</f>
        <v>819.52664183999991</v>
      </c>
      <c r="DY35" s="391">
        <f t="shared" si="27"/>
        <v>533.09327129999997</v>
      </c>
      <c r="DZ35" s="391">
        <f t="shared" si="27"/>
        <v>636.4710110219803</v>
      </c>
      <c r="EA35" s="391">
        <v>679.18278725343816</v>
      </c>
      <c r="EB35" s="370"/>
    </row>
    <row r="36" spans="1:132" x14ac:dyDescent="0.25">
      <c r="A36" s="382" t="s">
        <v>578</v>
      </c>
      <c r="B36" s="382"/>
      <c r="C36" s="391">
        <f>SUM(C37:C39)</f>
        <v>490.60920211999996</v>
      </c>
      <c r="D36" s="391">
        <f t="shared" ref="D36:BO36" si="28">SUM(D37:D39)</f>
        <v>314.10557137000001</v>
      </c>
      <c r="E36" s="391">
        <f t="shared" si="28"/>
        <v>486.12420265999998</v>
      </c>
      <c r="F36" s="391">
        <f t="shared" si="28"/>
        <v>340.49160470000004</v>
      </c>
      <c r="G36" s="391">
        <f t="shared" si="28"/>
        <v>408.6770660900001</v>
      </c>
      <c r="H36" s="391">
        <f t="shared" si="28"/>
        <v>484.49295503999997</v>
      </c>
      <c r="I36" s="391">
        <f t="shared" si="28"/>
        <v>321.76401361000006</v>
      </c>
      <c r="J36" s="391">
        <f t="shared" si="28"/>
        <v>427.43791114000015</v>
      </c>
      <c r="K36" s="391">
        <f t="shared" si="28"/>
        <v>344.45647834999988</v>
      </c>
      <c r="L36" s="391">
        <f t="shared" si="28"/>
        <v>398.48218467000004</v>
      </c>
      <c r="M36" s="391">
        <f t="shared" si="28"/>
        <v>413.95136697000004</v>
      </c>
      <c r="N36" s="391">
        <f t="shared" si="28"/>
        <v>511.62348676999966</v>
      </c>
      <c r="O36" s="391">
        <f t="shared" si="28"/>
        <v>361.73582469000007</v>
      </c>
      <c r="P36" s="391">
        <f t="shared" si="28"/>
        <v>536.12076877000004</v>
      </c>
      <c r="Q36" s="391">
        <f t="shared" si="28"/>
        <v>398.00617282000007</v>
      </c>
      <c r="R36" s="391">
        <f t="shared" si="28"/>
        <v>338.47423642999996</v>
      </c>
      <c r="S36" s="391">
        <f t="shared" si="28"/>
        <v>358.86798947999995</v>
      </c>
      <c r="T36" s="391">
        <f t="shared" si="28"/>
        <v>407.94760790999999</v>
      </c>
      <c r="U36" s="391">
        <f t="shared" si="28"/>
        <v>370.48181652000017</v>
      </c>
      <c r="V36" s="391">
        <f t="shared" si="28"/>
        <v>449.82951057999992</v>
      </c>
      <c r="W36" s="391">
        <f t="shared" si="28"/>
        <v>634.60673695000014</v>
      </c>
      <c r="X36" s="391">
        <f t="shared" si="28"/>
        <v>587.03063945000019</v>
      </c>
      <c r="Y36" s="391">
        <f t="shared" si="28"/>
        <v>497.72394707000001</v>
      </c>
      <c r="Z36" s="391">
        <f t="shared" si="28"/>
        <v>664.6898592099999</v>
      </c>
      <c r="AA36" s="391">
        <f t="shared" si="28"/>
        <v>408.32209728000021</v>
      </c>
      <c r="AB36" s="391">
        <f t="shared" si="28"/>
        <v>472.82245039999992</v>
      </c>
      <c r="AC36" s="391">
        <f t="shared" si="28"/>
        <v>411.36401078000006</v>
      </c>
      <c r="AD36" s="391">
        <f t="shared" si="28"/>
        <v>484.04179281</v>
      </c>
      <c r="AE36" s="391">
        <f t="shared" si="28"/>
        <v>335.22774398000035</v>
      </c>
      <c r="AF36" s="391">
        <f t="shared" si="28"/>
        <v>525.05263816000001</v>
      </c>
      <c r="AG36" s="391">
        <f t="shared" si="28"/>
        <v>512.33847584</v>
      </c>
      <c r="AH36" s="391">
        <f t="shared" si="28"/>
        <v>556.84197551999932</v>
      </c>
      <c r="AI36" s="391">
        <f t="shared" si="28"/>
        <v>817.24371475000021</v>
      </c>
      <c r="AJ36" s="391">
        <f t="shared" si="28"/>
        <v>570.6005149099999</v>
      </c>
      <c r="AK36" s="391">
        <f t="shared" si="28"/>
        <v>562.36683745000005</v>
      </c>
      <c r="AL36" s="391">
        <f t="shared" si="28"/>
        <v>555.37535953999964</v>
      </c>
      <c r="AM36" s="391">
        <f t="shared" si="28"/>
        <v>310.90490160999991</v>
      </c>
      <c r="AN36" s="391">
        <f t="shared" si="28"/>
        <v>641.20658861999993</v>
      </c>
      <c r="AO36" s="391">
        <f t="shared" si="28"/>
        <v>379.49824174999998</v>
      </c>
      <c r="AP36" s="391">
        <f t="shared" si="28"/>
        <v>493.44086897000034</v>
      </c>
      <c r="AQ36" s="391">
        <f t="shared" si="28"/>
        <v>757.68303351999998</v>
      </c>
      <c r="AR36" s="391">
        <f t="shared" si="28"/>
        <v>562.90358549999996</v>
      </c>
      <c r="AS36" s="391">
        <f t="shared" si="28"/>
        <v>690.08698893999986</v>
      </c>
      <c r="AT36" s="391">
        <f t="shared" si="28"/>
        <v>190.10198513999995</v>
      </c>
      <c r="AU36" s="391">
        <f t="shared" si="28"/>
        <v>212.06159572000013</v>
      </c>
      <c r="AV36" s="391">
        <f t="shared" si="28"/>
        <v>592.40038790999995</v>
      </c>
      <c r="AW36" s="391">
        <f t="shared" si="28"/>
        <v>236.51941510000003</v>
      </c>
      <c r="AX36" s="391">
        <f t="shared" si="28"/>
        <v>1839.7389651100002</v>
      </c>
      <c r="AY36" s="391">
        <f t="shared" si="28"/>
        <v>348.79167002999998</v>
      </c>
      <c r="AZ36" s="391">
        <f t="shared" si="28"/>
        <v>187.35897366999995</v>
      </c>
      <c r="BA36" s="391">
        <f t="shared" si="28"/>
        <v>379.64216341000002</v>
      </c>
      <c r="BB36" s="391">
        <f t="shared" si="28"/>
        <v>481.9791885300001</v>
      </c>
      <c r="BC36" s="391">
        <f t="shared" si="28"/>
        <v>208.40197345999997</v>
      </c>
      <c r="BD36" s="391">
        <f t="shared" si="28"/>
        <v>571.72416630000032</v>
      </c>
      <c r="BE36" s="391">
        <f t="shared" si="28"/>
        <v>648.18938319000017</v>
      </c>
      <c r="BF36" s="391">
        <f t="shared" si="28"/>
        <v>456.56944387999988</v>
      </c>
      <c r="BG36" s="391">
        <f t="shared" si="28"/>
        <v>690.79917795000006</v>
      </c>
      <c r="BH36" s="391">
        <f t="shared" si="28"/>
        <v>541.69608195000001</v>
      </c>
      <c r="BI36" s="391">
        <f t="shared" si="28"/>
        <v>635.22991354999999</v>
      </c>
      <c r="BJ36" s="391">
        <f t="shared" si="28"/>
        <v>1223.2859708100004</v>
      </c>
      <c r="BK36" s="391">
        <f t="shared" si="28"/>
        <v>337.50219682999983</v>
      </c>
      <c r="BL36" s="391">
        <f t="shared" si="28"/>
        <v>490.00556647999997</v>
      </c>
      <c r="BM36" s="391">
        <f t="shared" si="28"/>
        <v>482.36670206000002</v>
      </c>
      <c r="BN36" s="391">
        <f t="shared" si="28"/>
        <v>412.11559880999982</v>
      </c>
      <c r="BO36" s="391">
        <f t="shared" si="28"/>
        <v>356.36734770999999</v>
      </c>
      <c r="BP36" s="391">
        <f t="shared" ref="BP36:DZ36" si="29">SUM(BP37:BP39)</f>
        <v>375.12959389999992</v>
      </c>
      <c r="BQ36" s="391">
        <f t="shared" si="29"/>
        <v>307.6649243899999</v>
      </c>
      <c r="BR36" s="391">
        <f t="shared" si="29"/>
        <v>324.21580044000007</v>
      </c>
      <c r="BS36" s="391">
        <f t="shared" si="29"/>
        <v>217.77286511000005</v>
      </c>
      <c r="BT36" s="391">
        <f t="shared" si="29"/>
        <v>605.21121054000002</v>
      </c>
      <c r="BU36" s="391">
        <f t="shared" si="29"/>
        <v>440.22812006999982</v>
      </c>
      <c r="BV36" s="391">
        <f t="shared" si="29"/>
        <v>912.61197720000018</v>
      </c>
      <c r="BW36" s="391">
        <f t="shared" si="29"/>
        <v>223.75914205000009</v>
      </c>
      <c r="BX36" s="391">
        <f t="shared" si="29"/>
        <v>367.04082448000003</v>
      </c>
      <c r="BY36" s="391">
        <f t="shared" si="29"/>
        <v>333.64373766999995</v>
      </c>
      <c r="BZ36" s="391">
        <f t="shared" si="29"/>
        <v>401.95681170999984</v>
      </c>
      <c r="CA36" s="391">
        <f t="shared" si="29"/>
        <v>343.11776934999978</v>
      </c>
      <c r="CB36" s="391">
        <f t="shared" si="29"/>
        <v>365.49067491999989</v>
      </c>
      <c r="CC36" s="391">
        <f t="shared" si="29"/>
        <v>437.44202010999993</v>
      </c>
      <c r="CD36" s="391">
        <f t="shared" si="29"/>
        <v>382.76939671999992</v>
      </c>
      <c r="CE36" s="391">
        <f t="shared" si="29"/>
        <v>499.46702487000005</v>
      </c>
      <c r="CF36" s="391">
        <f t="shared" si="29"/>
        <v>345.53327901</v>
      </c>
      <c r="CG36" s="391">
        <f t="shared" si="29"/>
        <v>375.70721356000007</v>
      </c>
      <c r="CH36" s="391">
        <f t="shared" si="29"/>
        <v>1085.45905081</v>
      </c>
      <c r="CI36" s="391">
        <f t="shared" si="29"/>
        <v>240.28510795999998</v>
      </c>
      <c r="CJ36" s="391">
        <f t="shared" si="29"/>
        <v>300.10587709000004</v>
      </c>
      <c r="CK36" s="391">
        <f t="shared" si="29"/>
        <v>96.219071969999959</v>
      </c>
      <c r="CL36" s="391">
        <f t="shared" si="29"/>
        <v>471.87097193999972</v>
      </c>
      <c r="CM36" s="391">
        <f t="shared" si="29"/>
        <v>348.23778988999987</v>
      </c>
      <c r="CN36" s="391">
        <f t="shared" si="29"/>
        <v>367.68816269000035</v>
      </c>
      <c r="CO36" s="391">
        <f t="shared" si="29"/>
        <v>347.29062316000028</v>
      </c>
      <c r="CP36" s="391">
        <f t="shared" si="29"/>
        <v>239.02521714</v>
      </c>
      <c r="CQ36" s="391">
        <f t="shared" si="29"/>
        <v>354.63072244000011</v>
      </c>
      <c r="CR36" s="391">
        <f t="shared" si="29"/>
        <v>138.92820222999993</v>
      </c>
      <c r="CS36" s="391">
        <f t="shared" si="29"/>
        <v>119.19755906999998</v>
      </c>
      <c r="CT36" s="391">
        <f t="shared" si="29"/>
        <v>1027.0077553600006</v>
      </c>
      <c r="CU36" s="391">
        <f t="shared" si="29"/>
        <v>0.16022371999997631</v>
      </c>
      <c r="CV36" s="391">
        <f t="shared" si="29"/>
        <v>290.34202965000014</v>
      </c>
      <c r="CW36" s="391">
        <f t="shared" si="29"/>
        <v>77.052593639999998</v>
      </c>
      <c r="CX36" s="391">
        <f t="shared" si="29"/>
        <v>156.24013497000001</v>
      </c>
      <c r="CY36" s="391">
        <f t="shared" si="29"/>
        <v>888.19327821999946</v>
      </c>
      <c r="CZ36" s="391">
        <f t="shared" si="29"/>
        <v>237.30432541000005</v>
      </c>
      <c r="DA36" s="391">
        <f t="shared" si="29"/>
        <v>251.47623599000011</v>
      </c>
      <c r="DB36" s="391">
        <f t="shared" si="29"/>
        <v>195.26835288000009</v>
      </c>
      <c r="DC36" s="391">
        <f t="shared" si="29"/>
        <v>181.90995906999993</v>
      </c>
      <c r="DD36" s="391">
        <f t="shared" si="29"/>
        <v>243.13677531999997</v>
      </c>
      <c r="DE36" s="391">
        <f t="shared" si="29"/>
        <v>217.23213686999986</v>
      </c>
      <c r="DF36" s="391">
        <f t="shared" si="29"/>
        <v>683.08392408000009</v>
      </c>
      <c r="DG36" s="391">
        <f t="shared" si="29"/>
        <v>244.13518675853663</v>
      </c>
      <c r="DH36" s="391">
        <f t="shared" si="29"/>
        <v>276.64400000000001</v>
      </c>
      <c r="DI36" s="391">
        <f t="shared" si="29"/>
        <v>329.04</v>
      </c>
      <c r="DJ36" s="391">
        <f t="shared" si="29"/>
        <v>305.89</v>
      </c>
      <c r="DK36" s="391">
        <f t="shared" si="29"/>
        <v>307.38</v>
      </c>
      <c r="DL36" s="391">
        <f t="shared" si="29"/>
        <v>508.82</v>
      </c>
      <c r="DM36" s="391">
        <f t="shared" si="29"/>
        <v>383.18749289801599</v>
      </c>
      <c r="DN36" s="391">
        <f t="shared" si="29"/>
        <v>399.83000000000004</v>
      </c>
      <c r="DO36" s="391">
        <f t="shared" si="29"/>
        <v>171.62465387000066</v>
      </c>
      <c r="DP36" s="391">
        <f t="shared" si="29"/>
        <v>522.5</v>
      </c>
      <c r="DQ36" s="391">
        <f t="shared" si="29"/>
        <v>413.55</v>
      </c>
      <c r="DR36" s="391">
        <f t="shared" si="29"/>
        <v>957.85650355999132</v>
      </c>
      <c r="DT36" s="391">
        <f t="shared" si="29"/>
        <v>4050.4870609400004</v>
      </c>
      <c r="DU36" s="391">
        <f t="shared" si="29"/>
        <v>3421.3999698199996</v>
      </c>
      <c r="DV36" s="391">
        <f t="shared" si="29"/>
        <v>4820.4578370865447</v>
      </c>
      <c r="DX36" s="391">
        <f t="shared" si="29"/>
        <v>4050.4870609400004</v>
      </c>
      <c r="DY36" s="391">
        <f t="shared" si="29"/>
        <v>3180.5621774699994</v>
      </c>
      <c r="DZ36" s="391">
        <f t="shared" si="29"/>
        <v>4071.4578370865447</v>
      </c>
      <c r="EA36" s="391">
        <v>3963.3662013943108</v>
      </c>
      <c r="EB36" s="370"/>
    </row>
    <row r="37" spans="1:132" x14ac:dyDescent="0.25">
      <c r="A37" s="427" t="s">
        <v>590</v>
      </c>
      <c r="B37" s="428"/>
      <c r="C37" s="391">
        <v>231.14124236999999</v>
      </c>
      <c r="D37" s="391">
        <v>224.18216135000006</v>
      </c>
      <c r="E37" s="391">
        <v>283.14051089000003</v>
      </c>
      <c r="F37" s="391">
        <v>240.45057030999976</v>
      </c>
      <c r="G37" s="391">
        <v>229.3539892</v>
      </c>
      <c r="H37" s="391">
        <v>224.56392126000014</v>
      </c>
      <c r="I37" s="391">
        <v>220.32529919000035</v>
      </c>
      <c r="J37" s="391">
        <v>247.23219692999965</v>
      </c>
      <c r="K37" s="391">
        <v>233.30606999999964</v>
      </c>
      <c r="L37" s="391">
        <v>244.66234845000099</v>
      </c>
      <c r="M37" s="391">
        <v>238.6876840599989</v>
      </c>
      <c r="N37" s="391">
        <v>267.38036656000122</v>
      </c>
      <c r="O37" s="391">
        <v>244.15649097000002</v>
      </c>
      <c r="P37" s="391">
        <v>229.44949819000001</v>
      </c>
      <c r="Q37" s="391">
        <v>249.16149780999979</v>
      </c>
      <c r="R37" s="391">
        <v>198.32703882000033</v>
      </c>
      <c r="S37" s="391">
        <v>224.46101542999975</v>
      </c>
      <c r="T37" s="391">
        <v>237.9237407200003</v>
      </c>
      <c r="U37" s="391">
        <v>238.73665132999963</v>
      </c>
      <c r="V37" s="391">
        <v>321.6383195100002</v>
      </c>
      <c r="W37" s="391">
        <v>464.52553421999983</v>
      </c>
      <c r="X37" s="391">
        <v>248.34225015999937</v>
      </c>
      <c r="Y37" s="391">
        <v>258.68555908000098</v>
      </c>
      <c r="Z37" s="391">
        <v>314.47257369999988</v>
      </c>
      <c r="AA37" s="391">
        <v>281.65196596000004</v>
      </c>
      <c r="AB37" s="391">
        <v>244.98362053999989</v>
      </c>
      <c r="AC37" s="391">
        <v>254.52213041000027</v>
      </c>
      <c r="AD37" s="391">
        <v>207.78445586999965</v>
      </c>
      <c r="AE37" s="391">
        <v>248.87615391999987</v>
      </c>
      <c r="AF37" s="391">
        <v>331.40222205000055</v>
      </c>
      <c r="AG37" s="391">
        <v>291.82974263999927</v>
      </c>
      <c r="AH37" s="391">
        <v>324.12960575000079</v>
      </c>
      <c r="AI37" s="391">
        <v>298.72472257999971</v>
      </c>
      <c r="AJ37" s="391">
        <v>291.54567182000028</v>
      </c>
      <c r="AK37" s="391">
        <v>284.81520885999998</v>
      </c>
      <c r="AL37" s="391">
        <v>329.21951552000064</v>
      </c>
      <c r="AM37" s="391">
        <v>137.58451693000001</v>
      </c>
      <c r="AN37" s="391">
        <v>362.05354657999999</v>
      </c>
      <c r="AO37" s="391">
        <v>213.76669780999993</v>
      </c>
      <c r="AP37" s="391">
        <v>340.66144253000027</v>
      </c>
      <c r="AQ37" s="391">
        <v>321.18787567000004</v>
      </c>
      <c r="AR37" s="391">
        <v>308.37741252999967</v>
      </c>
      <c r="AS37" s="391">
        <v>324.91055761999974</v>
      </c>
      <c r="AT37" s="391">
        <v>80.81657195000048</v>
      </c>
      <c r="AU37" s="391">
        <v>104.98230808000017</v>
      </c>
      <c r="AV37" s="391">
        <v>297.83631784999989</v>
      </c>
      <c r="AW37" s="391">
        <v>119.95554717999994</v>
      </c>
      <c r="AX37" s="391">
        <v>799.14694206000013</v>
      </c>
      <c r="AY37" s="391">
        <v>69.314867290000009</v>
      </c>
      <c r="AZ37" s="391">
        <v>32.043735050000009</v>
      </c>
      <c r="BA37" s="391">
        <v>253.11430324000003</v>
      </c>
      <c r="BB37" s="391">
        <v>306.03953233999988</v>
      </c>
      <c r="BC37" s="391">
        <v>42.869164040000101</v>
      </c>
      <c r="BD37" s="391">
        <v>381.63346540000009</v>
      </c>
      <c r="BE37" s="391">
        <v>475.78947628000037</v>
      </c>
      <c r="BF37" s="391">
        <v>234.68636192999975</v>
      </c>
      <c r="BG37" s="391">
        <v>252.77602964999892</v>
      </c>
      <c r="BH37" s="391">
        <v>221.67145114000186</v>
      </c>
      <c r="BI37" s="391">
        <v>225.65277698999898</v>
      </c>
      <c r="BJ37" s="391">
        <v>441.21020970000063</v>
      </c>
      <c r="BK37" s="391">
        <v>229.57061537000001</v>
      </c>
      <c r="BL37" s="391">
        <v>209.59007721999998</v>
      </c>
      <c r="BM37" s="391">
        <v>288.76107972000005</v>
      </c>
      <c r="BN37" s="391">
        <v>196.29958222999994</v>
      </c>
      <c r="BO37" s="391">
        <v>294.24242468999955</v>
      </c>
      <c r="BP37" s="391">
        <v>262.68052288000013</v>
      </c>
      <c r="BQ37" s="391">
        <v>222.5025627600005</v>
      </c>
      <c r="BR37" s="391">
        <v>255.96466795999959</v>
      </c>
      <c r="BS37" s="391">
        <v>63.134282689999964</v>
      </c>
      <c r="BT37" s="391">
        <v>462.84727717000032</v>
      </c>
      <c r="BU37" s="391">
        <v>298.22419544999957</v>
      </c>
      <c r="BV37" s="391">
        <v>319.35784834000015</v>
      </c>
      <c r="BW37" s="391">
        <v>208.93027675000005</v>
      </c>
      <c r="BX37" s="391">
        <v>294.74181949000001</v>
      </c>
      <c r="BY37" s="391">
        <v>230.54195324999995</v>
      </c>
      <c r="BZ37" s="391">
        <v>358.18089487999987</v>
      </c>
      <c r="CA37" s="391">
        <v>318.9674592299998</v>
      </c>
      <c r="CB37" s="391">
        <v>273.4390092600006</v>
      </c>
      <c r="CC37" s="391">
        <v>393.80679692000012</v>
      </c>
      <c r="CD37" s="391">
        <v>337.02943641000002</v>
      </c>
      <c r="CE37" s="391">
        <v>267.69309234000002</v>
      </c>
      <c r="CF37" s="391">
        <v>291.70153181000023</v>
      </c>
      <c r="CG37" s="391">
        <v>313.33284132999916</v>
      </c>
      <c r="CH37" s="391">
        <v>407.44493983000075</v>
      </c>
      <c r="CI37" s="391">
        <v>236.2335175</v>
      </c>
      <c r="CJ37" s="391">
        <v>248.36250209999997</v>
      </c>
      <c r="CK37" s="391">
        <v>75.583428530000106</v>
      </c>
      <c r="CL37" s="391">
        <v>421.55787472999998</v>
      </c>
      <c r="CM37" s="391">
        <v>283.93116279000003</v>
      </c>
      <c r="CN37" s="391">
        <v>314.38137484999993</v>
      </c>
      <c r="CO37" s="391">
        <v>255.04630612000005</v>
      </c>
      <c r="CP37" s="391">
        <v>233.8331728800008</v>
      </c>
      <c r="CQ37" s="391">
        <v>274.80509379999921</v>
      </c>
      <c r="CR37" s="391">
        <v>97.708779409999352</v>
      </c>
      <c r="CS37" s="391">
        <v>102.45513957000003</v>
      </c>
      <c r="CT37" s="391">
        <v>827.54318152000178</v>
      </c>
      <c r="CU37" s="391">
        <v>0.10385052</v>
      </c>
      <c r="CV37" s="391">
        <v>285.24860364999995</v>
      </c>
      <c r="CW37" s="391">
        <v>72.827860490000077</v>
      </c>
      <c r="CX37" s="391">
        <v>125.74327892999989</v>
      </c>
      <c r="CY37" s="391">
        <v>808.71822386000019</v>
      </c>
      <c r="CZ37" s="391">
        <v>186.82099936000031</v>
      </c>
      <c r="DA37" s="391">
        <v>172.55443497999968</v>
      </c>
      <c r="DB37" s="391">
        <v>194.83377426999942</v>
      </c>
      <c r="DC37" s="391">
        <v>154.60457633000041</v>
      </c>
      <c r="DD37" s="391">
        <v>152.48095686000102</v>
      </c>
      <c r="DE37" s="391">
        <v>179.6267362000001</v>
      </c>
      <c r="DF37" s="391">
        <v>418.41730939999889</v>
      </c>
      <c r="DG37" s="391">
        <v>240.23518675853663</v>
      </c>
      <c r="DH37" s="391">
        <v>214.99</v>
      </c>
      <c r="DI37" s="391">
        <v>273.51</v>
      </c>
      <c r="DJ37" s="391">
        <v>279.97000000000003</v>
      </c>
      <c r="DK37" s="391">
        <v>196.97</v>
      </c>
      <c r="DL37" s="391">
        <v>320.35000000000002</v>
      </c>
      <c r="DM37" s="391">
        <v>229.517492898016</v>
      </c>
      <c r="DN37" s="391">
        <v>232.77</v>
      </c>
      <c r="DO37" s="391">
        <v>65.804653870000678</v>
      </c>
      <c r="DP37" s="391">
        <v>421.46</v>
      </c>
      <c r="DQ37" s="391">
        <v>225.22</v>
      </c>
      <c r="DR37" s="391">
        <v>514.92049814999962</v>
      </c>
      <c r="DT37" s="391">
        <f t="shared" si="19"/>
        <v>3371.4415338000013</v>
      </c>
      <c r="DU37" s="391">
        <f t="shared" si="19"/>
        <v>2751.9806048499995</v>
      </c>
      <c r="DV37" s="391">
        <f t="shared" si="19"/>
        <v>3215.7178316765526</v>
      </c>
      <c r="DX37" s="391">
        <f>DT37</f>
        <v>3371.4415338000013</v>
      </c>
      <c r="DY37" s="391">
        <f t="shared" si="27"/>
        <v>2751.9806048499995</v>
      </c>
      <c r="DZ37" s="391">
        <f t="shared" si="27"/>
        <v>3215.7178316765526</v>
      </c>
      <c r="EA37" s="391">
        <v>2918.0546978600769</v>
      </c>
      <c r="EB37" s="370"/>
    </row>
    <row r="38" spans="1:132" x14ac:dyDescent="0.25">
      <c r="A38" s="427" t="s">
        <v>591</v>
      </c>
      <c r="B38" s="428"/>
      <c r="C38" s="391">
        <v>0</v>
      </c>
      <c r="D38" s="391">
        <v>1.0274048255310868</v>
      </c>
      <c r="E38" s="391">
        <v>1.5517226741735548</v>
      </c>
      <c r="F38" s="391">
        <v>0.20726666666666665</v>
      </c>
      <c r="G38" s="391">
        <v>2.1807556333333333</v>
      </c>
      <c r="H38" s="391">
        <v>66.624046668721888</v>
      </c>
      <c r="I38" s="391">
        <v>0.61550049973096399</v>
      </c>
      <c r="J38" s="391">
        <v>13.322127700139374</v>
      </c>
      <c r="K38" s="391">
        <v>0.39797333333333335</v>
      </c>
      <c r="L38" s="391">
        <v>1.8734372328900191</v>
      </c>
      <c r="M38" s="391">
        <v>5.627203333333334</v>
      </c>
      <c r="N38" s="391">
        <v>22.003345062146451</v>
      </c>
      <c r="O38" s="391">
        <v>5.75426489</v>
      </c>
      <c r="P38" s="391">
        <v>16</v>
      </c>
      <c r="Q38" s="391">
        <v>23.221844999999998</v>
      </c>
      <c r="R38" s="391">
        <v>0</v>
      </c>
      <c r="S38" s="391">
        <v>1.7102459999999999</v>
      </c>
      <c r="T38" s="391">
        <v>1.5582970575282793</v>
      </c>
      <c r="U38" s="391">
        <v>1.1025805398101141</v>
      </c>
      <c r="V38" s="391">
        <v>7.1320741381806894</v>
      </c>
      <c r="W38" s="391">
        <v>0.74684128485550827</v>
      </c>
      <c r="X38" s="391">
        <v>1.6494712577589994</v>
      </c>
      <c r="Y38" s="391">
        <v>3.0751749999999998</v>
      </c>
      <c r="Z38" s="391">
        <v>3.7650378093964454</v>
      </c>
      <c r="AA38" s="391">
        <v>0</v>
      </c>
      <c r="AB38" s="391">
        <v>5.5480694399999999</v>
      </c>
      <c r="AC38" s="391">
        <v>0</v>
      </c>
      <c r="AD38" s="391">
        <v>11.085535</v>
      </c>
      <c r="AE38" s="391">
        <v>0</v>
      </c>
      <c r="AF38" s="391">
        <v>0</v>
      </c>
      <c r="AG38" s="391">
        <v>11.56852688</v>
      </c>
      <c r="AH38" s="391">
        <v>0</v>
      </c>
      <c r="AI38" s="391">
        <v>300</v>
      </c>
      <c r="AJ38" s="391">
        <v>0</v>
      </c>
      <c r="AK38" s="391">
        <v>0.61216584984281552</v>
      </c>
      <c r="AL38" s="391">
        <v>16.57769914824997</v>
      </c>
      <c r="AM38" s="391">
        <v>11.832293</v>
      </c>
      <c r="AN38" s="391">
        <v>43.630257</v>
      </c>
      <c r="AO38" s="391">
        <v>100.27994401000001</v>
      </c>
      <c r="AP38" s="391">
        <v>45.693031689999998</v>
      </c>
      <c r="AQ38" s="391">
        <v>21.428571420000001</v>
      </c>
      <c r="AR38" s="391">
        <v>94.12028570999999</v>
      </c>
      <c r="AS38" s="391">
        <v>162.76407739999999</v>
      </c>
      <c r="AT38" s="391">
        <v>26.580285</v>
      </c>
      <c r="AU38" s="391">
        <v>81.212088269999995</v>
      </c>
      <c r="AV38" s="391">
        <v>0.52204532000000003</v>
      </c>
      <c r="AW38" s="391">
        <v>4.6042082675078362</v>
      </c>
      <c r="AX38" s="391">
        <v>202.33650184300137</v>
      </c>
      <c r="AY38" s="391">
        <v>24</v>
      </c>
      <c r="AZ38" s="391">
        <v>4.9655519999999997</v>
      </c>
      <c r="BA38" s="391">
        <v>20.994999999999997</v>
      </c>
      <c r="BB38" s="391">
        <v>61.856496670000006</v>
      </c>
      <c r="BC38" s="391">
        <v>36.460862320000004</v>
      </c>
      <c r="BD38" s="391">
        <v>72.390480520000011</v>
      </c>
      <c r="BE38" s="391">
        <v>0.49942708000000002</v>
      </c>
      <c r="BF38" s="391">
        <v>20.352358630000001</v>
      </c>
      <c r="BG38" s="391">
        <v>32.762977210000003</v>
      </c>
      <c r="BH38" s="391">
        <v>14.227508709999999</v>
      </c>
      <c r="BI38" s="391">
        <v>41.237265729999997</v>
      </c>
      <c r="BJ38" s="391">
        <v>70.026131829999997</v>
      </c>
      <c r="BK38" s="391">
        <v>25.48329</v>
      </c>
      <c r="BL38" s="391">
        <v>31.894403999999998</v>
      </c>
      <c r="BM38" s="391">
        <v>1.4869112</v>
      </c>
      <c r="BN38" s="391">
        <v>3.59670859</v>
      </c>
      <c r="BO38" s="391">
        <v>26.862629999999999</v>
      </c>
      <c r="BP38" s="391">
        <v>46.97805202</v>
      </c>
      <c r="BQ38" s="391">
        <v>0</v>
      </c>
      <c r="BR38" s="391">
        <v>6.3265171100000002</v>
      </c>
      <c r="BS38" s="391">
        <v>122.12341393999999</v>
      </c>
      <c r="BT38" s="391">
        <v>58.456665149999999</v>
      </c>
      <c r="BU38" s="391">
        <v>28.408210690000001</v>
      </c>
      <c r="BV38" s="391">
        <v>24.495118729999962</v>
      </c>
      <c r="BW38" s="391">
        <v>11.994846449999999</v>
      </c>
      <c r="BX38" s="391">
        <v>26.943950430000005</v>
      </c>
      <c r="BY38" s="391">
        <v>29.963902389999998</v>
      </c>
      <c r="BZ38" s="391">
        <v>5.2159289299999996</v>
      </c>
      <c r="CA38" s="391">
        <v>2.8100554399999944</v>
      </c>
      <c r="CB38" s="391">
        <v>13.624013579999998</v>
      </c>
      <c r="CC38" s="391">
        <v>1.657152</v>
      </c>
      <c r="CD38" s="391">
        <v>0</v>
      </c>
      <c r="CE38" s="391">
        <v>21.137390740000004</v>
      </c>
      <c r="CF38" s="391">
        <v>9.4490855500000119</v>
      </c>
      <c r="CG38" s="391">
        <v>25.844289459999999</v>
      </c>
      <c r="CH38" s="391">
        <v>2.4298831199999995</v>
      </c>
      <c r="CI38" s="391">
        <v>4.0448611799999998</v>
      </c>
      <c r="CJ38" s="391">
        <v>29.053577839999999</v>
      </c>
      <c r="CK38" s="391">
        <v>0</v>
      </c>
      <c r="CL38" s="391">
        <v>0.94139695999999995</v>
      </c>
      <c r="CM38" s="391">
        <v>2.0796833299999999</v>
      </c>
      <c r="CN38" s="391">
        <v>0</v>
      </c>
      <c r="CO38" s="391">
        <v>0.85977505000000032</v>
      </c>
      <c r="CP38" s="391">
        <v>0.5079675899999998</v>
      </c>
      <c r="CQ38" s="391">
        <v>0</v>
      </c>
      <c r="CR38" s="391">
        <v>0.39562540000000035</v>
      </c>
      <c r="CS38" s="391">
        <v>6.6839443899999997</v>
      </c>
      <c r="CT38" s="391">
        <v>1.0791567496071728</v>
      </c>
      <c r="CU38" s="391">
        <v>0</v>
      </c>
      <c r="CV38" s="391">
        <v>6.7725370800000002</v>
      </c>
      <c r="CW38" s="391">
        <v>0</v>
      </c>
      <c r="CX38" s="391">
        <v>0</v>
      </c>
      <c r="CY38" s="391">
        <v>3.2171183000000001</v>
      </c>
      <c r="CZ38" s="391">
        <v>0</v>
      </c>
      <c r="DA38" s="391">
        <v>0</v>
      </c>
      <c r="DB38" s="391">
        <v>2.0649342499999999</v>
      </c>
      <c r="DC38" s="391">
        <v>0</v>
      </c>
      <c r="DD38" s="391">
        <v>0</v>
      </c>
      <c r="DE38" s="391">
        <v>0.85050742000000001</v>
      </c>
      <c r="DF38" s="391">
        <v>0</v>
      </c>
      <c r="DG38" s="391">
        <v>0</v>
      </c>
      <c r="DH38" s="391">
        <v>0</v>
      </c>
      <c r="DI38" s="391">
        <v>0</v>
      </c>
      <c r="DJ38" s="391">
        <v>0</v>
      </c>
      <c r="DK38" s="391">
        <v>54.807177000000003</v>
      </c>
      <c r="DL38" s="391"/>
      <c r="DM38" s="391">
        <v>0</v>
      </c>
      <c r="DN38" s="391"/>
      <c r="DO38" s="391"/>
      <c r="DP38" s="391">
        <v>-18.419947000000001</v>
      </c>
      <c r="DQ38" s="391">
        <v>-1.3873674400000002</v>
      </c>
      <c r="DR38" s="391">
        <v>53.247555929999997</v>
      </c>
      <c r="DT38" s="391">
        <f t="shared" si="19"/>
        <v>45.645988489607177</v>
      </c>
      <c r="DU38" s="391">
        <f t="shared" si="19"/>
        <v>12.90509705</v>
      </c>
      <c r="DV38" s="391">
        <f t="shared" si="19"/>
        <v>88.247418490000001</v>
      </c>
      <c r="DX38" s="391">
        <f>DT38</f>
        <v>45.645988489607177</v>
      </c>
      <c r="DY38" s="391">
        <f t="shared" si="27"/>
        <v>12.90509705</v>
      </c>
      <c r="DZ38" s="391">
        <f t="shared" si="27"/>
        <v>88.247418490000001</v>
      </c>
      <c r="EA38" s="391">
        <f>DZ38</f>
        <v>88.247418490000001</v>
      </c>
      <c r="EB38" s="370"/>
    </row>
    <row r="39" spans="1:132" x14ac:dyDescent="0.25">
      <c r="A39" s="427" t="s">
        <v>592</v>
      </c>
      <c r="B39" s="382"/>
      <c r="C39" s="391">
        <v>259.46795974999998</v>
      </c>
      <c r="D39" s="391">
        <v>88.89600519446887</v>
      </c>
      <c r="E39" s="391">
        <v>201.43196909582639</v>
      </c>
      <c r="F39" s="391">
        <v>99.833767723333608</v>
      </c>
      <c r="G39" s="391">
        <v>177.14232125666678</v>
      </c>
      <c r="H39" s="391">
        <v>193.30498711127791</v>
      </c>
      <c r="I39" s="391">
        <v>100.82321392026876</v>
      </c>
      <c r="J39" s="391">
        <v>166.88358650986112</v>
      </c>
      <c r="K39" s="391">
        <v>110.75243501666691</v>
      </c>
      <c r="L39" s="391">
        <v>151.94639898710903</v>
      </c>
      <c r="M39" s="391">
        <v>169.6364795766678</v>
      </c>
      <c r="N39" s="391">
        <v>222.23977514785201</v>
      </c>
      <c r="O39" s="391">
        <v>111.82506883000005</v>
      </c>
      <c r="P39" s="391">
        <v>290.67127058000005</v>
      </c>
      <c r="Q39" s="391">
        <v>125.62283001000031</v>
      </c>
      <c r="R39" s="391">
        <v>140.14719760999964</v>
      </c>
      <c r="S39" s="391">
        <v>132.69672805000019</v>
      </c>
      <c r="T39" s="391">
        <v>168.46557013247144</v>
      </c>
      <c r="U39" s="391">
        <v>130.64258465019043</v>
      </c>
      <c r="V39" s="391">
        <v>121.05911693181901</v>
      </c>
      <c r="W39" s="391">
        <v>169.33436144514479</v>
      </c>
      <c r="X39" s="391">
        <v>337.03891803224184</v>
      </c>
      <c r="Y39" s="391">
        <v>235.96321298999902</v>
      </c>
      <c r="Z39" s="391">
        <v>346.45224770060355</v>
      </c>
      <c r="AA39" s="391">
        <v>126.67013132000017</v>
      </c>
      <c r="AB39" s="391">
        <v>222.29076042000003</v>
      </c>
      <c r="AC39" s="391">
        <v>156.84188036999979</v>
      </c>
      <c r="AD39" s="391">
        <v>265.17180194000036</v>
      </c>
      <c r="AE39" s="391">
        <v>86.35159006000049</v>
      </c>
      <c r="AF39" s="391">
        <v>193.65041610999947</v>
      </c>
      <c r="AG39" s="391">
        <v>208.94020632000075</v>
      </c>
      <c r="AH39" s="391">
        <v>232.71236976999853</v>
      </c>
      <c r="AI39" s="391">
        <v>218.5189921700005</v>
      </c>
      <c r="AJ39" s="391">
        <v>279.05484308999962</v>
      </c>
      <c r="AK39" s="391">
        <v>276.93946274015724</v>
      </c>
      <c r="AL39" s="391">
        <v>209.57814487174903</v>
      </c>
      <c r="AM39" s="391">
        <v>161.48809167999991</v>
      </c>
      <c r="AN39" s="391">
        <v>235.52278503999992</v>
      </c>
      <c r="AO39" s="391">
        <v>65.451599930000043</v>
      </c>
      <c r="AP39" s="391">
        <v>107.08639475000007</v>
      </c>
      <c r="AQ39" s="391">
        <v>415.06658642999992</v>
      </c>
      <c r="AR39" s="391">
        <v>160.40588726000033</v>
      </c>
      <c r="AS39" s="391">
        <v>202.4123539200001</v>
      </c>
      <c r="AT39" s="391">
        <v>82.705128189999471</v>
      </c>
      <c r="AU39" s="391">
        <v>25.86719936999998</v>
      </c>
      <c r="AV39" s="391">
        <v>294.04202474000004</v>
      </c>
      <c r="AW39" s="391">
        <v>111.95965965249226</v>
      </c>
      <c r="AX39" s="391">
        <v>838.25552120699876</v>
      </c>
      <c r="AY39" s="391">
        <v>255.47680273999998</v>
      </c>
      <c r="AZ39" s="391">
        <v>150.34968661999994</v>
      </c>
      <c r="BA39" s="391">
        <v>105.53286016999999</v>
      </c>
      <c r="BB39" s="391">
        <v>114.08315952000021</v>
      </c>
      <c r="BC39" s="391">
        <v>129.07194709999987</v>
      </c>
      <c r="BD39" s="391">
        <v>117.70022038000025</v>
      </c>
      <c r="BE39" s="391">
        <v>171.90047982999982</v>
      </c>
      <c r="BF39" s="391">
        <v>201.53072332000013</v>
      </c>
      <c r="BG39" s="391">
        <v>405.26017109000111</v>
      </c>
      <c r="BH39" s="391">
        <v>305.79712209999815</v>
      </c>
      <c r="BI39" s="391">
        <v>368.33987083000102</v>
      </c>
      <c r="BJ39" s="391">
        <v>712.04962927999986</v>
      </c>
      <c r="BK39" s="391">
        <v>82.448291459999808</v>
      </c>
      <c r="BL39" s="391">
        <v>248.52108525999998</v>
      </c>
      <c r="BM39" s="391">
        <v>192.11871113999996</v>
      </c>
      <c r="BN39" s="391">
        <v>212.21930798999989</v>
      </c>
      <c r="BO39" s="391">
        <v>35.262293020000413</v>
      </c>
      <c r="BP39" s="391">
        <v>65.471018999999785</v>
      </c>
      <c r="BQ39" s="391">
        <v>85.162361629999396</v>
      </c>
      <c r="BR39" s="391">
        <v>61.924615370000481</v>
      </c>
      <c r="BS39" s="391">
        <v>32.515168480000114</v>
      </c>
      <c r="BT39" s="391">
        <v>83.907268219999651</v>
      </c>
      <c r="BU39" s="391">
        <v>113.59571393000027</v>
      </c>
      <c r="BV39" s="391">
        <v>568.75901013000009</v>
      </c>
      <c r="BW39" s="391">
        <v>2.8340188500000352</v>
      </c>
      <c r="BX39" s="391">
        <v>45.355054559999985</v>
      </c>
      <c r="BY39" s="391">
        <v>73.137882030000014</v>
      </c>
      <c r="BZ39" s="391">
        <v>38.559987899999953</v>
      </c>
      <c r="CA39" s="391">
        <v>21.340254679999987</v>
      </c>
      <c r="CB39" s="391">
        <v>78.427652079999291</v>
      </c>
      <c r="CC39" s="391">
        <v>41.97807118999981</v>
      </c>
      <c r="CD39" s="391">
        <v>45.739960309999901</v>
      </c>
      <c r="CE39" s="391">
        <v>210.63654179000002</v>
      </c>
      <c r="CF39" s="391">
        <v>44.382661649999761</v>
      </c>
      <c r="CG39" s="391">
        <v>36.530082770000888</v>
      </c>
      <c r="CH39" s="391">
        <v>675.58422785999926</v>
      </c>
      <c r="CI39" s="391">
        <v>6.7292799999734143E-3</v>
      </c>
      <c r="CJ39" s="391">
        <v>22.689797150000061</v>
      </c>
      <c r="CK39" s="391">
        <v>20.635643439999853</v>
      </c>
      <c r="CL39" s="391">
        <v>49.371700249999719</v>
      </c>
      <c r="CM39" s="391">
        <v>62.226943769999821</v>
      </c>
      <c r="CN39" s="391">
        <v>53.306787840000425</v>
      </c>
      <c r="CO39" s="391">
        <v>91.38454199000023</v>
      </c>
      <c r="CP39" s="391">
        <v>4.6840766699992002</v>
      </c>
      <c r="CQ39" s="391">
        <v>79.8256286400009</v>
      </c>
      <c r="CR39" s="391">
        <v>40.823797420000574</v>
      </c>
      <c r="CS39" s="391">
        <v>10.058475109999961</v>
      </c>
      <c r="CT39" s="391">
        <v>198.38541709039168</v>
      </c>
      <c r="CU39" s="391">
        <v>5.6373199999976309E-2</v>
      </c>
      <c r="CV39" s="391">
        <v>-1.6791110799998137</v>
      </c>
      <c r="CW39" s="391">
        <v>4.2247331499999206</v>
      </c>
      <c r="CX39" s="391">
        <v>30.496856040000125</v>
      </c>
      <c r="CY39" s="391">
        <v>76.257936059999224</v>
      </c>
      <c r="CZ39" s="391">
        <v>50.483326049999732</v>
      </c>
      <c r="DA39" s="391">
        <v>78.921801010000422</v>
      </c>
      <c r="DB39" s="391">
        <v>-1.6303556399993226</v>
      </c>
      <c r="DC39" s="391">
        <v>27.305382739999516</v>
      </c>
      <c r="DD39" s="391">
        <v>90.655818459998954</v>
      </c>
      <c r="DE39" s="391">
        <v>36.754893249999753</v>
      </c>
      <c r="DF39" s="391">
        <v>264.6666146800012</v>
      </c>
      <c r="DG39" s="391">
        <v>3.9000000000000057</v>
      </c>
      <c r="DH39" s="391">
        <v>61.653999999999996</v>
      </c>
      <c r="DI39" s="391">
        <v>55.53000000000003</v>
      </c>
      <c r="DJ39" s="391">
        <v>25.919999999999959</v>
      </c>
      <c r="DK39" s="391">
        <v>55.602822999999994</v>
      </c>
      <c r="DL39" s="391">
        <v>188.46999999999997</v>
      </c>
      <c r="DM39" s="391">
        <v>153.66999999999999</v>
      </c>
      <c r="DN39" s="391">
        <v>167.06000000000003</v>
      </c>
      <c r="DO39" s="391">
        <v>105.81999999999998</v>
      </c>
      <c r="DP39" s="391">
        <v>119.45994700000003</v>
      </c>
      <c r="DQ39" s="391">
        <v>189.71736744</v>
      </c>
      <c r="DR39" s="391">
        <v>389.68844947999173</v>
      </c>
      <c r="DT39" s="391">
        <f t="shared" si="19"/>
        <v>633.39953865039229</v>
      </c>
      <c r="DU39" s="391">
        <f t="shared" si="19"/>
        <v>656.51426791999972</v>
      </c>
      <c r="DV39" s="391">
        <f t="shared" si="19"/>
        <v>1516.4925869199917</v>
      </c>
      <c r="DX39" s="391">
        <f>DT39</f>
        <v>633.39953865039229</v>
      </c>
      <c r="DY39" s="391">
        <v>415.67647556999975</v>
      </c>
      <c r="DZ39" s="391">
        <v>767.49258691999171</v>
      </c>
      <c r="EA39" s="391">
        <v>957.06408504423393</v>
      </c>
      <c r="EB39" s="370"/>
    </row>
    <row r="40" spans="1:132" x14ac:dyDescent="0.25">
      <c r="A40" s="429" t="s">
        <v>593</v>
      </c>
      <c r="B40" s="382"/>
      <c r="C40" s="391">
        <f>SUM(C41:C43)</f>
        <v>198.39170174000003</v>
      </c>
      <c r="D40" s="391">
        <f t="shared" ref="D40:BO40" si="30">SUM(D41:D43)</f>
        <v>78.890675790000003</v>
      </c>
      <c r="E40" s="391">
        <f t="shared" si="30"/>
        <v>62.21279002000005</v>
      </c>
      <c r="F40" s="391">
        <f t="shared" si="30"/>
        <v>104.33879493999996</v>
      </c>
      <c r="G40" s="391">
        <f t="shared" si="30"/>
        <v>67.774047609999982</v>
      </c>
      <c r="H40" s="391">
        <f t="shared" si="30"/>
        <v>67.194168520000048</v>
      </c>
      <c r="I40" s="391">
        <f t="shared" si="30"/>
        <v>49.120176880000024</v>
      </c>
      <c r="J40" s="391">
        <f t="shared" si="30"/>
        <v>79.05711397999994</v>
      </c>
      <c r="K40" s="391">
        <f t="shared" si="30"/>
        <v>67.600446119999987</v>
      </c>
      <c r="L40" s="391">
        <f t="shared" si="30"/>
        <v>111.13076809999991</v>
      </c>
      <c r="M40" s="391">
        <f t="shared" si="30"/>
        <v>108.81076180000005</v>
      </c>
      <c r="N40" s="391">
        <f t="shared" si="30"/>
        <v>174.31867213000007</v>
      </c>
      <c r="O40" s="391">
        <f t="shared" si="30"/>
        <v>28.263380110000025</v>
      </c>
      <c r="P40" s="391">
        <f t="shared" si="30"/>
        <v>66.923774479999949</v>
      </c>
      <c r="Q40" s="391">
        <f t="shared" si="30"/>
        <v>89.896637200000001</v>
      </c>
      <c r="R40" s="391">
        <f t="shared" si="30"/>
        <v>108.16949303000004</v>
      </c>
      <c r="S40" s="391">
        <f t="shared" si="30"/>
        <v>60.63209186000001</v>
      </c>
      <c r="T40" s="391">
        <f t="shared" si="30"/>
        <v>101.54154599000013</v>
      </c>
      <c r="U40" s="391">
        <f t="shared" si="30"/>
        <v>76.276812740000111</v>
      </c>
      <c r="V40" s="391">
        <f t="shared" si="30"/>
        <v>130.74285505999981</v>
      </c>
      <c r="W40" s="391">
        <f t="shared" si="30"/>
        <v>121.27197609999996</v>
      </c>
      <c r="X40" s="391">
        <f t="shared" si="30"/>
        <v>205.27042099000008</v>
      </c>
      <c r="Y40" s="391">
        <f t="shared" si="30"/>
        <v>296.8249805400003</v>
      </c>
      <c r="Z40" s="391">
        <f t="shared" si="30"/>
        <v>286.28573029999984</v>
      </c>
      <c r="AA40" s="391">
        <f t="shared" si="30"/>
        <v>9.1885451199999988</v>
      </c>
      <c r="AB40" s="391">
        <f t="shared" si="30"/>
        <v>54.724737479999973</v>
      </c>
      <c r="AC40" s="391">
        <f t="shared" si="30"/>
        <v>124.63967329999991</v>
      </c>
      <c r="AD40" s="391">
        <f t="shared" si="30"/>
        <v>53.463937190000046</v>
      </c>
      <c r="AE40" s="391">
        <f t="shared" si="30"/>
        <v>88.560001390000053</v>
      </c>
      <c r="AF40" s="391">
        <f t="shared" si="30"/>
        <v>65.616306530000116</v>
      </c>
      <c r="AG40" s="391">
        <f t="shared" si="30"/>
        <v>73.141437240000101</v>
      </c>
      <c r="AH40" s="391">
        <f t="shared" si="30"/>
        <v>92.746239520000017</v>
      </c>
      <c r="AI40" s="391">
        <f t="shared" si="30"/>
        <v>61.450444349999948</v>
      </c>
      <c r="AJ40" s="391">
        <f t="shared" si="30"/>
        <v>193.79644812000015</v>
      </c>
      <c r="AK40" s="391">
        <f t="shared" si="30"/>
        <v>196.14275722999997</v>
      </c>
      <c r="AL40" s="391">
        <f t="shared" si="30"/>
        <v>277.58463317999997</v>
      </c>
      <c r="AM40" s="391">
        <f t="shared" si="30"/>
        <v>8.8651219699999988</v>
      </c>
      <c r="AN40" s="391">
        <f t="shared" si="30"/>
        <v>53.514422409999995</v>
      </c>
      <c r="AO40" s="391">
        <f t="shared" si="30"/>
        <v>96.340444590000033</v>
      </c>
      <c r="AP40" s="391">
        <f t="shared" si="30"/>
        <v>48.276266060000047</v>
      </c>
      <c r="AQ40" s="391">
        <f t="shared" si="30"/>
        <v>115.76276773000018</v>
      </c>
      <c r="AR40" s="391">
        <f t="shared" si="30"/>
        <v>113.49015879000015</v>
      </c>
      <c r="AS40" s="391">
        <f t="shared" si="30"/>
        <v>60.890931520000137</v>
      </c>
      <c r="AT40" s="391">
        <f t="shared" si="30"/>
        <v>47.665765950000086</v>
      </c>
      <c r="AU40" s="391">
        <f t="shared" si="30"/>
        <v>65.008720729999993</v>
      </c>
      <c r="AV40" s="391">
        <f t="shared" si="30"/>
        <v>104.67070030999999</v>
      </c>
      <c r="AW40" s="391">
        <f t="shared" si="30"/>
        <v>64.032760500000123</v>
      </c>
      <c r="AX40" s="391">
        <f t="shared" si="30"/>
        <v>126.56711290999978</v>
      </c>
      <c r="AY40" s="391">
        <f t="shared" si="30"/>
        <v>8.224295500000002</v>
      </c>
      <c r="AZ40" s="391">
        <f t="shared" si="30"/>
        <v>40.089995249999987</v>
      </c>
      <c r="BA40" s="391">
        <f t="shared" si="30"/>
        <v>50.057567700000028</v>
      </c>
      <c r="BB40" s="391">
        <f t="shared" si="30"/>
        <v>44.625116760000019</v>
      </c>
      <c r="BC40" s="391">
        <f t="shared" si="30"/>
        <v>17.885998799999999</v>
      </c>
      <c r="BD40" s="391">
        <f t="shared" si="30"/>
        <v>28.085819720000003</v>
      </c>
      <c r="BE40" s="391">
        <f t="shared" si="30"/>
        <v>29.188637010000008</v>
      </c>
      <c r="BF40" s="391">
        <f t="shared" si="30"/>
        <v>32.096382510000012</v>
      </c>
      <c r="BG40" s="391">
        <f t="shared" si="30"/>
        <v>25.842489440000016</v>
      </c>
      <c r="BH40" s="391">
        <f t="shared" si="30"/>
        <v>28.904617279999979</v>
      </c>
      <c r="BI40" s="391">
        <f t="shared" si="30"/>
        <v>50.356312330000101</v>
      </c>
      <c r="BJ40" s="391">
        <f t="shared" si="30"/>
        <v>135.37834411000011</v>
      </c>
      <c r="BK40" s="391">
        <f t="shared" si="30"/>
        <v>10.537113389999996</v>
      </c>
      <c r="BL40" s="391">
        <f t="shared" si="30"/>
        <v>16.059267769999977</v>
      </c>
      <c r="BM40" s="391">
        <f t="shared" si="30"/>
        <v>135.41864827000009</v>
      </c>
      <c r="BN40" s="391">
        <f t="shared" si="30"/>
        <v>31.300946859999964</v>
      </c>
      <c r="BO40" s="391">
        <f t="shared" si="30"/>
        <v>35.216182919999994</v>
      </c>
      <c r="BP40" s="391">
        <f t="shared" ref="BP40:EA40" si="31">SUM(BP41:BP43)</f>
        <v>40.065190709999996</v>
      </c>
      <c r="BQ40" s="391">
        <f t="shared" si="31"/>
        <v>28.359669749999995</v>
      </c>
      <c r="BR40" s="391">
        <f t="shared" si="31"/>
        <v>41.330062820000038</v>
      </c>
      <c r="BS40" s="391">
        <f t="shared" si="31"/>
        <v>29.126769059999994</v>
      </c>
      <c r="BT40" s="391">
        <f t="shared" si="31"/>
        <v>34.602330880000018</v>
      </c>
      <c r="BU40" s="391">
        <f t="shared" si="31"/>
        <v>188.61414006999999</v>
      </c>
      <c r="BV40" s="391">
        <f t="shared" si="31"/>
        <v>184.30133779999994</v>
      </c>
      <c r="BW40" s="391">
        <f t="shared" si="31"/>
        <v>5.1333840699999875</v>
      </c>
      <c r="BX40" s="391">
        <f t="shared" si="31"/>
        <v>30.765542979999974</v>
      </c>
      <c r="BY40" s="391">
        <f t="shared" si="31"/>
        <v>247.73649668000002</v>
      </c>
      <c r="BZ40" s="391">
        <f t="shared" si="31"/>
        <v>53.111307700000062</v>
      </c>
      <c r="CA40" s="391">
        <f t="shared" si="31"/>
        <v>17.691566950000002</v>
      </c>
      <c r="CB40" s="391">
        <f t="shared" si="31"/>
        <v>13.811927779999978</v>
      </c>
      <c r="CC40" s="391">
        <f t="shared" si="31"/>
        <v>17.509079439999983</v>
      </c>
      <c r="CD40" s="391">
        <f t="shared" si="31"/>
        <v>18.065098480000003</v>
      </c>
      <c r="CE40" s="391">
        <f t="shared" si="31"/>
        <v>20.507258330000006</v>
      </c>
      <c r="CF40" s="391">
        <f t="shared" si="31"/>
        <v>40.639850480000057</v>
      </c>
      <c r="CG40" s="391">
        <f t="shared" si="31"/>
        <v>54.233491750000105</v>
      </c>
      <c r="CH40" s="391">
        <f t="shared" si="31"/>
        <v>119.5397183700003</v>
      </c>
      <c r="CI40" s="391">
        <f t="shared" si="31"/>
        <v>5.4958217900000053</v>
      </c>
      <c r="CJ40" s="391">
        <f t="shared" si="31"/>
        <v>20.282286480000021</v>
      </c>
      <c r="CK40" s="391">
        <f t="shared" si="31"/>
        <v>19.220642660000006</v>
      </c>
      <c r="CL40" s="391">
        <f t="shared" si="31"/>
        <v>17.610994260000084</v>
      </c>
      <c r="CM40" s="391">
        <f t="shared" si="31"/>
        <v>36.864321839999896</v>
      </c>
      <c r="CN40" s="391">
        <f t="shared" si="31"/>
        <v>31.089147789999956</v>
      </c>
      <c r="CO40" s="391">
        <f t="shared" si="31"/>
        <v>52.830709729999846</v>
      </c>
      <c r="CP40" s="391">
        <f t="shared" si="31"/>
        <v>129.15859032999956</v>
      </c>
      <c r="CQ40" s="391">
        <f t="shared" si="31"/>
        <v>116.62265207999951</v>
      </c>
      <c r="CR40" s="391">
        <f t="shared" si="31"/>
        <v>81.969289649999723</v>
      </c>
      <c r="CS40" s="391">
        <f t="shared" si="31"/>
        <v>75.046710829999583</v>
      </c>
      <c r="CT40" s="391">
        <f t="shared" si="31"/>
        <v>127.5058448599998</v>
      </c>
      <c r="CU40" s="391">
        <f t="shared" si="31"/>
        <v>29.899598769999937</v>
      </c>
      <c r="CV40" s="391">
        <f t="shared" si="31"/>
        <v>67.012269749999675</v>
      </c>
      <c r="CW40" s="391">
        <f t="shared" si="31"/>
        <v>52.83015177999976</v>
      </c>
      <c r="CX40" s="391">
        <f t="shared" si="31"/>
        <v>31.906240140000047</v>
      </c>
      <c r="CY40" s="391">
        <f t="shared" si="31"/>
        <v>39.92146194</v>
      </c>
      <c r="CZ40" s="391">
        <f t="shared" si="31"/>
        <v>16.958258710000045</v>
      </c>
      <c r="DA40" s="391">
        <f t="shared" si="31"/>
        <v>33.58980732000002</v>
      </c>
      <c r="DB40" s="391">
        <f t="shared" si="31"/>
        <v>52.258832500000018</v>
      </c>
      <c r="DC40" s="391">
        <f t="shared" si="31"/>
        <v>132.75776570999886</v>
      </c>
      <c r="DD40" s="391">
        <f t="shared" si="31"/>
        <v>152.209115859999</v>
      </c>
      <c r="DE40" s="391">
        <f t="shared" si="31"/>
        <v>189.66930616000013</v>
      </c>
      <c r="DF40" s="391">
        <f t="shared" si="31"/>
        <v>278.07746585000177</v>
      </c>
      <c r="DG40" s="391">
        <f t="shared" si="31"/>
        <v>67.897656840000025</v>
      </c>
      <c r="DH40" s="391">
        <f t="shared" si="31"/>
        <v>42.938211319999851</v>
      </c>
      <c r="DI40" s="391">
        <f t="shared" si="31"/>
        <v>134.99289858000054</v>
      </c>
      <c r="DJ40" s="391">
        <f t="shared" si="31"/>
        <v>119.44318738000015</v>
      </c>
      <c r="DK40" s="391">
        <f t="shared" si="31"/>
        <v>202.17471079999922</v>
      </c>
      <c r="DL40" s="391">
        <f t="shared" si="31"/>
        <v>84.885223759999164</v>
      </c>
      <c r="DM40" s="391">
        <f t="shared" si="31"/>
        <v>91.144493519998832</v>
      </c>
      <c r="DN40" s="391">
        <f t="shared" si="31"/>
        <v>113.91528261000202</v>
      </c>
      <c r="DO40" s="391">
        <f t="shared" si="31"/>
        <v>95.1708444200016</v>
      </c>
      <c r="DP40" s="391">
        <f t="shared" si="31"/>
        <v>68.183000089998373</v>
      </c>
      <c r="DQ40" s="391">
        <f t="shared" si="31"/>
        <v>94.892898740000817</v>
      </c>
      <c r="DR40" s="391">
        <f t="shared" si="31"/>
        <v>188.03654042999955</v>
      </c>
      <c r="DT40" s="391">
        <f t="shared" si="31"/>
        <v>713.69701229999794</v>
      </c>
      <c r="DU40" s="391">
        <f t="shared" si="31"/>
        <v>1077.0902744899995</v>
      </c>
      <c r="DV40" s="391">
        <f t="shared" si="31"/>
        <v>1303.6749484900004</v>
      </c>
      <c r="DX40" s="391">
        <f t="shared" si="31"/>
        <v>0.41623078000000008</v>
      </c>
      <c r="DY40" s="391">
        <f t="shared" si="31"/>
        <v>1.4323039299999998</v>
      </c>
      <c r="DZ40" s="391">
        <f t="shared" si="31"/>
        <v>3.5821587600000004</v>
      </c>
      <c r="EA40" s="391">
        <f t="shared" si="31"/>
        <v>0</v>
      </c>
      <c r="EB40" s="370"/>
    </row>
    <row r="41" spans="1:132" x14ac:dyDescent="0.25">
      <c r="A41" s="427" t="s">
        <v>594</v>
      </c>
      <c r="B41" s="382"/>
      <c r="C41" s="391">
        <v>157.82412814000006</v>
      </c>
      <c r="D41" s="391">
        <v>32.526545110000022</v>
      </c>
      <c r="E41" s="391">
        <v>17.503039600000012</v>
      </c>
      <c r="F41" s="391">
        <v>69.616557719999989</v>
      </c>
      <c r="G41" s="391">
        <v>35.439248739999975</v>
      </c>
      <c r="H41" s="391">
        <v>21.87827085</v>
      </c>
      <c r="I41" s="391">
        <v>20.622697420000044</v>
      </c>
      <c r="J41" s="391">
        <v>34.744049509999968</v>
      </c>
      <c r="K41" s="391">
        <v>33.064796830000027</v>
      </c>
      <c r="L41" s="391">
        <v>36.392781890000009</v>
      </c>
      <c r="M41" s="391">
        <v>60.76281720000005</v>
      </c>
      <c r="N41" s="391">
        <v>41.894293770000012</v>
      </c>
      <c r="O41" s="391">
        <v>14.028100980000012</v>
      </c>
      <c r="P41" s="391">
        <v>45.464991809999951</v>
      </c>
      <c r="Q41" s="391">
        <v>24.83199582999999</v>
      </c>
      <c r="R41" s="391">
        <v>28.797821430000035</v>
      </c>
      <c r="S41" s="391">
        <v>19.640112120000062</v>
      </c>
      <c r="T41" s="391">
        <v>35.992399500000005</v>
      </c>
      <c r="U41" s="391">
        <v>39.374807120000078</v>
      </c>
      <c r="V41" s="391">
        <v>66.506263609999877</v>
      </c>
      <c r="W41" s="391">
        <v>52.225386110000024</v>
      </c>
      <c r="X41" s="391">
        <v>136.79708363999998</v>
      </c>
      <c r="Y41" s="391">
        <v>220.35505468000025</v>
      </c>
      <c r="Z41" s="391">
        <v>181.74811245999993</v>
      </c>
      <c r="AA41" s="391">
        <v>3.0351462900000001</v>
      </c>
      <c r="AB41" s="391">
        <v>15.40864118</v>
      </c>
      <c r="AC41" s="391">
        <v>63.819688159999984</v>
      </c>
      <c r="AD41" s="391">
        <v>15.382799060000016</v>
      </c>
      <c r="AE41" s="391">
        <v>15.708834550000002</v>
      </c>
      <c r="AF41" s="391">
        <v>22.324924390000046</v>
      </c>
      <c r="AG41" s="391">
        <v>28.345195860000054</v>
      </c>
      <c r="AH41" s="391">
        <v>39.066761989999982</v>
      </c>
      <c r="AI41" s="391">
        <v>25.126283480000016</v>
      </c>
      <c r="AJ41" s="391">
        <v>107.14486683000007</v>
      </c>
      <c r="AK41" s="391">
        <v>109.99663887999995</v>
      </c>
      <c r="AL41" s="391">
        <v>105.13888634999991</v>
      </c>
      <c r="AM41" s="391">
        <v>4.0200050799999998</v>
      </c>
      <c r="AN41" s="391">
        <v>14.15197207000001</v>
      </c>
      <c r="AO41" s="391">
        <v>17.428359950000061</v>
      </c>
      <c r="AP41" s="391">
        <v>15.435798250000069</v>
      </c>
      <c r="AQ41" s="391">
        <v>15.255283220000063</v>
      </c>
      <c r="AR41" s="391">
        <v>55.738438600000158</v>
      </c>
      <c r="AS41" s="391">
        <v>29.410982020000127</v>
      </c>
      <c r="AT41" s="391">
        <v>20.905037490000108</v>
      </c>
      <c r="AU41" s="391">
        <v>16.113057280000067</v>
      </c>
      <c r="AV41" s="391">
        <v>17.475716870000095</v>
      </c>
      <c r="AW41" s="391">
        <v>19.549394060000093</v>
      </c>
      <c r="AX41" s="391">
        <v>39.904807050000002</v>
      </c>
      <c r="AY41" s="391">
        <v>4.0982724700000013</v>
      </c>
      <c r="AZ41" s="391">
        <v>13.857363759999984</v>
      </c>
      <c r="BA41" s="391">
        <v>10.091329979999999</v>
      </c>
      <c r="BB41" s="391">
        <v>9.7784864299999992</v>
      </c>
      <c r="BC41" s="391">
        <v>9.3319429599999921</v>
      </c>
      <c r="BD41" s="391">
        <v>11.96874751</v>
      </c>
      <c r="BE41" s="391">
        <v>11.664696620000006</v>
      </c>
      <c r="BF41" s="391">
        <v>22.179655660000023</v>
      </c>
      <c r="BG41" s="391">
        <v>15.246998360000017</v>
      </c>
      <c r="BH41" s="391">
        <v>15.411141179999985</v>
      </c>
      <c r="BI41" s="391">
        <v>24.361096760000066</v>
      </c>
      <c r="BJ41" s="391">
        <v>29.938235720000101</v>
      </c>
      <c r="BK41" s="391">
        <v>5.2051476999999959</v>
      </c>
      <c r="BL41" s="391">
        <v>9.0748025199999809</v>
      </c>
      <c r="BM41" s="391">
        <v>103.9885904800001</v>
      </c>
      <c r="BN41" s="391">
        <v>8.8663996899999908</v>
      </c>
      <c r="BO41" s="391">
        <v>17.679432889999987</v>
      </c>
      <c r="BP41" s="391">
        <v>9.006445009999986</v>
      </c>
      <c r="BQ41" s="391">
        <v>7.6235923199999904</v>
      </c>
      <c r="BR41" s="391">
        <v>17.621594040000033</v>
      </c>
      <c r="BS41" s="391">
        <v>7.3573804500000017</v>
      </c>
      <c r="BT41" s="391">
        <v>14.512064140000019</v>
      </c>
      <c r="BU41" s="391">
        <v>148.74107601999998</v>
      </c>
      <c r="BV41" s="391">
        <v>125.9820715099999</v>
      </c>
      <c r="BW41" s="391">
        <v>5.0710679199999875</v>
      </c>
      <c r="BX41" s="391">
        <v>6.9409413499999797</v>
      </c>
      <c r="BY41" s="391">
        <v>219.98614627000001</v>
      </c>
      <c r="BZ41" s="391">
        <v>33.552228720000052</v>
      </c>
      <c r="CA41" s="391">
        <v>13.266731710000002</v>
      </c>
      <c r="CB41" s="391">
        <v>8.9065263099999843</v>
      </c>
      <c r="CC41" s="391">
        <v>9.1435445899999745</v>
      </c>
      <c r="CD41" s="391">
        <v>9.6093065999999965</v>
      </c>
      <c r="CE41" s="391">
        <v>15.732396850000006</v>
      </c>
      <c r="CF41" s="391">
        <v>31.795144540000063</v>
      </c>
      <c r="CG41" s="391">
        <v>26.069970060000077</v>
      </c>
      <c r="CH41" s="391">
        <v>76.474711280000264</v>
      </c>
      <c r="CI41" s="391">
        <v>5.4272135800000054</v>
      </c>
      <c r="CJ41" s="391">
        <v>17.513202950000021</v>
      </c>
      <c r="CK41" s="391">
        <v>17.610701350000006</v>
      </c>
      <c r="CL41" s="391">
        <v>14.049743650000083</v>
      </c>
      <c r="CM41" s="391">
        <v>33.56277192999989</v>
      </c>
      <c r="CN41" s="391">
        <v>25.307808689999955</v>
      </c>
      <c r="CO41" s="391">
        <v>37.386197059999837</v>
      </c>
      <c r="CP41" s="391">
        <v>115.94946378999957</v>
      </c>
      <c r="CQ41" s="391">
        <v>108.99674427999952</v>
      </c>
      <c r="CR41" s="391">
        <v>72.776893009999711</v>
      </c>
      <c r="CS41" s="391">
        <v>54.046216379999571</v>
      </c>
      <c r="CT41" s="391">
        <v>91.359503309999724</v>
      </c>
      <c r="CU41" s="391">
        <v>29.826980599999938</v>
      </c>
      <c r="CV41" s="391">
        <v>66.059078289999675</v>
      </c>
      <c r="CW41" s="391">
        <v>51.941315609999762</v>
      </c>
      <c r="CX41" s="391">
        <v>29.945489480000045</v>
      </c>
      <c r="CY41" s="391">
        <v>37.502354920000002</v>
      </c>
      <c r="CZ41" s="391">
        <v>14.394944490000046</v>
      </c>
      <c r="DA41" s="391">
        <v>30.555290320000019</v>
      </c>
      <c r="DB41" s="391">
        <v>35.50109302000002</v>
      </c>
      <c r="DC41" s="391">
        <v>112.82235482999887</v>
      </c>
      <c r="DD41" s="391">
        <v>133.89042697999901</v>
      </c>
      <c r="DE41" s="391">
        <v>170.08939786000013</v>
      </c>
      <c r="DF41" s="391">
        <v>239.74109844000176</v>
      </c>
      <c r="DG41" s="391">
        <v>67.897656840000025</v>
      </c>
      <c r="DH41" s="391">
        <v>42.897888919999851</v>
      </c>
      <c r="DI41" s="391">
        <v>124.38385082000056</v>
      </c>
      <c r="DJ41" s="391">
        <v>108.64002576000014</v>
      </c>
      <c r="DK41" s="391">
        <v>186.60026881999923</v>
      </c>
      <c r="DL41" s="391">
        <v>68.036867199999151</v>
      </c>
      <c r="DM41" s="391">
        <v>80.607884009998799</v>
      </c>
      <c r="DN41" s="391">
        <v>85.992931030001998</v>
      </c>
      <c r="DO41" s="391">
        <v>80.589660350001694</v>
      </c>
      <c r="DP41" s="391">
        <v>57.153920099998352</v>
      </c>
      <c r="DQ41" s="391">
        <v>71.523411370000716</v>
      </c>
      <c r="DR41" s="391">
        <v>148.17999298999976</v>
      </c>
      <c r="DT41" s="391">
        <f t="shared" si="19"/>
        <v>593.9864599799979</v>
      </c>
      <c r="DU41" s="391">
        <f t="shared" si="19"/>
        <v>952.26982483999939</v>
      </c>
      <c r="DV41" s="391">
        <f t="shared" si="19"/>
        <v>1122.5043582100004</v>
      </c>
      <c r="DX41" s="418">
        <v>0</v>
      </c>
      <c r="DY41" s="418">
        <v>0</v>
      </c>
      <c r="DZ41" s="418">
        <v>0</v>
      </c>
      <c r="EA41" s="418">
        <v>0</v>
      </c>
      <c r="EB41" s="370"/>
    </row>
    <row r="42" spans="1:132" x14ac:dyDescent="0.25">
      <c r="A42" s="427" t="s">
        <v>595</v>
      </c>
      <c r="B42" s="382"/>
      <c r="C42" s="391">
        <v>40.564662909999988</v>
      </c>
      <c r="D42" s="391">
        <v>46.09108054999998</v>
      </c>
      <c r="E42" s="391">
        <v>44.347983450000044</v>
      </c>
      <c r="F42" s="391">
        <v>33.977433029999979</v>
      </c>
      <c r="G42" s="391">
        <v>32.218374850000018</v>
      </c>
      <c r="H42" s="391">
        <v>45.068748560000046</v>
      </c>
      <c r="I42" s="391">
        <v>28.453027689999981</v>
      </c>
      <c r="J42" s="391">
        <v>44.177807339999973</v>
      </c>
      <c r="K42" s="391">
        <v>34.417084479999964</v>
      </c>
      <c r="L42" s="391">
        <v>74.618396069999903</v>
      </c>
      <c r="M42" s="391">
        <v>47.77494463</v>
      </c>
      <c r="N42" s="391">
        <v>131.93020779000005</v>
      </c>
      <c r="O42" s="391">
        <v>14.110182280000014</v>
      </c>
      <c r="P42" s="391">
        <v>21.41696649</v>
      </c>
      <c r="Q42" s="391">
        <v>64.999456840000008</v>
      </c>
      <c r="R42" s="391">
        <v>79.304340089999997</v>
      </c>
      <c r="S42" s="391">
        <v>40.800603899999949</v>
      </c>
      <c r="T42" s="391">
        <v>65.346325220000125</v>
      </c>
      <c r="U42" s="391">
        <v>36.788396940000041</v>
      </c>
      <c r="V42" s="391">
        <v>64.101525559999928</v>
      </c>
      <c r="W42" s="391">
        <v>68.598486959999931</v>
      </c>
      <c r="X42" s="391">
        <v>68.226427920000091</v>
      </c>
      <c r="Y42" s="391">
        <v>75.626113980000071</v>
      </c>
      <c r="Z42" s="391">
        <v>104.28520399999992</v>
      </c>
      <c r="AA42" s="391">
        <v>6.1036606599999992</v>
      </c>
      <c r="AB42" s="391">
        <v>39.251181999999979</v>
      </c>
      <c r="AC42" s="391">
        <v>60.68473422999994</v>
      </c>
      <c r="AD42" s="391">
        <v>38.005488990000025</v>
      </c>
      <c r="AE42" s="391">
        <v>72.762944180000048</v>
      </c>
      <c r="AF42" s="391">
        <v>43.228130040000067</v>
      </c>
      <c r="AG42" s="391">
        <v>44.704008990000041</v>
      </c>
      <c r="AH42" s="391">
        <v>53.573840930000046</v>
      </c>
      <c r="AI42" s="391">
        <v>36.161038499999933</v>
      </c>
      <c r="AJ42" s="391">
        <v>86.52588487000007</v>
      </c>
      <c r="AK42" s="391">
        <v>85.633832680000012</v>
      </c>
      <c r="AL42" s="391">
        <v>171.72502201000006</v>
      </c>
      <c r="AM42" s="391">
        <v>4.8313627999999991</v>
      </c>
      <c r="AN42" s="391">
        <v>39.171585829999991</v>
      </c>
      <c r="AO42" s="391">
        <v>78.843721889999969</v>
      </c>
      <c r="AP42" s="391">
        <v>32.719154069999981</v>
      </c>
      <c r="AQ42" s="391">
        <v>100.47780556000011</v>
      </c>
      <c r="AR42" s="391">
        <v>57.62645328</v>
      </c>
      <c r="AS42" s="391">
        <v>31.403866170000011</v>
      </c>
      <c r="AT42" s="391">
        <v>26.635664739999978</v>
      </c>
      <c r="AU42" s="391">
        <v>48.576292129999928</v>
      </c>
      <c r="AV42" s="391">
        <v>87.101477129999893</v>
      </c>
      <c r="AW42" s="391">
        <v>43.959812230000026</v>
      </c>
      <c r="AX42" s="391">
        <v>86.130233909999774</v>
      </c>
      <c r="AY42" s="391">
        <v>4.1260230300000007</v>
      </c>
      <c r="AZ42" s="391">
        <v>26.227533700000002</v>
      </c>
      <c r="BA42" s="391">
        <v>39.912770220000027</v>
      </c>
      <c r="BB42" s="391">
        <v>34.830400410000017</v>
      </c>
      <c r="BC42" s="391">
        <v>8.5405150900000066</v>
      </c>
      <c r="BD42" s="391">
        <v>16.045280020000003</v>
      </c>
      <c r="BE42" s="391">
        <v>17.421325660000004</v>
      </c>
      <c r="BF42" s="391">
        <v>9.7257900299999918</v>
      </c>
      <c r="BG42" s="391">
        <v>10.535664519999997</v>
      </c>
      <c r="BH42" s="391">
        <v>13.370885779999993</v>
      </c>
      <c r="BI42" s="391">
        <v>25.893392840000036</v>
      </c>
      <c r="BJ42" s="391">
        <v>104.92221301000002</v>
      </c>
      <c r="BK42" s="391">
        <v>5.3319656900000005</v>
      </c>
      <c r="BL42" s="391">
        <v>6.9720059099999965</v>
      </c>
      <c r="BM42" s="391">
        <v>31.348621260000002</v>
      </c>
      <c r="BN42" s="391">
        <v>22.308567469999975</v>
      </c>
      <c r="BO42" s="391">
        <v>17.444354230000009</v>
      </c>
      <c r="BP42" s="391">
        <v>30.859423070000013</v>
      </c>
      <c r="BQ42" s="391">
        <v>20.707157150000004</v>
      </c>
      <c r="BR42" s="391">
        <v>23.630213490000006</v>
      </c>
      <c r="BS42" s="391">
        <v>21.759778929999992</v>
      </c>
      <c r="BT42" s="391">
        <v>20.001759269999994</v>
      </c>
      <c r="BU42" s="391">
        <v>39.772936729999998</v>
      </c>
      <c r="BV42" s="391">
        <v>58.07784249000003</v>
      </c>
      <c r="BW42" s="391">
        <v>6.2306149999999998E-2</v>
      </c>
      <c r="BX42" s="391">
        <v>23.818741919999997</v>
      </c>
      <c r="BY42" s="391">
        <v>27.731711320000009</v>
      </c>
      <c r="BZ42" s="391">
        <v>19.530449620000013</v>
      </c>
      <c r="CA42" s="391">
        <v>4.3918531200000022</v>
      </c>
      <c r="CB42" s="391">
        <v>4.9047197099999931</v>
      </c>
      <c r="CC42" s="391">
        <v>8.3462642100000082</v>
      </c>
      <c r="CD42" s="391">
        <v>8.4550787600000064</v>
      </c>
      <c r="CE42" s="391">
        <v>4.7577946700000009</v>
      </c>
      <c r="CF42" s="391">
        <v>8.8404727699999981</v>
      </c>
      <c r="CG42" s="391">
        <v>28.151886120000022</v>
      </c>
      <c r="CH42" s="391">
        <v>42.988942500000029</v>
      </c>
      <c r="CI42" s="391">
        <v>6.8608209999999989E-2</v>
      </c>
      <c r="CJ42" s="391">
        <v>2.7690619700000005</v>
      </c>
      <c r="CK42" s="391">
        <v>1.5979353000000001</v>
      </c>
      <c r="CL42" s="391">
        <v>3.4955230699999995</v>
      </c>
      <c r="CM42" s="391">
        <v>3.2789448900000027</v>
      </c>
      <c r="CN42" s="391">
        <v>5.7524236900000014</v>
      </c>
      <c r="CO42" s="391">
        <v>15.420683020000009</v>
      </c>
      <c r="CP42" s="391">
        <v>13.098305099999996</v>
      </c>
      <c r="CQ42" s="391">
        <v>7.5892391699999937</v>
      </c>
      <c r="CR42" s="391">
        <v>9.181405530000001</v>
      </c>
      <c r="CS42" s="391">
        <v>20.98199477</v>
      </c>
      <c r="CT42" s="391">
        <v>36.060196820000066</v>
      </c>
      <c r="CU42" s="391">
        <v>7.2618169999999996E-2</v>
      </c>
      <c r="CV42" s="391">
        <v>0.95076233999999982</v>
      </c>
      <c r="CW42" s="391">
        <v>0.8836144499999995</v>
      </c>
      <c r="CX42" s="391">
        <v>1.9607286600000005</v>
      </c>
      <c r="CY42" s="391">
        <v>2.2791020299999989</v>
      </c>
      <c r="CZ42" s="391">
        <v>2.4994125399999989</v>
      </c>
      <c r="DA42" s="391">
        <v>2.803694230000001</v>
      </c>
      <c r="DB42" s="391">
        <v>16.621450809999999</v>
      </c>
      <c r="DC42" s="391">
        <v>19.935342739999999</v>
      </c>
      <c r="DD42" s="391">
        <v>18.244655980000008</v>
      </c>
      <c r="DE42" s="391">
        <v>19.438558830000002</v>
      </c>
      <c r="DF42" s="391">
        <v>37.698204940000025</v>
      </c>
      <c r="DG42" s="391">
        <v>0</v>
      </c>
      <c r="DH42" s="391">
        <v>4.0322400000000001E-2</v>
      </c>
      <c r="DI42" s="391">
        <v>10.505651629999997</v>
      </c>
      <c r="DJ42" s="391">
        <v>10.756058620000005</v>
      </c>
      <c r="DK42" s="391">
        <v>15.510868159999994</v>
      </c>
      <c r="DL42" s="391">
        <v>16.751713070000008</v>
      </c>
      <c r="DM42" s="391">
        <v>10.077033310000031</v>
      </c>
      <c r="DN42" s="391">
        <v>27.406751620000026</v>
      </c>
      <c r="DO42" s="391">
        <v>14.112237999999902</v>
      </c>
      <c r="DP42" s="391">
        <v>10.667544740000015</v>
      </c>
      <c r="DQ42" s="391">
        <v>23.007473470000104</v>
      </c>
      <c r="DR42" s="391">
        <v>38.75277649999979</v>
      </c>
      <c r="DT42" s="391">
        <f t="shared" si="19"/>
        <v>119.29432154000008</v>
      </c>
      <c r="DU42" s="391">
        <f t="shared" si="19"/>
        <v>123.38814572000004</v>
      </c>
      <c r="DV42" s="391">
        <f t="shared" si="19"/>
        <v>177.58843151999986</v>
      </c>
      <c r="DX42" s="418">
        <v>0</v>
      </c>
      <c r="DY42" s="418">
        <v>0</v>
      </c>
      <c r="DZ42" s="418">
        <v>0</v>
      </c>
      <c r="EA42" s="418">
        <v>0</v>
      </c>
      <c r="EB42" s="370"/>
    </row>
    <row r="43" spans="1:132" x14ac:dyDescent="0.25">
      <c r="A43" s="427" t="s">
        <v>596</v>
      </c>
      <c r="B43" s="382"/>
      <c r="C43" s="391">
        <v>2.9106900000000001E-3</v>
      </c>
      <c r="D43" s="391">
        <v>0.27305013</v>
      </c>
      <c r="E43" s="391">
        <v>0.36176696999999997</v>
      </c>
      <c r="F43" s="391">
        <v>0.74480418999999998</v>
      </c>
      <c r="G43" s="391">
        <v>0.11642401999999999</v>
      </c>
      <c r="H43" s="391">
        <v>0.24714911000000001</v>
      </c>
      <c r="I43" s="391">
        <v>4.4451769999999981E-2</v>
      </c>
      <c r="J43" s="391">
        <v>0.13525713000000006</v>
      </c>
      <c r="K43" s="391">
        <v>0.11856480999999996</v>
      </c>
      <c r="L43" s="391">
        <v>0.11959014000000003</v>
      </c>
      <c r="M43" s="391">
        <v>0.27299996999999993</v>
      </c>
      <c r="N43" s="391">
        <v>0.49417056999999986</v>
      </c>
      <c r="O43" s="391">
        <v>0.12509685000000001</v>
      </c>
      <c r="P43" s="391">
        <v>4.1816179999999994E-2</v>
      </c>
      <c r="Q43" s="391">
        <v>6.5184530000000004E-2</v>
      </c>
      <c r="R43" s="391">
        <v>6.7331509999999997E-2</v>
      </c>
      <c r="S43" s="391">
        <v>0.19137583999999999</v>
      </c>
      <c r="T43" s="391">
        <v>0.20282127</v>
      </c>
      <c r="U43" s="391">
        <v>0.11360867999999999</v>
      </c>
      <c r="V43" s="391">
        <v>0.13506589000000002</v>
      </c>
      <c r="W43" s="391">
        <v>0.4481030299999999</v>
      </c>
      <c r="X43" s="391">
        <v>0.2469094300000001</v>
      </c>
      <c r="Y43" s="391">
        <v>0.84381187999999996</v>
      </c>
      <c r="Z43" s="391">
        <v>0.25241383999999989</v>
      </c>
      <c r="AA43" s="391">
        <v>4.9738169999999998E-2</v>
      </c>
      <c r="AB43" s="391">
        <v>6.4914299999999994E-2</v>
      </c>
      <c r="AC43" s="391">
        <v>0.13525091000000003</v>
      </c>
      <c r="AD43" s="391">
        <v>7.5649139999999976E-2</v>
      </c>
      <c r="AE43" s="391">
        <v>8.8222660000000022E-2</v>
      </c>
      <c r="AF43" s="391">
        <v>6.3252100000000006E-2</v>
      </c>
      <c r="AG43" s="391">
        <v>9.223238999999997E-2</v>
      </c>
      <c r="AH43" s="391">
        <v>0.10563659999999996</v>
      </c>
      <c r="AI43" s="391">
        <v>0.16312236999999999</v>
      </c>
      <c r="AJ43" s="391">
        <v>0.12569642000000003</v>
      </c>
      <c r="AK43" s="391">
        <v>0.51228567000000014</v>
      </c>
      <c r="AL43" s="391">
        <v>0.72072482000000004</v>
      </c>
      <c r="AM43" s="391">
        <v>1.375409E-2</v>
      </c>
      <c r="AN43" s="391">
        <v>0.19086451000000001</v>
      </c>
      <c r="AO43" s="391">
        <v>6.836275E-2</v>
      </c>
      <c r="AP43" s="391">
        <v>0.12131373999999998</v>
      </c>
      <c r="AQ43" s="391">
        <v>2.967895000000003E-2</v>
      </c>
      <c r="AR43" s="391">
        <v>0.12526690999999995</v>
      </c>
      <c r="AS43" s="391">
        <v>7.6083330000000032E-2</v>
      </c>
      <c r="AT43" s="391">
        <v>0.12506372000000002</v>
      </c>
      <c r="AU43" s="391">
        <v>0.31937131999999996</v>
      </c>
      <c r="AV43" s="391">
        <v>9.350630999999994E-2</v>
      </c>
      <c r="AW43" s="391">
        <v>0.52355421000000013</v>
      </c>
      <c r="AX43" s="391">
        <v>0.53207195000000007</v>
      </c>
      <c r="AY43" s="391">
        <v>0</v>
      </c>
      <c r="AZ43" s="391">
        <v>5.0977899999999996E-3</v>
      </c>
      <c r="BA43" s="391">
        <v>5.3467500000000008E-2</v>
      </c>
      <c r="BB43" s="391">
        <v>1.6229919999999995E-2</v>
      </c>
      <c r="BC43" s="391">
        <v>1.3540750000000002E-2</v>
      </c>
      <c r="BD43" s="391">
        <v>7.179219000000002E-2</v>
      </c>
      <c r="BE43" s="391">
        <v>0.10261473000000002</v>
      </c>
      <c r="BF43" s="391">
        <v>0.19093682000000001</v>
      </c>
      <c r="BG43" s="391">
        <v>5.9826560000000008E-2</v>
      </c>
      <c r="BH43" s="391">
        <v>0.12259031999999999</v>
      </c>
      <c r="BI43" s="391">
        <v>0.10182273</v>
      </c>
      <c r="BJ43" s="391">
        <v>0.51789537999999991</v>
      </c>
      <c r="BK43" s="391">
        <v>0</v>
      </c>
      <c r="BL43" s="391">
        <v>1.2459339999999999E-2</v>
      </c>
      <c r="BM43" s="391">
        <v>8.1436530000000007E-2</v>
      </c>
      <c r="BN43" s="391">
        <v>0.12597970000000003</v>
      </c>
      <c r="BO43" s="391">
        <v>9.23958E-2</v>
      </c>
      <c r="BP43" s="391">
        <v>0.19932263</v>
      </c>
      <c r="BQ43" s="391">
        <v>2.8920280000000003E-2</v>
      </c>
      <c r="BR43" s="391">
        <v>7.8255290000000005E-2</v>
      </c>
      <c r="BS43" s="391">
        <v>9.6096800000000007E-3</v>
      </c>
      <c r="BT43" s="391">
        <v>8.8507470000000005E-2</v>
      </c>
      <c r="BU43" s="391">
        <v>0.10012732000000001</v>
      </c>
      <c r="BV43" s="391">
        <v>0.24142380000000005</v>
      </c>
      <c r="BW43" s="391">
        <v>1.0000000000000001E-5</v>
      </c>
      <c r="BX43" s="391">
        <v>5.8597099999999997E-3</v>
      </c>
      <c r="BY43" s="391">
        <v>1.8639090000000001E-2</v>
      </c>
      <c r="BZ43" s="391">
        <v>2.862936E-2</v>
      </c>
      <c r="CA43" s="391">
        <v>3.2982119999999997E-2</v>
      </c>
      <c r="CB43" s="391">
        <v>6.8176000000000033E-4</v>
      </c>
      <c r="CC43" s="391">
        <v>1.9270639999999999E-2</v>
      </c>
      <c r="CD43" s="391">
        <v>7.1312000000000014E-4</v>
      </c>
      <c r="CE43" s="391">
        <v>1.7066809999999998E-2</v>
      </c>
      <c r="CF43" s="391">
        <v>4.2331699999999996E-3</v>
      </c>
      <c r="CG43" s="391">
        <v>1.1635570000000003E-2</v>
      </c>
      <c r="CH43" s="391">
        <v>7.6064590000000001E-2</v>
      </c>
      <c r="CI43" s="391">
        <v>0</v>
      </c>
      <c r="CJ43" s="391">
        <v>2.156E-5</v>
      </c>
      <c r="CK43" s="391">
        <v>1.2006010000000003E-2</v>
      </c>
      <c r="CL43" s="391">
        <v>6.5727540000000015E-2</v>
      </c>
      <c r="CM43" s="391">
        <v>2.2605020000000007E-2</v>
      </c>
      <c r="CN43" s="391">
        <v>2.8915410000000002E-2</v>
      </c>
      <c r="CO43" s="391">
        <v>2.3829650000000001E-2</v>
      </c>
      <c r="CP43" s="391">
        <v>0.11082144000000002</v>
      </c>
      <c r="CQ43" s="391">
        <v>3.6668630000000008E-2</v>
      </c>
      <c r="CR43" s="391">
        <v>1.0991110000000002E-2</v>
      </c>
      <c r="CS43" s="391">
        <v>1.8499679999999994E-2</v>
      </c>
      <c r="CT43" s="391">
        <v>8.6144730000000003E-2</v>
      </c>
      <c r="CU43" s="391">
        <v>0</v>
      </c>
      <c r="CV43" s="391">
        <v>2.4291199999999999E-3</v>
      </c>
      <c r="CW43" s="391">
        <v>5.22172E-3</v>
      </c>
      <c r="CX43" s="391">
        <v>2.1999999999999999E-5</v>
      </c>
      <c r="CY43" s="391">
        <v>0.14000499000000002</v>
      </c>
      <c r="CZ43" s="391">
        <v>6.3901679999999988E-2</v>
      </c>
      <c r="DA43" s="391">
        <v>0.23082276999999998</v>
      </c>
      <c r="DB43" s="391">
        <v>0.13628867</v>
      </c>
      <c r="DC43" s="391">
        <v>6.8139999999999995E-5</v>
      </c>
      <c r="DD43" s="391">
        <v>7.4032900000000013E-2</v>
      </c>
      <c r="DE43" s="391">
        <v>0.14134947000000003</v>
      </c>
      <c r="DF43" s="391">
        <v>0.63816246999999993</v>
      </c>
      <c r="DG43" s="391">
        <v>0</v>
      </c>
      <c r="DH43" s="391">
        <v>0</v>
      </c>
      <c r="DI43" s="391">
        <v>0.10339612999999999</v>
      </c>
      <c r="DJ43" s="391">
        <v>4.7102999999999985E-2</v>
      </c>
      <c r="DK43" s="391">
        <v>6.3573820000000059E-2</v>
      </c>
      <c r="DL43" s="391">
        <v>9.6643489999999957E-2</v>
      </c>
      <c r="DM43" s="391">
        <v>0.45957620000000038</v>
      </c>
      <c r="DN43" s="391">
        <v>0.51559995999999975</v>
      </c>
      <c r="DO43" s="391">
        <v>0.46894606999999938</v>
      </c>
      <c r="DP43" s="391">
        <v>0.36153525000000092</v>
      </c>
      <c r="DQ43" s="391">
        <v>0.362013899999999</v>
      </c>
      <c r="DR43" s="391">
        <v>1.1037709400000009</v>
      </c>
      <c r="DT43" s="391">
        <f t="shared" si="19"/>
        <v>0.41623078000000008</v>
      </c>
      <c r="DU43" s="391">
        <f t="shared" si="19"/>
        <v>1.4323039299999998</v>
      </c>
      <c r="DV43" s="391">
        <f t="shared" si="19"/>
        <v>3.5821587600000004</v>
      </c>
      <c r="DX43" s="391">
        <f>DT43</f>
        <v>0.41623078000000008</v>
      </c>
      <c r="DY43" s="391">
        <f>DU43</f>
        <v>1.4323039299999998</v>
      </c>
      <c r="DZ43" s="391">
        <f>DV43</f>
        <v>3.5821587600000004</v>
      </c>
      <c r="EA43" s="391">
        <v>0</v>
      </c>
      <c r="EB43" s="370"/>
    </row>
    <row r="44" spans="1:132" x14ac:dyDescent="0.25">
      <c r="A44" s="369" t="s">
        <v>525</v>
      </c>
      <c r="B44" s="369"/>
      <c r="C44" s="365">
        <f t="shared" ref="C44:BN44" si="32">C45+C46</f>
        <v>9.2460427700000025</v>
      </c>
      <c r="D44" s="365">
        <f t="shared" si="32"/>
        <v>48.629530649999992</v>
      </c>
      <c r="E44" s="365">
        <f t="shared" si="32"/>
        <v>65.220053800000002</v>
      </c>
      <c r="F44" s="365">
        <f t="shared" si="32"/>
        <v>117.87183163921426</v>
      </c>
      <c r="G44" s="365">
        <f t="shared" si="32"/>
        <v>102.09291547000001</v>
      </c>
      <c r="H44" s="365">
        <f t="shared" si="32"/>
        <v>125.69211914</v>
      </c>
      <c r="I44" s="365">
        <f t="shared" si="32"/>
        <v>9.2586825000000061</v>
      </c>
      <c r="J44" s="365">
        <f t="shared" si="32"/>
        <v>44.539000700000003</v>
      </c>
      <c r="K44" s="365">
        <f t="shared" si="32"/>
        <v>63.156351818534105</v>
      </c>
      <c r="L44" s="365">
        <f t="shared" si="32"/>
        <v>86.780195910134097</v>
      </c>
      <c r="M44" s="365">
        <f t="shared" si="32"/>
        <v>97.890000644449458</v>
      </c>
      <c r="N44" s="365">
        <f t="shared" si="32"/>
        <v>133.02964091138358</v>
      </c>
      <c r="O44" s="365">
        <f t="shared" si="32"/>
        <v>17.694665072034322</v>
      </c>
      <c r="P44" s="365">
        <f t="shared" si="32"/>
        <v>45.760699443358504</v>
      </c>
      <c r="Q44" s="365">
        <f t="shared" si="32"/>
        <v>103.51311197668437</v>
      </c>
      <c r="R44" s="365">
        <f t="shared" si="32"/>
        <v>90.96436421720577</v>
      </c>
      <c r="S44" s="365">
        <f t="shared" si="32"/>
        <v>107.51306222898029</v>
      </c>
      <c r="T44" s="365">
        <f t="shared" si="32"/>
        <v>207.16762708154232</v>
      </c>
      <c r="U44" s="365">
        <f t="shared" si="32"/>
        <v>10.466429587920825</v>
      </c>
      <c r="V44" s="365">
        <f t="shared" si="32"/>
        <v>49.091077916343117</v>
      </c>
      <c r="W44" s="365">
        <f t="shared" si="32"/>
        <v>124.47833405057187</v>
      </c>
      <c r="X44" s="365">
        <f t="shared" si="32"/>
        <v>95.269943655425251</v>
      </c>
      <c r="Y44" s="365">
        <f t="shared" si="32"/>
        <v>110.03492398515985</v>
      </c>
      <c r="Z44" s="365">
        <f t="shared" si="32"/>
        <v>206.6556437982083</v>
      </c>
      <c r="AA44" s="365">
        <f t="shared" si="32"/>
        <v>30.122738493888566</v>
      </c>
      <c r="AB44" s="365">
        <f t="shared" si="32"/>
        <v>63.056607182493103</v>
      </c>
      <c r="AC44" s="365">
        <f t="shared" si="32"/>
        <v>153.61909071798544</v>
      </c>
      <c r="AD44" s="365">
        <f t="shared" si="32"/>
        <v>114.87788881590846</v>
      </c>
      <c r="AE44" s="365">
        <f t="shared" si="32"/>
        <v>115.92137934077424</v>
      </c>
      <c r="AF44" s="365">
        <f t="shared" si="32"/>
        <v>169.09369071825967</v>
      </c>
      <c r="AG44" s="365">
        <f t="shared" si="32"/>
        <v>30.026396006659837</v>
      </c>
      <c r="AH44" s="365">
        <f t="shared" si="32"/>
        <v>59.827601461467246</v>
      </c>
      <c r="AI44" s="365">
        <f t="shared" si="32"/>
        <v>153.11678978373195</v>
      </c>
      <c r="AJ44" s="365">
        <f t="shared" si="32"/>
        <v>114.29101594952768</v>
      </c>
      <c r="AK44" s="365">
        <f t="shared" si="32"/>
        <v>128.21657108997843</v>
      </c>
      <c r="AL44" s="365">
        <f t="shared" si="32"/>
        <v>264.79394344498706</v>
      </c>
      <c r="AM44" s="365">
        <f t="shared" si="32"/>
        <v>33.434934549218866</v>
      </c>
      <c r="AN44" s="365">
        <f t="shared" si="32"/>
        <v>67.246583162107513</v>
      </c>
      <c r="AO44" s="365">
        <f t="shared" si="32"/>
        <v>235.73964084600914</v>
      </c>
      <c r="AP44" s="365">
        <f t="shared" si="32"/>
        <v>113.62136339168693</v>
      </c>
      <c r="AQ44" s="365">
        <f t="shared" si="32"/>
        <v>136.23895794344378</v>
      </c>
      <c r="AR44" s="365">
        <f t="shared" si="32"/>
        <v>269.61825041013515</v>
      </c>
      <c r="AS44" s="365">
        <f t="shared" si="32"/>
        <v>44.361944267375847</v>
      </c>
      <c r="AT44" s="365">
        <f t="shared" si="32"/>
        <v>69.288012399538076</v>
      </c>
      <c r="AU44" s="365">
        <f t="shared" si="32"/>
        <v>268.23332059238919</v>
      </c>
      <c r="AV44" s="365">
        <f t="shared" si="32"/>
        <v>120.14738543485613</v>
      </c>
      <c r="AW44" s="365">
        <f t="shared" si="32"/>
        <v>134.03862909311445</v>
      </c>
      <c r="AX44" s="365">
        <f t="shared" si="32"/>
        <v>267.38696002577052</v>
      </c>
      <c r="AY44" s="365">
        <f t="shared" si="32"/>
        <v>57.503615234470573</v>
      </c>
      <c r="AZ44" s="365">
        <f t="shared" si="32"/>
        <v>69.134866947921381</v>
      </c>
      <c r="BA44" s="365">
        <f t="shared" si="32"/>
        <v>270.22331812260143</v>
      </c>
      <c r="BB44" s="365">
        <f t="shared" si="32"/>
        <v>118.947766351929</v>
      </c>
      <c r="BC44" s="365">
        <f t="shared" si="32"/>
        <v>148.03098992647327</v>
      </c>
      <c r="BD44" s="365">
        <f t="shared" si="32"/>
        <v>263.25971093653976</v>
      </c>
      <c r="BE44" s="365">
        <f t="shared" si="32"/>
        <v>72.72116894916536</v>
      </c>
      <c r="BF44" s="365">
        <f t="shared" si="32"/>
        <v>70.512546274140078</v>
      </c>
      <c r="BG44" s="365">
        <f t="shared" si="32"/>
        <v>274.72898444092061</v>
      </c>
      <c r="BH44" s="365">
        <f t="shared" si="32"/>
        <v>148.57764955067947</v>
      </c>
      <c r="BI44" s="365">
        <f t="shared" si="32"/>
        <v>140.38939711932485</v>
      </c>
      <c r="BJ44" s="365">
        <f t="shared" si="32"/>
        <v>304.37178441554198</v>
      </c>
      <c r="BK44" s="365">
        <f t="shared" si="32"/>
        <v>92.790643333235835</v>
      </c>
      <c r="BL44" s="365">
        <f t="shared" si="32"/>
        <v>72.831491889496334</v>
      </c>
      <c r="BM44" s="365">
        <f t="shared" si="32"/>
        <v>420.27944322897986</v>
      </c>
      <c r="BN44" s="365">
        <f t="shared" si="32"/>
        <v>140.79267527374071</v>
      </c>
      <c r="BO44" s="365">
        <f t="shared" ref="BO44:EA44" si="33">BO45+BO46</f>
        <v>174.33559541738498</v>
      </c>
      <c r="BP44" s="365">
        <f t="shared" si="33"/>
        <v>305.47889890144262</v>
      </c>
      <c r="BQ44" s="365">
        <f t="shared" si="33"/>
        <v>94.603172129487206</v>
      </c>
      <c r="BR44" s="365">
        <f t="shared" si="33"/>
        <v>94.446654857200002</v>
      </c>
      <c r="BS44" s="365">
        <f t="shared" si="33"/>
        <v>404.32860769579997</v>
      </c>
      <c r="BT44" s="365">
        <f t="shared" si="33"/>
        <v>141.7500476948</v>
      </c>
      <c r="BU44" s="365">
        <f t="shared" si="33"/>
        <v>147.92599059212017</v>
      </c>
      <c r="BV44" s="365">
        <f t="shared" si="33"/>
        <v>391.19406650159999</v>
      </c>
      <c r="BW44" s="365">
        <f t="shared" si="33"/>
        <v>112.28434577900002</v>
      </c>
      <c r="BX44" s="365">
        <f t="shared" si="33"/>
        <v>97.466461433117018</v>
      </c>
      <c r="BY44" s="365">
        <f t="shared" si="33"/>
        <v>395.16429574380004</v>
      </c>
      <c r="BZ44" s="365">
        <f t="shared" si="33"/>
        <v>263.7450242072</v>
      </c>
      <c r="CA44" s="365">
        <f t="shared" si="33"/>
        <v>248.91700679116249</v>
      </c>
      <c r="CB44" s="365">
        <f t="shared" si="33"/>
        <v>283.77925476191353</v>
      </c>
      <c r="CC44" s="365">
        <f t="shared" si="33"/>
        <v>232.48214696640002</v>
      </c>
      <c r="CD44" s="365">
        <f t="shared" si="33"/>
        <v>102.6978398066</v>
      </c>
      <c r="CE44" s="365">
        <f t="shared" si="33"/>
        <v>389.98632174639999</v>
      </c>
      <c r="CF44" s="365">
        <f t="shared" si="33"/>
        <v>276.45023186679998</v>
      </c>
      <c r="CG44" s="365">
        <f t="shared" si="33"/>
        <v>259.49807913719997</v>
      </c>
      <c r="CH44" s="365">
        <f t="shared" si="33"/>
        <v>315.98575490639752</v>
      </c>
      <c r="CI44" s="365">
        <f t="shared" si="33"/>
        <v>247.67721467599998</v>
      </c>
      <c r="CJ44" s="365">
        <f t="shared" si="33"/>
        <v>105.75579856062376</v>
      </c>
      <c r="CK44" s="365">
        <f t="shared" si="33"/>
        <v>383.99043760879999</v>
      </c>
      <c r="CL44" s="365">
        <f t="shared" si="33"/>
        <v>277.78602929240003</v>
      </c>
      <c r="CM44" s="365">
        <f t="shared" si="33"/>
        <v>265.41064885180003</v>
      </c>
      <c r="CN44" s="365">
        <f t="shared" si="33"/>
        <v>327.58742774960007</v>
      </c>
      <c r="CO44" s="365">
        <f t="shared" si="33"/>
        <v>357.99136878140001</v>
      </c>
      <c r="CP44" s="365">
        <f t="shared" si="33"/>
        <v>112.4535088666</v>
      </c>
      <c r="CQ44" s="365">
        <f t="shared" si="33"/>
        <v>324.39432950439999</v>
      </c>
      <c r="CR44" s="365">
        <f t="shared" si="33"/>
        <v>285.88897849360001</v>
      </c>
      <c r="CS44" s="365">
        <f t="shared" si="33"/>
        <v>253.72943150611616</v>
      </c>
      <c r="CT44" s="365">
        <f t="shared" si="33"/>
        <v>312.37475140148422</v>
      </c>
      <c r="CU44" s="365">
        <f t="shared" si="33"/>
        <v>350.16702373105034</v>
      </c>
      <c r="CV44" s="365">
        <f t="shared" si="33"/>
        <v>118.39929714847028</v>
      </c>
      <c r="CW44" s="365">
        <f t="shared" si="33"/>
        <v>401.24001751599758</v>
      </c>
      <c r="CX44" s="365">
        <f t="shared" si="33"/>
        <v>335.49308228368477</v>
      </c>
      <c r="CY44" s="365">
        <f t="shared" si="33"/>
        <v>153.35036324638364</v>
      </c>
      <c r="CZ44" s="365">
        <f t="shared" si="33"/>
        <v>419.14178964834912</v>
      </c>
      <c r="DA44" s="365">
        <f t="shared" si="33"/>
        <v>361.36850162881109</v>
      </c>
      <c r="DB44" s="365">
        <f t="shared" si="33"/>
        <v>516.40865255022959</v>
      </c>
      <c r="DC44" s="365">
        <f t="shared" si="33"/>
        <v>172.26490671427985</v>
      </c>
      <c r="DD44" s="365">
        <f t="shared" si="33"/>
        <v>162.22567702885328</v>
      </c>
      <c r="DE44" s="365">
        <f t="shared" si="33"/>
        <v>133.72349037769044</v>
      </c>
      <c r="DF44" s="365">
        <f t="shared" si="33"/>
        <v>173.08459723418383</v>
      </c>
      <c r="DG44" s="365">
        <f t="shared" si="33"/>
        <v>149.21169270860776</v>
      </c>
      <c r="DH44" s="365">
        <f t="shared" si="33"/>
        <v>130.00453532812287</v>
      </c>
      <c r="DI44" s="365">
        <f t="shared" si="33"/>
        <v>167.52059285611256</v>
      </c>
      <c r="DJ44" s="365">
        <f t="shared" si="33"/>
        <v>178.69378310843055</v>
      </c>
      <c r="DK44" s="365">
        <f t="shared" si="33"/>
        <v>167.17892668054645</v>
      </c>
      <c r="DL44" s="365">
        <f t="shared" si="33"/>
        <v>151.46149507025675</v>
      </c>
      <c r="DM44" s="365">
        <f t="shared" si="33"/>
        <v>149.43858285013681</v>
      </c>
      <c r="DN44" s="365">
        <f t="shared" si="33"/>
        <v>137.30682260424467</v>
      </c>
      <c r="DO44" s="365">
        <f t="shared" si="33"/>
        <v>159.19198871346691</v>
      </c>
      <c r="DP44" s="365">
        <f t="shared" si="33"/>
        <v>232.72189336624245</v>
      </c>
      <c r="DQ44" s="365">
        <f t="shared" si="33"/>
        <v>162.96314756392587</v>
      </c>
      <c r="DR44" s="365">
        <f t="shared" si="33"/>
        <v>152.37032112619514</v>
      </c>
      <c r="DT44" s="365">
        <f t="shared" si="33"/>
        <v>3255.0399252928241</v>
      </c>
      <c r="DU44" s="365">
        <f t="shared" si="33"/>
        <v>3296.8673991079836</v>
      </c>
      <c r="DV44" s="365">
        <f t="shared" si="33"/>
        <v>1938.0637819762885</v>
      </c>
      <c r="DX44" s="365">
        <f t="shared" si="33"/>
        <v>3255.0399252928241</v>
      </c>
      <c r="DY44" s="365">
        <f t="shared" si="33"/>
        <v>3296.8673991079836</v>
      </c>
      <c r="DZ44" s="365">
        <f t="shared" si="33"/>
        <v>1938.0637819762885</v>
      </c>
      <c r="EA44" s="365">
        <f t="shared" si="33"/>
        <v>2198.6</v>
      </c>
      <c r="EB44" s="370"/>
    </row>
    <row r="45" spans="1:132" x14ac:dyDescent="0.25">
      <c r="A45" s="382" t="s">
        <v>28</v>
      </c>
      <c r="B45" s="382"/>
      <c r="C45" s="391">
        <v>7.3255540000000003</v>
      </c>
      <c r="D45" s="391">
        <v>29.37067</v>
      </c>
      <c r="E45" s="391">
        <v>62.902006000000007</v>
      </c>
      <c r="F45" s="391">
        <v>19.693049999999999</v>
      </c>
      <c r="G45" s="391">
        <v>24.340885</v>
      </c>
      <c r="H45" s="391">
        <v>100.555964</v>
      </c>
      <c r="I45" s="391">
        <v>6.2273920000000018</v>
      </c>
      <c r="J45" s="391">
        <v>24.737000000000005</v>
      </c>
      <c r="K45" s="391">
        <v>51.096594999999994</v>
      </c>
      <c r="L45" s="391">
        <v>16.105290999999994</v>
      </c>
      <c r="M45" s="391">
        <v>24.32681199999999</v>
      </c>
      <c r="N45" s="391">
        <v>98.196525999999977</v>
      </c>
      <c r="O45" s="391">
        <v>15.150751</v>
      </c>
      <c r="P45" s="391">
        <v>23.383948</v>
      </c>
      <c r="Q45" s="391">
        <v>88.353601999999995</v>
      </c>
      <c r="R45" s="391">
        <v>16.028239999999997</v>
      </c>
      <c r="S45" s="391">
        <v>19.739286000000007</v>
      </c>
      <c r="T45" s="391">
        <v>166.01853500000001</v>
      </c>
      <c r="U45" s="391">
        <v>3.7246870000000003</v>
      </c>
      <c r="V45" s="391">
        <v>25.223821999999998</v>
      </c>
      <c r="W45" s="391">
        <v>106.00980300000001</v>
      </c>
      <c r="X45" s="391">
        <v>18.215556000000007</v>
      </c>
      <c r="Y45" s="391">
        <v>13.911516000000006</v>
      </c>
      <c r="Z45" s="391">
        <v>156.54887199999999</v>
      </c>
      <c r="AA45" s="391">
        <v>16.512906999999998</v>
      </c>
      <c r="AB45" s="391">
        <v>34.483618000000007</v>
      </c>
      <c r="AC45" s="391">
        <v>129.01982236999999</v>
      </c>
      <c r="AD45" s="391">
        <v>17.915080000000003</v>
      </c>
      <c r="AE45" s="391">
        <v>15.154409999999999</v>
      </c>
      <c r="AF45" s="391">
        <v>115.71076973506001</v>
      </c>
      <c r="AG45" s="391">
        <v>11.751578364940002</v>
      </c>
      <c r="AH45" s="391">
        <v>22.056139999999999</v>
      </c>
      <c r="AI45" s="391">
        <v>118.63176000000001</v>
      </c>
      <c r="AJ45" s="391">
        <v>13.611789999999999</v>
      </c>
      <c r="AK45" s="391">
        <v>19.003158259999978</v>
      </c>
      <c r="AL45" s="391">
        <v>201.05212</v>
      </c>
      <c r="AM45" s="391">
        <v>9.9267934899999979</v>
      </c>
      <c r="AN45" s="391">
        <v>25.049694299999992</v>
      </c>
      <c r="AO45" s="391">
        <v>195.32084774</v>
      </c>
      <c r="AP45" s="391">
        <v>12.303268310000007</v>
      </c>
      <c r="AQ45" s="391">
        <v>24.533910979999987</v>
      </c>
      <c r="AR45" s="391">
        <v>205.46397767999997</v>
      </c>
      <c r="AS45" s="391">
        <v>16.240790880000002</v>
      </c>
      <c r="AT45" s="391">
        <v>26.573165709999991</v>
      </c>
      <c r="AU45" s="391">
        <v>217.94645992</v>
      </c>
      <c r="AV45" s="391">
        <v>13.300510000000003</v>
      </c>
      <c r="AW45" s="391">
        <v>21.536500000000018</v>
      </c>
      <c r="AX45" s="391">
        <v>202.41988197000001</v>
      </c>
      <c r="AY45" s="391">
        <v>27.015949169999999</v>
      </c>
      <c r="AZ45" s="391">
        <v>26.586067100000001</v>
      </c>
      <c r="BA45" s="391">
        <v>222.17855435999999</v>
      </c>
      <c r="BB45" s="391">
        <v>12.516703410000005</v>
      </c>
      <c r="BC45" s="391">
        <v>39.956089249999998</v>
      </c>
      <c r="BD45" s="391">
        <v>206.40532569999999</v>
      </c>
      <c r="BE45" s="391">
        <v>38.882719999999999</v>
      </c>
      <c r="BF45" s="391">
        <v>26.551476790000002</v>
      </c>
      <c r="BG45" s="391">
        <v>225.68602122999999</v>
      </c>
      <c r="BH45" s="391">
        <v>43.104894969999997</v>
      </c>
      <c r="BI45" s="391">
        <v>29.186265760000001</v>
      </c>
      <c r="BJ45" s="391">
        <v>249.57067151000001</v>
      </c>
      <c r="BK45" s="391">
        <v>59.130389969999996</v>
      </c>
      <c r="BL45" s="391">
        <v>23.428044219999997</v>
      </c>
      <c r="BM45" s="391">
        <v>368.82496627</v>
      </c>
      <c r="BN45" s="391">
        <v>44.318979859999985</v>
      </c>
      <c r="BO45" s="391">
        <v>43.385099999999994</v>
      </c>
      <c r="BP45" s="391">
        <v>251.85226133999998</v>
      </c>
      <c r="BQ45" s="391">
        <v>59.764303299999995</v>
      </c>
      <c r="BR45" s="391">
        <v>23.754243170000009</v>
      </c>
      <c r="BS45" s="391">
        <v>331.10873337999999</v>
      </c>
      <c r="BT45" s="391">
        <v>42.660126000000005</v>
      </c>
      <c r="BU45" s="391">
        <v>29.864191039999994</v>
      </c>
      <c r="BV45" s="391">
        <v>334.35130757799999</v>
      </c>
      <c r="BW45" s="391">
        <v>71.512</v>
      </c>
      <c r="BX45" s="391">
        <v>25.682489970000006</v>
      </c>
      <c r="BY45" s="391">
        <v>317.67945312000006</v>
      </c>
      <c r="BZ45" s="391">
        <v>164.71899999999999</v>
      </c>
      <c r="CA45" s="391">
        <v>130.63369797000001</v>
      </c>
      <c r="CB45" s="391">
        <v>232.53792351000004</v>
      </c>
      <c r="CC45" s="391">
        <v>195.03700000000003</v>
      </c>
      <c r="CD45" s="391">
        <v>31.106934539999997</v>
      </c>
      <c r="CE45" s="391">
        <v>323.19274254999999</v>
      </c>
      <c r="CF45" s="391">
        <v>177.49799999999999</v>
      </c>
      <c r="CG45" s="391">
        <v>148.13776895000001</v>
      </c>
      <c r="CH45" s="391">
        <v>256.14042090359749</v>
      </c>
      <c r="CI45" s="391">
        <v>211.89976732999997</v>
      </c>
      <c r="CJ45" s="391">
        <v>38.794182260000014</v>
      </c>
      <c r="CK45" s="391">
        <v>317.50027784999997</v>
      </c>
      <c r="CL45" s="391">
        <v>181.32692535000001</v>
      </c>
      <c r="CM45" s="391">
        <v>162.48507075999999</v>
      </c>
      <c r="CN45" s="391">
        <v>273.92958383000001</v>
      </c>
      <c r="CO45" s="391">
        <v>321.61020761000003</v>
      </c>
      <c r="CP45" s="391">
        <v>43.508529060000001</v>
      </c>
      <c r="CQ45" s="391">
        <v>249.15290877000001</v>
      </c>
      <c r="CR45" s="391">
        <v>186.38616551999999</v>
      </c>
      <c r="CS45" s="391">
        <v>157.77339776000002</v>
      </c>
      <c r="CT45" s="391">
        <v>258.87638268127114</v>
      </c>
      <c r="CU45" s="391">
        <v>310.77710765699999</v>
      </c>
      <c r="CV45" s="391">
        <v>38.755342592000012</v>
      </c>
      <c r="CW45" s="391">
        <v>325.73300341599997</v>
      </c>
      <c r="CX45" s="391">
        <v>240.49334418799998</v>
      </c>
      <c r="CY45" s="391">
        <v>57.848274736</v>
      </c>
      <c r="CZ45" s="391">
        <v>328.21520200999987</v>
      </c>
      <c r="DA45" s="391">
        <v>305.00106631999995</v>
      </c>
      <c r="DB45" s="391">
        <v>436.97891472366661</v>
      </c>
      <c r="DC45" s="391">
        <v>97.570026555000013</v>
      </c>
      <c r="DD45" s="391">
        <v>66.740164980000017</v>
      </c>
      <c r="DE45" s="391">
        <v>50.985852228999995</v>
      </c>
      <c r="DF45" s="391">
        <v>67.142132485000005</v>
      </c>
      <c r="DG45" s="391">
        <v>100.585151536</v>
      </c>
      <c r="DH45" s="391">
        <v>52.594559111999999</v>
      </c>
      <c r="DI45" s="391">
        <v>90.429036183000008</v>
      </c>
      <c r="DJ45" s="391">
        <v>47.092070426999989</v>
      </c>
      <c r="DK45" s="391">
        <v>88.592963785999999</v>
      </c>
      <c r="DL45" s="391">
        <v>53.968272228000004</v>
      </c>
      <c r="DM45" s="391">
        <v>105.46991893000001</v>
      </c>
      <c r="DN45" s="391">
        <v>62.280087209999998</v>
      </c>
      <c r="DO45" s="391">
        <v>88.115829417</v>
      </c>
      <c r="DP45" s="391">
        <v>56.026072574000004</v>
      </c>
      <c r="DQ45" s="391">
        <v>89.614817782999992</v>
      </c>
      <c r="DR45" s="391">
        <v>53.63998542600001</v>
      </c>
      <c r="DT45" s="391">
        <f t="shared" si="19"/>
        <v>2403.243398781271</v>
      </c>
      <c r="DU45" s="391">
        <f t="shared" si="19"/>
        <v>2326.240431891666</v>
      </c>
      <c r="DV45" s="391">
        <f t="shared" si="19"/>
        <v>888.40876461199991</v>
      </c>
      <c r="DX45" s="391">
        <f t="shared" ref="DX45:DZ48" si="34">DT45</f>
        <v>2403.243398781271</v>
      </c>
      <c r="DY45" s="391">
        <f t="shared" si="34"/>
        <v>2326.240431891666</v>
      </c>
      <c r="DZ45" s="391">
        <f t="shared" si="34"/>
        <v>888.40876461199991</v>
      </c>
      <c r="EA45" s="391">
        <v>1119.1999999999998</v>
      </c>
      <c r="EB45" s="370"/>
    </row>
    <row r="46" spans="1:132" x14ac:dyDescent="0.25">
      <c r="A46" s="382" t="s">
        <v>30</v>
      </c>
      <c r="B46" s="382"/>
      <c r="C46" s="391">
        <v>1.9204887700000026</v>
      </c>
      <c r="D46" s="391">
        <v>19.258860649999992</v>
      </c>
      <c r="E46" s="391">
        <v>2.3180477999999973</v>
      </c>
      <c r="F46" s="391">
        <v>98.178781639214264</v>
      </c>
      <c r="G46" s="391">
        <v>77.752030470000008</v>
      </c>
      <c r="H46" s="391">
        <v>25.13615514</v>
      </c>
      <c r="I46" s="391">
        <v>3.0312905000000048</v>
      </c>
      <c r="J46" s="391">
        <v>19.802000700000001</v>
      </c>
      <c r="K46" s="391">
        <v>12.059756818534108</v>
      </c>
      <c r="L46" s="391">
        <v>70.674904910134103</v>
      </c>
      <c r="M46" s="391">
        <v>73.563188644449468</v>
      </c>
      <c r="N46" s="391">
        <v>34.833114911383603</v>
      </c>
      <c r="O46" s="391">
        <v>2.5439140720343225</v>
      </c>
      <c r="P46" s="391">
        <v>22.376751443358508</v>
      </c>
      <c r="Q46" s="391">
        <v>15.159509976684383</v>
      </c>
      <c r="R46" s="391">
        <v>74.936124217205773</v>
      </c>
      <c r="S46" s="391">
        <v>87.773776228980282</v>
      </c>
      <c r="T46" s="391">
        <v>41.1490920815423</v>
      </c>
      <c r="U46" s="391">
        <v>6.7417425879208235</v>
      </c>
      <c r="V46" s="391">
        <v>23.867255916343119</v>
      </c>
      <c r="W46" s="391">
        <v>18.468531050571862</v>
      </c>
      <c r="X46" s="391">
        <v>77.054387655425245</v>
      </c>
      <c r="Y46" s="391">
        <v>96.123407985159844</v>
      </c>
      <c r="Z46" s="391">
        <v>50.106771798208314</v>
      </c>
      <c r="AA46" s="391">
        <v>13.609831493888567</v>
      </c>
      <c r="AB46" s="391">
        <v>28.572989182493096</v>
      </c>
      <c r="AC46" s="391">
        <v>24.599268347985443</v>
      </c>
      <c r="AD46" s="391">
        <v>96.96280881590846</v>
      </c>
      <c r="AE46" s="391">
        <v>100.76696934077424</v>
      </c>
      <c r="AF46" s="391">
        <v>53.382920983199661</v>
      </c>
      <c r="AG46" s="391">
        <v>18.274817641719835</v>
      </c>
      <c r="AH46" s="391">
        <v>37.771461461467247</v>
      </c>
      <c r="AI46" s="391">
        <v>34.485029783731925</v>
      </c>
      <c r="AJ46" s="391">
        <v>100.67922594952768</v>
      </c>
      <c r="AK46" s="391">
        <v>109.21341282997845</v>
      </c>
      <c r="AL46" s="391">
        <v>63.74182344498707</v>
      </c>
      <c r="AM46" s="391">
        <v>23.508141059218872</v>
      </c>
      <c r="AN46" s="391">
        <v>42.196888862107521</v>
      </c>
      <c r="AO46" s="391">
        <v>40.41879310600914</v>
      </c>
      <c r="AP46" s="391">
        <v>101.31809508168692</v>
      </c>
      <c r="AQ46" s="391">
        <v>111.70504696344379</v>
      </c>
      <c r="AR46" s="391">
        <v>64.154272730135162</v>
      </c>
      <c r="AS46" s="391">
        <v>28.121153387375841</v>
      </c>
      <c r="AT46" s="391">
        <v>42.714846689538085</v>
      </c>
      <c r="AU46" s="391">
        <v>50.28686067238921</v>
      </c>
      <c r="AV46" s="391">
        <v>106.84687543485613</v>
      </c>
      <c r="AW46" s="391">
        <v>112.50212909311443</v>
      </c>
      <c r="AX46" s="391">
        <v>64.967078055770529</v>
      </c>
      <c r="AY46" s="391">
        <v>30.487666064470577</v>
      </c>
      <c r="AZ46" s="391">
        <v>42.548799847921373</v>
      </c>
      <c r="BA46" s="391">
        <v>48.044763762601441</v>
      </c>
      <c r="BB46" s="391">
        <v>106.431062941929</v>
      </c>
      <c r="BC46" s="391">
        <v>108.07490067647328</v>
      </c>
      <c r="BD46" s="391">
        <v>56.854385236539777</v>
      </c>
      <c r="BE46" s="391">
        <v>33.838448949165361</v>
      </c>
      <c r="BF46" s="391">
        <v>43.961069484140076</v>
      </c>
      <c r="BG46" s="391">
        <v>49.042963210920618</v>
      </c>
      <c r="BH46" s="391">
        <v>105.47275458067946</v>
      </c>
      <c r="BI46" s="391">
        <v>111.20313135932484</v>
      </c>
      <c r="BJ46" s="391">
        <v>54.801112905541977</v>
      </c>
      <c r="BK46" s="391">
        <v>33.660253363235839</v>
      </c>
      <c r="BL46" s="391">
        <v>49.403447669496337</v>
      </c>
      <c r="BM46" s="391">
        <v>51.454476958979846</v>
      </c>
      <c r="BN46" s="391">
        <v>96.473695413740728</v>
      </c>
      <c r="BO46" s="391">
        <v>130.95049541738499</v>
      </c>
      <c r="BP46" s="391">
        <v>53.626637561442649</v>
      </c>
      <c r="BQ46" s="391">
        <v>34.838868829487211</v>
      </c>
      <c r="BR46" s="391">
        <v>70.692411687199993</v>
      </c>
      <c r="BS46" s="391">
        <v>73.219874315799998</v>
      </c>
      <c r="BT46" s="391">
        <v>99.089921694799997</v>
      </c>
      <c r="BU46" s="391">
        <v>118.06179955212019</v>
      </c>
      <c r="BV46" s="391">
        <v>56.842758923600016</v>
      </c>
      <c r="BW46" s="391">
        <v>40.77234577900002</v>
      </c>
      <c r="BX46" s="391">
        <v>71.783971463117012</v>
      </c>
      <c r="BY46" s="391">
        <v>77.484842623800006</v>
      </c>
      <c r="BZ46" s="391">
        <v>99.026024207200024</v>
      </c>
      <c r="CA46" s="391">
        <v>118.28330882116248</v>
      </c>
      <c r="CB46" s="391">
        <v>51.241331251913493</v>
      </c>
      <c r="CC46" s="391">
        <v>37.445146966400003</v>
      </c>
      <c r="CD46" s="391">
        <v>71.590905266600004</v>
      </c>
      <c r="CE46" s="391">
        <v>66.793579196400003</v>
      </c>
      <c r="CF46" s="391">
        <v>98.952231866800005</v>
      </c>
      <c r="CG46" s="391">
        <v>111.36031018719999</v>
      </c>
      <c r="CH46" s="391">
        <v>59.845334002800016</v>
      </c>
      <c r="CI46" s="391">
        <v>35.777447346000002</v>
      </c>
      <c r="CJ46" s="391">
        <v>66.961616300623746</v>
      </c>
      <c r="CK46" s="391">
        <v>66.49015975879999</v>
      </c>
      <c r="CL46" s="391">
        <v>96.45910394240002</v>
      </c>
      <c r="CM46" s="391">
        <v>102.92557809180003</v>
      </c>
      <c r="CN46" s="391">
        <v>53.657843919600055</v>
      </c>
      <c r="CO46" s="391">
        <v>36.381161171400002</v>
      </c>
      <c r="CP46" s="391">
        <v>68.944979806600003</v>
      </c>
      <c r="CQ46" s="391">
        <v>75.241420734399995</v>
      </c>
      <c r="CR46" s="391">
        <v>99.502812973600015</v>
      </c>
      <c r="CS46" s="391">
        <v>95.956033746116148</v>
      </c>
      <c r="CT46" s="391">
        <v>53.498368720213051</v>
      </c>
      <c r="CU46" s="391">
        <v>39.389916074050348</v>
      </c>
      <c r="CV46" s="391">
        <v>79.643954556470277</v>
      </c>
      <c r="CW46" s="391">
        <v>75.507014099997633</v>
      </c>
      <c r="CX46" s="391">
        <v>94.999738095684805</v>
      </c>
      <c r="CY46" s="391">
        <v>95.502088510383643</v>
      </c>
      <c r="CZ46" s="391">
        <v>90.926587638349261</v>
      </c>
      <c r="DA46" s="391">
        <v>56.367435308811139</v>
      </c>
      <c r="DB46" s="391">
        <v>79.429737826562956</v>
      </c>
      <c r="DC46" s="391">
        <v>74.694880159279833</v>
      </c>
      <c r="DD46" s="391">
        <v>95.48551204885328</v>
      </c>
      <c r="DE46" s="391">
        <v>82.737638148690451</v>
      </c>
      <c r="DF46" s="391">
        <v>105.94246474918384</v>
      </c>
      <c r="DG46" s="391">
        <v>48.626541172607745</v>
      </c>
      <c r="DH46" s="391">
        <v>77.409976216122871</v>
      </c>
      <c r="DI46" s="391">
        <v>77.091556673112535</v>
      </c>
      <c r="DJ46" s="391">
        <v>131.60171268143057</v>
      </c>
      <c r="DK46" s="391">
        <v>78.585962894546455</v>
      </c>
      <c r="DL46" s="391">
        <v>97.493222842256742</v>
      </c>
      <c r="DM46" s="391">
        <v>43.968663920136798</v>
      </c>
      <c r="DN46" s="391">
        <v>75.026735394244668</v>
      </c>
      <c r="DO46" s="391">
        <v>71.076159296466898</v>
      </c>
      <c r="DP46" s="391">
        <v>176.69582079224244</v>
      </c>
      <c r="DQ46" s="391">
        <v>73.348329780925866</v>
      </c>
      <c r="DR46" s="391">
        <v>98.730335700195127</v>
      </c>
      <c r="DT46" s="391">
        <f t="shared" si="19"/>
        <v>851.79652651155311</v>
      </c>
      <c r="DU46" s="391">
        <f t="shared" si="19"/>
        <v>970.62696721631744</v>
      </c>
      <c r="DV46" s="391">
        <f t="shared" si="19"/>
        <v>1049.6550173642886</v>
      </c>
      <c r="DX46" s="391">
        <f t="shared" si="34"/>
        <v>851.79652651155311</v>
      </c>
      <c r="DY46" s="391">
        <f t="shared" si="34"/>
        <v>970.62696721631744</v>
      </c>
      <c r="DZ46" s="391">
        <f t="shared" si="34"/>
        <v>1049.6550173642886</v>
      </c>
      <c r="EA46" s="391">
        <v>1079.4000000000001</v>
      </c>
      <c r="EB46" s="370"/>
    </row>
    <row r="47" spans="1:132" x14ac:dyDescent="0.25">
      <c r="A47" s="369" t="s">
        <v>523</v>
      </c>
      <c r="B47" s="369"/>
      <c r="C47" s="365">
        <v>1.04911815</v>
      </c>
      <c r="D47" s="365">
        <v>2.3055472100000007</v>
      </c>
      <c r="E47" s="365">
        <v>2.3675898499999994</v>
      </c>
      <c r="F47" s="365">
        <v>7.2239366599999979</v>
      </c>
      <c r="G47" s="365">
        <v>1.8880034699999975</v>
      </c>
      <c r="H47" s="365">
        <v>0.88630273999999998</v>
      </c>
      <c r="I47" s="365">
        <v>0.28527401000000008</v>
      </c>
      <c r="J47" s="365">
        <v>0.36515685000000031</v>
      </c>
      <c r="K47" s="365">
        <v>0.24385029000000014</v>
      </c>
      <c r="L47" s="365">
        <v>1.5907056000000002</v>
      </c>
      <c r="M47" s="365">
        <v>2.0768715100000037</v>
      </c>
      <c r="N47" s="365">
        <v>2.4733947300000008</v>
      </c>
      <c r="O47" s="365">
        <v>2.9408135999999994</v>
      </c>
      <c r="P47" s="365">
        <v>6.8727134200000002</v>
      </c>
      <c r="Q47" s="365">
        <v>3.0166306000000018</v>
      </c>
      <c r="R47" s="365">
        <v>1.7547581400000005</v>
      </c>
      <c r="S47" s="365">
        <v>2.535528170000001</v>
      </c>
      <c r="T47" s="365">
        <v>0.84960851000000037</v>
      </c>
      <c r="U47" s="365">
        <v>2.9641953999999999</v>
      </c>
      <c r="V47" s="365">
        <v>1.4750510900000002</v>
      </c>
      <c r="W47" s="365">
        <v>1.5466202500000001</v>
      </c>
      <c r="X47" s="365">
        <v>1.1347921799999998</v>
      </c>
      <c r="Y47" s="365">
        <v>2.79772928</v>
      </c>
      <c r="Z47" s="365">
        <v>3.1348485199999998</v>
      </c>
      <c r="AA47" s="365">
        <v>1.3718588799999998</v>
      </c>
      <c r="AB47" s="365">
        <v>4.6976528000000002</v>
      </c>
      <c r="AC47" s="365">
        <v>4.6964580000000007</v>
      </c>
      <c r="AD47" s="365">
        <v>4.2441040999999995</v>
      </c>
      <c r="AE47" s="365">
        <v>17.132167770000002</v>
      </c>
      <c r="AF47" s="365">
        <v>3.5581780300000001</v>
      </c>
      <c r="AG47" s="365">
        <v>1.59569334</v>
      </c>
      <c r="AH47" s="365">
        <v>0.64485498999999957</v>
      </c>
      <c r="AI47" s="365">
        <v>0.55805360000000015</v>
      </c>
      <c r="AJ47" s="365">
        <v>2.5765423200000002</v>
      </c>
      <c r="AK47" s="365">
        <v>10.58125179</v>
      </c>
      <c r="AL47" s="365">
        <v>2.6303010800000002</v>
      </c>
      <c r="AM47" s="365">
        <v>2.6114569099999994</v>
      </c>
      <c r="AN47" s="365">
        <v>6.61500881</v>
      </c>
      <c r="AO47" s="365">
        <v>3.4096452200000003</v>
      </c>
      <c r="AP47" s="365">
        <v>7.4219703599999987</v>
      </c>
      <c r="AQ47" s="365">
        <v>2.8561645800000002</v>
      </c>
      <c r="AR47" s="365">
        <v>0.98270197999999964</v>
      </c>
      <c r="AS47" s="365">
        <v>1.27090959</v>
      </c>
      <c r="AT47" s="365">
        <v>0.64183600000000007</v>
      </c>
      <c r="AU47" s="365">
        <v>1.4546608799999998</v>
      </c>
      <c r="AV47" s="365">
        <v>4.6878362099999995</v>
      </c>
      <c r="AW47" s="365">
        <v>2.8052275099999999</v>
      </c>
      <c r="AX47" s="391">
        <v>1.1589626199999998</v>
      </c>
      <c r="AY47" s="391">
        <v>1.2613009800000001</v>
      </c>
      <c r="AZ47" s="391">
        <v>204.01269471999998</v>
      </c>
      <c r="BA47" s="391">
        <v>353.35627539000001</v>
      </c>
      <c r="BB47" s="391">
        <v>103.56161972999999</v>
      </c>
      <c r="BC47" s="391">
        <v>1.2998174800000002</v>
      </c>
      <c r="BD47" s="391">
        <v>234.17190969999999</v>
      </c>
      <c r="BE47" s="391">
        <v>114.93787592999999</v>
      </c>
      <c r="BF47" s="391">
        <v>0.69637759000000121</v>
      </c>
      <c r="BG47" s="391">
        <v>1.1538937100000002</v>
      </c>
      <c r="BH47" s="391">
        <v>0.56220103999999993</v>
      </c>
      <c r="BI47" s="391">
        <v>0.93984991999999989</v>
      </c>
      <c r="BJ47" s="391">
        <v>2.1915358500000006</v>
      </c>
      <c r="BK47" s="391">
        <v>1.1892688699999994</v>
      </c>
      <c r="BL47" s="391">
        <v>3.9456829099999986</v>
      </c>
      <c r="BM47" s="391">
        <v>8.8908489399999979</v>
      </c>
      <c r="BN47" s="391">
        <v>2.8325245199999998</v>
      </c>
      <c r="BO47" s="391">
        <v>8.1958306800000003</v>
      </c>
      <c r="BP47" s="391">
        <v>1.2614079700000005</v>
      </c>
      <c r="BQ47" s="391">
        <v>0.59873402000000198</v>
      </c>
      <c r="BR47" s="391">
        <v>0.80440510000000387</v>
      </c>
      <c r="BS47" s="391">
        <v>0.13881225000000086</v>
      </c>
      <c r="BT47" s="391">
        <v>0.86824245000000122</v>
      </c>
      <c r="BU47" s="391">
        <v>10.289278029999998</v>
      </c>
      <c r="BV47" s="391">
        <v>77.292113690000008</v>
      </c>
      <c r="BW47" s="391">
        <v>0.57169775999999994</v>
      </c>
      <c r="BX47" s="391">
        <v>9.6783694699999998</v>
      </c>
      <c r="BY47" s="391">
        <v>191.78131931999999</v>
      </c>
      <c r="BZ47" s="391">
        <v>266.08831482999994</v>
      </c>
      <c r="CA47" s="391">
        <v>112.67882662999997</v>
      </c>
      <c r="CB47" s="391">
        <v>5.927915119999998</v>
      </c>
      <c r="CC47" s="391">
        <v>3.3959054000000011</v>
      </c>
      <c r="CD47" s="391">
        <v>9.8896642100000012</v>
      </c>
      <c r="CE47" s="391">
        <v>16.965254889999994</v>
      </c>
      <c r="CF47" s="391">
        <v>16.615415680000002</v>
      </c>
      <c r="CG47" s="391">
        <v>8.7111842200000016</v>
      </c>
      <c r="CH47" s="391">
        <v>161.16618090999998</v>
      </c>
      <c r="CI47" s="391">
        <v>0.74850404999999998</v>
      </c>
      <c r="CJ47" s="391">
        <v>6.5217935699999998</v>
      </c>
      <c r="CK47" s="391">
        <v>1.8172758199999994</v>
      </c>
      <c r="CL47" s="391">
        <v>15.130156809999995</v>
      </c>
      <c r="CM47" s="391">
        <v>4.9421913100000001</v>
      </c>
      <c r="CN47" s="391">
        <v>7.0772742300000004</v>
      </c>
      <c r="CO47" s="391">
        <v>0.80555938999999999</v>
      </c>
      <c r="CP47" s="391">
        <v>0.56263710000000011</v>
      </c>
      <c r="CQ47" s="391">
        <v>0.40568734000000006</v>
      </c>
      <c r="CR47" s="391">
        <v>1.1195740600000001</v>
      </c>
      <c r="CS47" s="391">
        <v>3.3112506800000001</v>
      </c>
      <c r="CT47" s="391">
        <v>4.2594995399999993</v>
      </c>
      <c r="CU47" s="391">
        <v>14.573150829999999</v>
      </c>
      <c r="CV47" s="391">
        <v>6.8591972299999924</v>
      </c>
      <c r="CW47" s="391">
        <v>4.8160450500000014</v>
      </c>
      <c r="CX47" s="391">
        <v>1.3364476700000001</v>
      </c>
      <c r="CY47" s="391">
        <v>0.48209825999999995</v>
      </c>
      <c r="CZ47" s="391">
        <v>1.7836978299999999</v>
      </c>
      <c r="DA47" s="391">
        <v>0.25588310999999997</v>
      </c>
      <c r="DB47" s="391">
        <v>2.6031000900000008</v>
      </c>
      <c r="DC47" s="391">
        <v>0.17306715000000006</v>
      </c>
      <c r="DD47" s="391">
        <v>15.799666080000002</v>
      </c>
      <c r="DE47" s="391">
        <v>29.88802866999999</v>
      </c>
      <c r="DF47" s="391">
        <v>-2.7855209200000002</v>
      </c>
      <c r="DG47" s="391">
        <v>0</v>
      </c>
      <c r="DH47" s="391">
        <v>0.50062017999999986</v>
      </c>
      <c r="DI47" s="391">
        <v>7.4135451399999983</v>
      </c>
      <c r="DJ47" s="391">
        <v>6.0918863400000003</v>
      </c>
      <c r="DK47" s="391">
        <v>10.18289292</v>
      </c>
      <c r="DL47" s="391">
        <v>3.7611416200000001</v>
      </c>
      <c r="DM47" s="391">
        <v>2.2999999999999998</v>
      </c>
      <c r="DN47" s="391">
        <v>6.624646460000001</v>
      </c>
      <c r="DO47" s="391">
        <v>1.1898058400000002</v>
      </c>
      <c r="DP47" s="391">
        <v>0.83</v>
      </c>
      <c r="DQ47" s="391">
        <v>1.0694999999999999</v>
      </c>
      <c r="DR47" s="391">
        <v>465.82</v>
      </c>
      <c r="DT47" s="391">
        <f t="shared" si="19"/>
        <v>46.701403899999995</v>
      </c>
      <c r="DU47" s="391">
        <f t="shared" si="19"/>
        <v>75.784861049999989</v>
      </c>
      <c r="DV47" s="391">
        <f t="shared" si="19"/>
        <v>505.78403850000001</v>
      </c>
      <c r="DX47" s="391">
        <f t="shared" si="34"/>
        <v>46.701403899999995</v>
      </c>
      <c r="DY47" s="391">
        <f t="shared" si="34"/>
        <v>75.784861049999989</v>
      </c>
      <c r="DZ47" s="391">
        <f t="shared" si="34"/>
        <v>505.78403850000001</v>
      </c>
      <c r="EA47" s="391">
        <v>0</v>
      </c>
      <c r="EB47" s="370"/>
    </row>
    <row r="48" spans="1:132" x14ac:dyDescent="0.25">
      <c r="A48" s="382" t="s">
        <v>522</v>
      </c>
      <c r="B48" s="382"/>
      <c r="C48" s="391"/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  <c r="AC48" s="386"/>
      <c r="AD48" s="386"/>
      <c r="AE48" s="386"/>
      <c r="AF48" s="386"/>
      <c r="AG48" s="386"/>
      <c r="AH48" s="386"/>
      <c r="AI48" s="386"/>
      <c r="AJ48" s="386"/>
      <c r="AK48" s="386"/>
      <c r="AL48" s="386"/>
      <c r="AM48" s="386"/>
      <c r="AN48" s="386"/>
      <c r="AO48" s="386"/>
      <c r="AP48" s="386"/>
      <c r="AQ48" s="386"/>
      <c r="AR48" s="386"/>
      <c r="AS48" s="386"/>
      <c r="AT48" s="386"/>
      <c r="AU48" s="386"/>
      <c r="AV48" s="386"/>
      <c r="AW48" s="386"/>
      <c r="AX48" s="386"/>
      <c r="AY48" s="386"/>
      <c r="AZ48" s="386"/>
      <c r="BA48" s="386"/>
      <c r="BB48" s="386"/>
      <c r="BC48" s="386"/>
      <c r="BD48" s="386"/>
      <c r="BE48" s="386"/>
      <c r="BF48" s="386"/>
      <c r="BG48" s="386"/>
      <c r="BH48" s="386"/>
      <c r="BI48" s="386"/>
      <c r="BJ48" s="386"/>
      <c r="BK48" s="386"/>
      <c r="BL48" s="386"/>
      <c r="BM48" s="386"/>
      <c r="BN48" s="386"/>
      <c r="BO48" s="386"/>
      <c r="BP48" s="386"/>
      <c r="BQ48" s="386"/>
      <c r="BR48" s="386"/>
      <c r="BS48" s="386"/>
      <c r="BT48" s="386"/>
      <c r="BU48" s="386"/>
      <c r="BV48" s="386"/>
      <c r="BW48" s="386"/>
      <c r="BX48" s="386"/>
      <c r="BY48" s="386"/>
      <c r="BZ48" s="386"/>
      <c r="CA48" s="386"/>
      <c r="CB48" s="386"/>
      <c r="CC48" s="386"/>
      <c r="CD48" s="386"/>
      <c r="CE48" s="386"/>
      <c r="CF48" s="386"/>
      <c r="CG48" s="386"/>
      <c r="CH48" s="386"/>
      <c r="CI48" s="386">
        <v>0</v>
      </c>
      <c r="CJ48" s="386">
        <v>0.1</v>
      </c>
      <c r="CK48" s="386">
        <v>0</v>
      </c>
      <c r="CL48" s="386">
        <v>0.4</v>
      </c>
      <c r="CM48" s="386">
        <v>0.1</v>
      </c>
      <c r="CN48" s="386">
        <v>7</v>
      </c>
      <c r="CO48" s="386">
        <v>0</v>
      </c>
      <c r="CP48" s="386">
        <v>0.1</v>
      </c>
      <c r="CQ48" s="386">
        <v>0</v>
      </c>
      <c r="CR48" s="386">
        <v>0.1</v>
      </c>
      <c r="CS48" s="386">
        <v>1.9</v>
      </c>
      <c r="CT48" s="386">
        <v>0.8</v>
      </c>
      <c r="CU48" s="386">
        <v>0</v>
      </c>
      <c r="CV48" s="386">
        <v>-0.1</v>
      </c>
      <c r="CW48" s="386">
        <v>0</v>
      </c>
      <c r="CX48" s="386">
        <v>0</v>
      </c>
      <c r="CY48" s="386">
        <v>0</v>
      </c>
      <c r="CZ48" s="386">
        <v>0</v>
      </c>
      <c r="DA48" s="386">
        <v>0</v>
      </c>
      <c r="DB48" s="386">
        <v>1.2</v>
      </c>
      <c r="DC48" s="386">
        <v>0.1</v>
      </c>
      <c r="DD48" s="386">
        <v>13</v>
      </c>
      <c r="DE48" s="386">
        <v>29</v>
      </c>
      <c r="DF48" s="386">
        <v>-3.9</v>
      </c>
      <c r="DG48" s="386">
        <v>0</v>
      </c>
      <c r="DH48" s="386">
        <v>0</v>
      </c>
      <c r="DI48" s="386">
        <v>0</v>
      </c>
      <c r="DJ48" s="386">
        <v>0.3</v>
      </c>
      <c r="DK48" s="386">
        <v>5.3</v>
      </c>
      <c r="DL48" s="386">
        <v>2.2000000000000002</v>
      </c>
      <c r="DM48" s="386">
        <v>0</v>
      </c>
      <c r="DN48" s="386">
        <v>4.7</v>
      </c>
      <c r="DO48" s="386">
        <v>0.5</v>
      </c>
      <c r="DP48" s="386">
        <v>0</v>
      </c>
      <c r="DQ48" s="386">
        <v>0.1</v>
      </c>
      <c r="DR48" s="386">
        <v>407.32812557999995</v>
      </c>
      <c r="DT48" s="386">
        <f t="shared" si="19"/>
        <v>10.5</v>
      </c>
      <c r="DU48" s="386">
        <f t="shared" si="19"/>
        <v>39.300000000000004</v>
      </c>
      <c r="DV48" s="386">
        <f t="shared" si="19"/>
        <v>420.42812557999997</v>
      </c>
      <c r="DX48" s="386">
        <f t="shared" si="34"/>
        <v>10.5</v>
      </c>
      <c r="DY48" s="386">
        <f t="shared" si="34"/>
        <v>39.300000000000004</v>
      </c>
      <c r="DZ48" s="386">
        <f t="shared" si="34"/>
        <v>420.42812557999997</v>
      </c>
      <c r="EA48" s="386">
        <v>0</v>
      </c>
      <c r="EB48" s="370"/>
    </row>
    <row r="49" spans="1:133" x14ac:dyDescent="0.25">
      <c r="A49" s="430" t="s">
        <v>597</v>
      </c>
      <c r="B49" s="382"/>
      <c r="C49" s="400" t="e">
        <f t="shared" ref="C49:BN49" si="35">(C4-C5)</f>
        <v>#REF!</v>
      </c>
      <c r="D49" s="400" t="e">
        <f t="shared" si="35"/>
        <v>#REF!</v>
      </c>
      <c r="E49" s="400" t="e">
        <f t="shared" si="35"/>
        <v>#REF!</v>
      </c>
      <c r="F49" s="400" t="e">
        <f t="shared" si="35"/>
        <v>#REF!</v>
      </c>
      <c r="G49" s="400" t="e">
        <f t="shared" si="35"/>
        <v>#REF!</v>
      </c>
      <c r="H49" s="400" t="e">
        <f t="shared" si="35"/>
        <v>#REF!</v>
      </c>
      <c r="I49" s="400" t="e">
        <f t="shared" si="35"/>
        <v>#REF!</v>
      </c>
      <c r="J49" s="400" t="e">
        <f t="shared" si="35"/>
        <v>#REF!</v>
      </c>
      <c r="K49" s="400" t="e">
        <f t="shared" si="35"/>
        <v>#REF!</v>
      </c>
      <c r="L49" s="400" t="e">
        <f t="shared" si="35"/>
        <v>#REF!</v>
      </c>
      <c r="M49" s="400" t="e">
        <f t="shared" si="35"/>
        <v>#REF!</v>
      </c>
      <c r="N49" s="400" t="e">
        <f t="shared" si="35"/>
        <v>#REF!</v>
      </c>
      <c r="O49" s="400" t="e">
        <f t="shared" si="35"/>
        <v>#REF!</v>
      </c>
      <c r="P49" s="400" t="e">
        <f t="shared" si="35"/>
        <v>#REF!</v>
      </c>
      <c r="Q49" s="400" t="e">
        <f t="shared" si="35"/>
        <v>#REF!</v>
      </c>
      <c r="R49" s="400" t="e">
        <f t="shared" si="35"/>
        <v>#REF!</v>
      </c>
      <c r="S49" s="400" t="e">
        <f t="shared" si="35"/>
        <v>#REF!</v>
      </c>
      <c r="T49" s="400" t="e">
        <f t="shared" si="35"/>
        <v>#REF!</v>
      </c>
      <c r="U49" s="400" t="e">
        <f t="shared" si="35"/>
        <v>#REF!</v>
      </c>
      <c r="V49" s="400" t="e">
        <f t="shared" si="35"/>
        <v>#REF!</v>
      </c>
      <c r="W49" s="400" t="e">
        <f t="shared" si="35"/>
        <v>#REF!</v>
      </c>
      <c r="X49" s="400" t="e">
        <f t="shared" si="35"/>
        <v>#REF!</v>
      </c>
      <c r="Y49" s="400" t="e">
        <f t="shared" si="35"/>
        <v>#REF!</v>
      </c>
      <c r="Z49" s="400" t="e">
        <f t="shared" si="35"/>
        <v>#REF!</v>
      </c>
      <c r="AA49" s="400" t="e">
        <f t="shared" si="35"/>
        <v>#REF!</v>
      </c>
      <c r="AB49" s="400" t="e">
        <f t="shared" si="35"/>
        <v>#REF!</v>
      </c>
      <c r="AC49" s="400" t="e">
        <f t="shared" si="35"/>
        <v>#REF!</v>
      </c>
      <c r="AD49" s="400" t="e">
        <f t="shared" si="35"/>
        <v>#REF!</v>
      </c>
      <c r="AE49" s="400" t="e">
        <f t="shared" si="35"/>
        <v>#REF!</v>
      </c>
      <c r="AF49" s="400" t="e">
        <f t="shared" si="35"/>
        <v>#REF!</v>
      </c>
      <c r="AG49" s="400" t="e">
        <f t="shared" si="35"/>
        <v>#REF!</v>
      </c>
      <c r="AH49" s="400" t="e">
        <f t="shared" si="35"/>
        <v>#REF!</v>
      </c>
      <c r="AI49" s="400" t="e">
        <f t="shared" si="35"/>
        <v>#REF!</v>
      </c>
      <c r="AJ49" s="400" t="e">
        <f t="shared" si="35"/>
        <v>#REF!</v>
      </c>
      <c r="AK49" s="400" t="e">
        <f t="shared" si="35"/>
        <v>#REF!</v>
      </c>
      <c r="AL49" s="400" t="e">
        <f t="shared" si="35"/>
        <v>#REF!</v>
      </c>
      <c r="AM49" s="400" t="e">
        <f t="shared" si="35"/>
        <v>#REF!</v>
      </c>
      <c r="AN49" s="400" t="e">
        <f t="shared" si="35"/>
        <v>#REF!</v>
      </c>
      <c r="AO49" s="400" t="e">
        <f t="shared" si="35"/>
        <v>#REF!</v>
      </c>
      <c r="AP49" s="400" t="e">
        <f t="shared" si="35"/>
        <v>#REF!</v>
      </c>
      <c r="AQ49" s="400" t="e">
        <f t="shared" si="35"/>
        <v>#REF!</v>
      </c>
      <c r="AR49" s="400" t="e">
        <f t="shared" si="35"/>
        <v>#REF!</v>
      </c>
      <c r="AS49" s="400" t="e">
        <f t="shared" si="35"/>
        <v>#REF!</v>
      </c>
      <c r="AT49" s="400" t="e">
        <f t="shared" si="35"/>
        <v>#REF!</v>
      </c>
      <c r="AU49" s="400" t="e">
        <f t="shared" si="35"/>
        <v>#REF!</v>
      </c>
      <c r="AV49" s="400" t="e">
        <f t="shared" si="35"/>
        <v>#REF!</v>
      </c>
      <c r="AW49" s="400" t="e">
        <f t="shared" si="35"/>
        <v>#REF!</v>
      </c>
      <c r="AX49" s="400" t="e">
        <f t="shared" si="35"/>
        <v>#REF!</v>
      </c>
      <c r="AY49" s="400" t="e">
        <f t="shared" si="35"/>
        <v>#REF!</v>
      </c>
      <c r="AZ49" s="400" t="e">
        <f t="shared" si="35"/>
        <v>#REF!</v>
      </c>
      <c r="BA49" s="400" t="e">
        <f t="shared" si="35"/>
        <v>#REF!</v>
      </c>
      <c r="BB49" s="400" t="e">
        <f t="shared" si="35"/>
        <v>#REF!</v>
      </c>
      <c r="BC49" s="400" t="e">
        <f t="shared" si="35"/>
        <v>#REF!</v>
      </c>
      <c r="BD49" s="400" t="e">
        <f t="shared" si="35"/>
        <v>#REF!</v>
      </c>
      <c r="BE49" s="400" t="e">
        <f t="shared" si="35"/>
        <v>#REF!</v>
      </c>
      <c r="BF49" s="400" t="e">
        <f t="shared" si="35"/>
        <v>#REF!</v>
      </c>
      <c r="BG49" s="400" t="e">
        <f t="shared" si="35"/>
        <v>#REF!</v>
      </c>
      <c r="BH49" s="400" t="e">
        <f t="shared" si="35"/>
        <v>#REF!</v>
      </c>
      <c r="BI49" s="400" t="e">
        <f t="shared" si="35"/>
        <v>#REF!</v>
      </c>
      <c r="BJ49" s="400" t="e">
        <f t="shared" si="35"/>
        <v>#REF!</v>
      </c>
      <c r="BK49" s="400" t="e">
        <f t="shared" si="35"/>
        <v>#REF!</v>
      </c>
      <c r="BL49" s="400" t="e">
        <f t="shared" si="35"/>
        <v>#REF!</v>
      </c>
      <c r="BM49" s="400" t="e">
        <f t="shared" si="35"/>
        <v>#REF!</v>
      </c>
      <c r="BN49" s="400" t="e">
        <f t="shared" si="35"/>
        <v>#REF!</v>
      </c>
      <c r="BO49" s="400" t="e">
        <f t="shared" ref="BO49:DR49" si="36">(BO4-BO5)</f>
        <v>#REF!</v>
      </c>
      <c r="BP49" s="400" t="e">
        <f t="shared" si="36"/>
        <v>#REF!</v>
      </c>
      <c r="BQ49" s="400" t="e">
        <f t="shared" si="36"/>
        <v>#REF!</v>
      </c>
      <c r="BR49" s="400" t="e">
        <f t="shared" si="36"/>
        <v>#REF!</v>
      </c>
      <c r="BS49" s="400" t="e">
        <f t="shared" si="36"/>
        <v>#REF!</v>
      </c>
      <c r="BT49" s="400" t="e">
        <f t="shared" si="36"/>
        <v>#REF!</v>
      </c>
      <c r="BU49" s="400" t="e">
        <f t="shared" si="36"/>
        <v>#REF!</v>
      </c>
      <c r="BV49" s="400" t="e">
        <f t="shared" si="36"/>
        <v>#REF!</v>
      </c>
      <c r="BW49" s="400" t="e">
        <f t="shared" si="36"/>
        <v>#REF!</v>
      </c>
      <c r="BX49" s="400" t="e">
        <f t="shared" si="36"/>
        <v>#REF!</v>
      </c>
      <c r="BY49" s="400" t="e">
        <f t="shared" si="36"/>
        <v>#REF!</v>
      </c>
      <c r="BZ49" s="400" t="e">
        <f t="shared" si="36"/>
        <v>#REF!</v>
      </c>
      <c r="CA49" s="400" t="e">
        <f t="shared" si="36"/>
        <v>#REF!</v>
      </c>
      <c r="CB49" s="400" t="e">
        <f t="shared" si="36"/>
        <v>#REF!</v>
      </c>
      <c r="CC49" s="400" t="e">
        <f t="shared" si="36"/>
        <v>#REF!</v>
      </c>
      <c r="CD49" s="400" t="e">
        <f t="shared" si="36"/>
        <v>#REF!</v>
      </c>
      <c r="CE49" s="400" t="e">
        <f t="shared" si="36"/>
        <v>#REF!</v>
      </c>
      <c r="CF49" s="400" t="e">
        <f t="shared" si="36"/>
        <v>#REF!</v>
      </c>
      <c r="CG49" s="400" t="e">
        <f t="shared" si="36"/>
        <v>#REF!</v>
      </c>
      <c r="CH49" s="400" t="e">
        <f t="shared" si="36"/>
        <v>#REF!</v>
      </c>
      <c r="CI49" s="400">
        <f t="shared" si="36"/>
        <v>1508.6808647552209</v>
      </c>
      <c r="CJ49" s="400">
        <f t="shared" si="36"/>
        <v>1176.6051879112329</v>
      </c>
      <c r="CK49" s="400">
        <f t="shared" si="36"/>
        <v>1255.2408464112309</v>
      </c>
      <c r="CL49" s="400">
        <f t="shared" si="36"/>
        <v>2158.6540268752451</v>
      </c>
      <c r="CM49" s="400">
        <f t="shared" si="36"/>
        <v>1430.3388045532315</v>
      </c>
      <c r="CN49" s="400">
        <f t="shared" si="36"/>
        <v>1276.7107790912319</v>
      </c>
      <c r="CO49" s="400">
        <f t="shared" si="36"/>
        <v>1363.6564763572358</v>
      </c>
      <c r="CP49" s="400">
        <f t="shared" si="36"/>
        <v>1350.7668706552356</v>
      </c>
      <c r="CQ49" s="400">
        <f t="shared" si="36"/>
        <v>1301.04145701473</v>
      </c>
      <c r="CR49" s="400">
        <f t="shared" si="36"/>
        <v>1554.9535832392291</v>
      </c>
      <c r="CS49" s="400">
        <f t="shared" si="36"/>
        <v>1205.428586387231</v>
      </c>
      <c r="CT49" s="400">
        <f t="shared" si="36"/>
        <v>1298.7896371232316</v>
      </c>
      <c r="CU49" s="400">
        <f t="shared" si="36"/>
        <v>1560.0687016240063</v>
      </c>
      <c r="CV49" s="400">
        <f t="shared" si="36"/>
        <v>1083.3676255097071</v>
      </c>
      <c r="CW49" s="400">
        <f t="shared" si="36"/>
        <v>1804.2322470940012</v>
      </c>
      <c r="CX49" s="400">
        <f t="shared" si="36"/>
        <v>1482.4396545000016</v>
      </c>
      <c r="CY49" s="400">
        <f t="shared" si="36"/>
        <v>867.49191366000139</v>
      </c>
      <c r="CZ49" s="400">
        <f t="shared" si="36"/>
        <v>867.93060262926861</v>
      </c>
      <c r="DA49" s="400">
        <f t="shared" si="36"/>
        <v>1007.4584142892662</v>
      </c>
      <c r="DB49" s="400">
        <f t="shared" si="36"/>
        <v>1221.1790224900074</v>
      </c>
      <c r="DC49" s="400">
        <f t="shared" si="36"/>
        <v>1392.4810138804942</v>
      </c>
      <c r="DD49" s="400">
        <f t="shared" si="36"/>
        <v>1019.8155494400039</v>
      </c>
      <c r="DE49" s="400">
        <f t="shared" si="36"/>
        <v>1180.7006377600005</v>
      </c>
      <c r="DF49" s="400">
        <f t="shared" si="36"/>
        <v>1283.1441904482874</v>
      </c>
      <c r="DG49" s="400">
        <f t="shared" si="36"/>
        <v>1317.2359463399907</v>
      </c>
      <c r="DH49" s="400">
        <f t="shared" si="36"/>
        <v>1014.5745371099956</v>
      </c>
      <c r="DI49" s="400">
        <f t="shared" si="36"/>
        <v>1595.5776185354036</v>
      </c>
      <c r="DJ49" s="400">
        <f t="shared" si="36"/>
        <v>1721.1834841465334</v>
      </c>
      <c r="DK49" s="400">
        <f t="shared" si="36"/>
        <v>1196.1745222799943</v>
      </c>
      <c r="DL49" s="400">
        <f t="shared" si="36"/>
        <v>1251.9284718299928</v>
      </c>
      <c r="DM49" s="400">
        <f t="shared" si="36"/>
        <v>1307.6691893799923</v>
      </c>
      <c r="DN49" s="400">
        <f t="shared" si="36"/>
        <v>1213.6554303652306</v>
      </c>
      <c r="DO49" s="400">
        <f t="shared" si="36"/>
        <v>1355.4567249599986</v>
      </c>
      <c r="DP49" s="400">
        <f t="shared" si="36"/>
        <v>1321.0314141400036</v>
      </c>
      <c r="DQ49" s="400">
        <f t="shared" si="36"/>
        <v>1395.8711828549931</v>
      </c>
      <c r="DR49" s="400">
        <f t="shared" si="36"/>
        <v>1564.5868320167349</v>
      </c>
      <c r="DT49" s="400">
        <f>(DT4-DT5)</f>
        <v>16880.867120374285</v>
      </c>
      <c r="DU49" s="400">
        <f>(DU4-DU5)</f>
        <v>14770.309573325045</v>
      </c>
      <c r="DV49" s="400">
        <f>(DV4-DV5)</f>
        <v>16254.945353958865</v>
      </c>
      <c r="DX49" s="400">
        <f>(DX4-DX5)</f>
        <v>16880.867120374285</v>
      </c>
      <c r="DY49" s="400">
        <f>(DY4-DY5)</f>
        <v>14770.309573325045</v>
      </c>
      <c r="DZ49" s="400">
        <f>(DZ4-DZ5)</f>
        <v>16254.945353958865</v>
      </c>
      <c r="EA49" s="400">
        <f>(EA4-EA5)</f>
        <v>18042.676571394462</v>
      </c>
      <c r="EB49" s="370"/>
    </row>
    <row r="50" spans="1:133" s="402" customFormat="1" x14ac:dyDescent="0.25">
      <c r="A50" s="431" t="s">
        <v>598</v>
      </c>
      <c r="B50" s="403"/>
      <c r="C50" s="432">
        <f t="shared" ref="C50:BN50" si="37">(C21-C26)</f>
        <v>1444.1974247234646</v>
      </c>
      <c r="D50" s="432">
        <f t="shared" si="37"/>
        <v>1376.7300287643554</v>
      </c>
      <c r="E50" s="432">
        <f t="shared" si="37"/>
        <v>1739.0058380843298</v>
      </c>
      <c r="F50" s="432">
        <f t="shared" si="37"/>
        <v>1551.2013142850089</v>
      </c>
      <c r="G50" s="432">
        <f t="shared" si="37"/>
        <v>1497.7540309320466</v>
      </c>
      <c r="H50" s="432">
        <f t="shared" si="37"/>
        <v>1687.897960554546</v>
      </c>
      <c r="I50" s="432">
        <f t="shared" si="37"/>
        <v>1500.7321089210946</v>
      </c>
      <c r="J50" s="432">
        <f t="shared" si="37"/>
        <v>1777.3254360541546</v>
      </c>
      <c r="K50" s="432">
        <f t="shared" si="37"/>
        <v>1523.4839767732394</v>
      </c>
      <c r="L50" s="432">
        <f t="shared" si="37"/>
        <v>1814.8491445654627</v>
      </c>
      <c r="M50" s="432">
        <f t="shared" si="37"/>
        <v>1868.9918949973051</v>
      </c>
      <c r="N50" s="432">
        <f t="shared" si="37"/>
        <v>2676.893298014993</v>
      </c>
      <c r="O50" s="432">
        <f t="shared" si="37"/>
        <v>1416.028997306667</v>
      </c>
      <c r="P50" s="432">
        <f t="shared" si="37"/>
        <v>1857.3343786966666</v>
      </c>
      <c r="Q50" s="432">
        <f t="shared" si="37"/>
        <v>1871.1223737166665</v>
      </c>
      <c r="R50" s="432">
        <f t="shared" si="37"/>
        <v>1894.1354652266664</v>
      </c>
      <c r="S50" s="432">
        <f t="shared" si="37"/>
        <v>1764.5742368466667</v>
      </c>
      <c r="T50" s="432">
        <f t="shared" si="37"/>
        <v>1778.1716494166667</v>
      </c>
      <c r="U50" s="432">
        <f t="shared" si="37"/>
        <v>1878.012884356667</v>
      </c>
      <c r="V50" s="432">
        <f t="shared" si="37"/>
        <v>2077.2808348166664</v>
      </c>
      <c r="W50" s="432">
        <f t="shared" si="37"/>
        <v>2155.0110469866668</v>
      </c>
      <c r="X50" s="432">
        <f t="shared" si="37"/>
        <v>2290.6114654066678</v>
      </c>
      <c r="Y50" s="432">
        <f t="shared" si="37"/>
        <v>2461.8758679166672</v>
      </c>
      <c r="Z50" s="432">
        <f t="shared" si="37"/>
        <v>3265.0959292366651</v>
      </c>
      <c r="AA50" s="432">
        <f t="shared" si="37"/>
        <v>1441.3892008900002</v>
      </c>
      <c r="AB50" s="432">
        <f t="shared" si="37"/>
        <v>1970.6482082000005</v>
      </c>
      <c r="AC50" s="432">
        <f t="shared" si="37"/>
        <v>1899.0999209700001</v>
      </c>
      <c r="AD50" s="432">
        <f t="shared" si="37"/>
        <v>1927.3903670900011</v>
      </c>
      <c r="AE50" s="432">
        <f t="shared" si="37"/>
        <v>1764.76694189</v>
      </c>
      <c r="AF50" s="432">
        <f t="shared" si="37"/>
        <v>1874.8047682800004</v>
      </c>
      <c r="AG50" s="432">
        <f t="shared" si="37"/>
        <v>2075.34198062</v>
      </c>
      <c r="AH50" s="432">
        <f t="shared" si="37"/>
        <v>2160.0211265799994</v>
      </c>
      <c r="AI50" s="432">
        <f t="shared" si="37"/>
        <v>2246.4379964700001</v>
      </c>
      <c r="AJ50" s="432">
        <f t="shared" si="37"/>
        <v>2415.1729176200006</v>
      </c>
      <c r="AK50" s="432">
        <f t="shared" si="37"/>
        <v>2413.41199297</v>
      </c>
      <c r="AL50" s="432">
        <f t="shared" si="37"/>
        <v>3227.05793636</v>
      </c>
      <c r="AM50" s="432">
        <f t="shared" si="37"/>
        <v>1125.4420367333332</v>
      </c>
      <c r="AN50" s="432">
        <f t="shared" si="37"/>
        <v>1937.6320074033331</v>
      </c>
      <c r="AO50" s="432">
        <f t="shared" si="37"/>
        <v>1962.8590616633337</v>
      </c>
      <c r="AP50" s="432">
        <f t="shared" si="37"/>
        <v>1641.4973954933334</v>
      </c>
      <c r="AQ50" s="432">
        <f t="shared" si="37"/>
        <v>2020.5530456933336</v>
      </c>
      <c r="AR50" s="432">
        <f t="shared" si="37"/>
        <v>1957.584770153333</v>
      </c>
      <c r="AS50" s="432">
        <f t="shared" si="37"/>
        <v>1998.4612102033332</v>
      </c>
      <c r="AT50" s="432">
        <f t="shared" si="37"/>
        <v>1554.7861883433334</v>
      </c>
      <c r="AU50" s="432">
        <f t="shared" si="37"/>
        <v>1448.338883103333</v>
      </c>
      <c r="AV50" s="432">
        <f t="shared" si="37"/>
        <v>1909.6142148733336</v>
      </c>
      <c r="AW50" s="432">
        <f t="shared" si="37"/>
        <v>1541.9008736633332</v>
      </c>
      <c r="AX50" s="432">
        <f t="shared" si="37"/>
        <v>3789.5526325233327</v>
      </c>
      <c r="AY50" s="432">
        <f t="shared" si="37"/>
        <v>1134.7339812733333</v>
      </c>
      <c r="AZ50" s="432">
        <f t="shared" si="37"/>
        <v>1482.4380096966665</v>
      </c>
      <c r="BA50" s="432">
        <f t="shared" si="37"/>
        <v>1959.6156242166667</v>
      </c>
      <c r="BB50" s="432">
        <f t="shared" si="37"/>
        <v>1793.7383547266668</v>
      </c>
      <c r="BC50" s="432">
        <f t="shared" si="37"/>
        <v>1312.5421066166666</v>
      </c>
      <c r="BD50" s="432">
        <f t="shared" si="37"/>
        <v>1890.6215387166671</v>
      </c>
      <c r="BE50" s="432">
        <f t="shared" si="37"/>
        <v>1937.8738271466666</v>
      </c>
      <c r="BF50" s="432">
        <f t="shared" si="37"/>
        <v>1996.3967445433336</v>
      </c>
      <c r="BG50" s="432">
        <f t="shared" si="37"/>
        <v>2002.9943221533335</v>
      </c>
      <c r="BH50" s="432">
        <f t="shared" si="37"/>
        <v>1741.8753976833327</v>
      </c>
      <c r="BI50" s="432">
        <f t="shared" si="37"/>
        <v>2224.259234773333</v>
      </c>
      <c r="BJ50" s="432">
        <f t="shared" si="37"/>
        <v>3654.3713304833332</v>
      </c>
      <c r="BK50" s="432">
        <f t="shared" si="37"/>
        <v>1174.76663308</v>
      </c>
      <c r="BL50" s="432">
        <f t="shared" si="37"/>
        <v>1737.1022536899995</v>
      </c>
      <c r="BM50" s="432">
        <f t="shared" si="37"/>
        <v>2080.7492708499999</v>
      </c>
      <c r="BN50" s="432">
        <f t="shared" si="37"/>
        <v>1798.6817900599997</v>
      </c>
      <c r="BO50" s="432">
        <f t="shared" ref="BO50:DR50" si="38">(BO21-BO26)</f>
        <v>1622.7932604600001</v>
      </c>
      <c r="BP50" s="432">
        <f t="shared" si="38"/>
        <v>1552.8821671399996</v>
      </c>
      <c r="BQ50" s="432">
        <f t="shared" si="38"/>
        <v>1436.9185350200003</v>
      </c>
      <c r="BR50" s="432">
        <f t="shared" si="38"/>
        <v>1628.4517483099999</v>
      </c>
      <c r="BS50" s="432">
        <f t="shared" si="38"/>
        <v>1343.2859307800006</v>
      </c>
      <c r="BT50" s="432">
        <f t="shared" si="38"/>
        <v>1895.3852814899994</v>
      </c>
      <c r="BU50" s="432">
        <f t="shared" si="38"/>
        <v>2016.5676794299995</v>
      </c>
      <c r="BV50" s="432">
        <f t="shared" si="38"/>
        <v>3618.9715182013692</v>
      </c>
      <c r="BW50" s="432">
        <f t="shared" si="38"/>
        <v>1098.7407339733336</v>
      </c>
      <c r="BX50" s="432">
        <f t="shared" si="38"/>
        <v>1480.3588280733336</v>
      </c>
      <c r="BY50" s="432">
        <f t="shared" si="38"/>
        <v>1989.3839564233335</v>
      </c>
      <c r="BZ50" s="432">
        <f t="shared" si="38"/>
        <v>1935.2831391433328</v>
      </c>
      <c r="CA50" s="432">
        <f t="shared" si="38"/>
        <v>1698.5472464333334</v>
      </c>
      <c r="CB50" s="432">
        <f t="shared" si="38"/>
        <v>1558.7863675833328</v>
      </c>
      <c r="CC50" s="432">
        <f t="shared" si="38"/>
        <v>1606.5237389533331</v>
      </c>
      <c r="CD50" s="432">
        <f t="shared" si="38"/>
        <v>1742.9809028633331</v>
      </c>
      <c r="CE50" s="432">
        <f t="shared" si="38"/>
        <v>1718.8403171733335</v>
      </c>
      <c r="CF50" s="432">
        <f t="shared" si="38"/>
        <v>1654.8301479133336</v>
      </c>
      <c r="CG50" s="432">
        <f t="shared" si="38"/>
        <v>1692.7694076233338</v>
      </c>
      <c r="CH50" s="432">
        <f t="shared" si="38"/>
        <v>3626.1128801433342</v>
      </c>
      <c r="CI50" s="432">
        <f t="shared" si="38"/>
        <v>1176.7739090966652</v>
      </c>
      <c r="CJ50" s="432">
        <f t="shared" si="38"/>
        <v>1564.6163648380048</v>
      </c>
      <c r="CK50" s="432">
        <f t="shared" si="38"/>
        <v>1371.4086396390485</v>
      </c>
      <c r="CL50" s="432">
        <f t="shared" si="38"/>
        <v>1940.0746420040125</v>
      </c>
      <c r="CM50" s="432">
        <f t="shared" si="38"/>
        <v>1758.5938539600984</v>
      </c>
      <c r="CN50" s="432">
        <f t="shared" si="38"/>
        <v>1715.1958301280993</v>
      </c>
      <c r="CO50" s="432">
        <f t="shared" si="38"/>
        <v>1675.82869708403</v>
      </c>
      <c r="CP50" s="432">
        <f t="shared" si="38"/>
        <v>1736.2432948680853</v>
      </c>
      <c r="CQ50" s="432">
        <f t="shared" si="38"/>
        <v>1739.0069129861797</v>
      </c>
      <c r="CR50" s="432">
        <f t="shared" si="38"/>
        <v>1542.7423891701631</v>
      </c>
      <c r="CS50" s="432">
        <f t="shared" si="38"/>
        <v>1524.4843406199966</v>
      </c>
      <c r="CT50" s="432">
        <f t="shared" si="38"/>
        <v>3566.980292019748</v>
      </c>
      <c r="CU50" s="432">
        <f t="shared" si="38"/>
        <v>1083.1836971220005</v>
      </c>
      <c r="CV50" s="432">
        <f t="shared" si="38"/>
        <v>1603.7983407639995</v>
      </c>
      <c r="CW50" s="432">
        <f t="shared" si="38"/>
        <v>1450.3925290699976</v>
      </c>
      <c r="CX50" s="432">
        <f t="shared" si="38"/>
        <v>1416.874734670002</v>
      </c>
      <c r="CY50" s="432">
        <f t="shared" si="38"/>
        <v>2063.7294726999994</v>
      </c>
      <c r="CZ50" s="432">
        <f t="shared" si="38"/>
        <v>1338.8467636600017</v>
      </c>
      <c r="DA50" s="432">
        <f t="shared" si="38"/>
        <v>1440.6682020300022</v>
      </c>
      <c r="DB50" s="432">
        <f t="shared" si="38"/>
        <v>1567.227977389997</v>
      </c>
      <c r="DC50" s="432">
        <f t="shared" si="38"/>
        <v>1379.583086539998</v>
      </c>
      <c r="DD50" s="432">
        <f t="shared" si="38"/>
        <v>1570.8097693120017</v>
      </c>
      <c r="DE50" s="432">
        <f t="shared" si="38"/>
        <v>1628.5149797579979</v>
      </c>
      <c r="DF50" s="432">
        <f t="shared" si="38"/>
        <v>2879.5986323700017</v>
      </c>
      <c r="DG50" s="432">
        <f t="shared" si="38"/>
        <v>1189.6120932765255</v>
      </c>
      <c r="DH50" s="432">
        <f t="shared" si="38"/>
        <v>1298.9131978620112</v>
      </c>
      <c r="DI50" s="432">
        <f t="shared" si="38"/>
        <v>1755.8775398000125</v>
      </c>
      <c r="DJ50" s="432">
        <f t="shared" si="38"/>
        <v>1567.9259193899879</v>
      </c>
      <c r="DK50" s="432">
        <f t="shared" si="38"/>
        <v>1792.9965894800055</v>
      </c>
      <c r="DL50" s="432">
        <f t="shared" si="38"/>
        <v>1781.1254107299865</v>
      </c>
      <c r="DM50" s="432">
        <f t="shared" si="38"/>
        <v>1574.045471739958</v>
      </c>
      <c r="DN50" s="432">
        <f t="shared" si="38"/>
        <v>1724.3019591899999</v>
      </c>
      <c r="DO50" s="432">
        <f t="shared" si="38"/>
        <v>1312.7153867100403</v>
      </c>
      <c r="DP50" s="432">
        <f t="shared" si="38"/>
        <v>1717.4817846600192</v>
      </c>
      <c r="DQ50" s="432">
        <f t="shared" si="38"/>
        <v>1601.5921807100003</v>
      </c>
      <c r="DR50" s="432">
        <f t="shared" si="38"/>
        <v>3778.4811931999898</v>
      </c>
      <c r="DT50" s="432">
        <f>(DT21-DT26)</f>
        <v>21311.949166414131</v>
      </c>
      <c r="DU50" s="432">
        <f>(DU21-DU26)</f>
        <v>19423.228185386</v>
      </c>
      <c r="DV50" s="432">
        <f>(DV21-DV26)</f>
        <v>21095.068726748537</v>
      </c>
      <c r="DX50" s="432">
        <f>(DX21-DX26)</f>
        <v>21311.949166414135</v>
      </c>
      <c r="DY50" s="432">
        <f>(DY21-DY26)</f>
        <v>19423.228185386</v>
      </c>
      <c r="DZ50" s="432">
        <f>(DZ21-DZ26)</f>
        <v>21095.068726748534</v>
      </c>
      <c r="EA50" s="432">
        <f>(EA21-EA26)</f>
        <v>20412.884152557075</v>
      </c>
      <c r="EB50" s="370"/>
    </row>
    <row r="51" spans="1:133" x14ac:dyDescent="0.25">
      <c r="A51" s="382"/>
      <c r="B51" s="385"/>
      <c r="C51" s="385"/>
      <c r="D51" s="385"/>
      <c r="E51" s="385"/>
      <c r="F51" s="385"/>
      <c r="G51" s="385"/>
      <c r="H51" s="385"/>
      <c r="I51" s="385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  <c r="W51" s="385"/>
      <c r="X51" s="385"/>
      <c r="Y51" s="385"/>
      <c r="Z51" s="385"/>
      <c r="AA51" s="385"/>
      <c r="AB51" s="385"/>
      <c r="AC51" s="385"/>
      <c r="AD51" s="385"/>
      <c r="AE51" s="385"/>
      <c r="AF51" s="385"/>
      <c r="AG51" s="385"/>
      <c r="AH51" s="385"/>
      <c r="AI51" s="385"/>
      <c r="AJ51" s="385"/>
      <c r="AK51" s="385"/>
      <c r="AL51" s="385"/>
      <c r="AM51" s="385"/>
      <c r="AN51" s="385"/>
      <c r="AO51" s="385"/>
      <c r="AP51" s="385"/>
      <c r="AQ51" s="385"/>
      <c r="AR51" s="385"/>
      <c r="AS51" s="385"/>
      <c r="AT51" s="385"/>
      <c r="AU51" s="385"/>
      <c r="AV51" s="385"/>
      <c r="AW51" s="385"/>
      <c r="AX51" s="385"/>
      <c r="AY51" s="385"/>
      <c r="AZ51" s="385"/>
      <c r="BA51" s="385"/>
      <c r="BB51" s="385"/>
      <c r="BC51" s="385"/>
      <c r="BD51" s="385"/>
      <c r="BE51" s="385"/>
      <c r="BF51" s="385"/>
      <c r="BG51" s="385"/>
      <c r="BH51" s="385"/>
      <c r="BI51" s="385"/>
      <c r="BJ51" s="385"/>
      <c r="BK51" s="385"/>
      <c r="BL51" s="385"/>
      <c r="BM51" s="385"/>
      <c r="BN51" s="385"/>
      <c r="BO51" s="385"/>
      <c r="BP51" s="385"/>
      <c r="BQ51" s="385"/>
      <c r="BR51" s="385"/>
      <c r="BS51" s="385"/>
      <c r="BT51" s="385"/>
      <c r="BU51" s="385"/>
      <c r="BV51" s="385"/>
      <c r="BW51" s="385"/>
      <c r="BX51" s="385"/>
      <c r="BY51" s="385"/>
      <c r="BZ51" s="385"/>
      <c r="CA51" s="385"/>
      <c r="CB51" s="385"/>
      <c r="CC51" s="385"/>
      <c r="CD51" s="385"/>
      <c r="CE51" s="385"/>
      <c r="CF51" s="385"/>
      <c r="CG51" s="385"/>
      <c r="CH51" s="385"/>
      <c r="CI51" s="385"/>
      <c r="CJ51" s="385"/>
      <c r="CK51" s="385"/>
      <c r="CL51" s="385"/>
      <c r="CM51" s="385"/>
      <c r="CN51" s="385"/>
      <c r="CO51" s="385"/>
      <c r="CP51" s="385"/>
      <c r="CQ51" s="385"/>
      <c r="CR51" s="385"/>
      <c r="CS51" s="385"/>
      <c r="CT51" s="385"/>
      <c r="CU51" s="385"/>
      <c r="CV51" s="385"/>
      <c r="CW51" s="385"/>
      <c r="CX51" s="385"/>
      <c r="CY51" s="385"/>
      <c r="CZ51" s="385"/>
      <c r="DA51" s="385"/>
      <c r="DB51" s="385"/>
      <c r="DC51" s="385"/>
      <c r="DD51" s="385"/>
      <c r="DE51" s="385"/>
      <c r="DF51" s="385"/>
      <c r="DG51" s="385"/>
      <c r="DH51" s="385"/>
      <c r="DI51" s="385"/>
      <c r="DJ51" s="385"/>
      <c r="DK51" s="385"/>
      <c r="DL51" s="385"/>
      <c r="DM51" s="385"/>
      <c r="DN51" s="385"/>
      <c r="DO51" s="385"/>
      <c r="DP51" s="385"/>
      <c r="DQ51" s="385"/>
      <c r="DR51" s="385"/>
      <c r="DS51" s="9"/>
      <c r="DT51" s="385"/>
      <c r="DU51" s="385"/>
      <c r="DV51" s="385"/>
      <c r="DW51" s="9"/>
      <c r="DX51" s="385"/>
      <c r="DY51" s="385"/>
      <c r="DZ51" s="385"/>
      <c r="EA51" s="385"/>
      <c r="EB51" s="370"/>
    </row>
    <row r="52" spans="1:133" x14ac:dyDescent="0.25">
      <c r="A52" s="369" t="s">
        <v>599</v>
      </c>
      <c r="B52" s="398"/>
      <c r="C52" s="400"/>
      <c r="D52" s="400"/>
      <c r="E52" s="400"/>
      <c r="F52" s="400"/>
      <c r="G52" s="400"/>
      <c r="H52" s="400"/>
      <c r="I52" s="400"/>
      <c r="J52" s="400"/>
      <c r="K52" s="400"/>
      <c r="L52" s="400"/>
      <c r="M52" s="400"/>
      <c r="N52" s="400"/>
      <c r="O52" s="400"/>
      <c r="P52" s="400"/>
      <c r="Q52" s="400"/>
      <c r="R52" s="400"/>
      <c r="S52" s="400"/>
      <c r="T52" s="400"/>
      <c r="U52" s="400"/>
      <c r="V52" s="400"/>
      <c r="W52" s="400"/>
      <c r="X52" s="400"/>
      <c r="Y52" s="400"/>
      <c r="Z52" s="400"/>
      <c r="AA52" s="400"/>
      <c r="AB52" s="400"/>
      <c r="AC52" s="400"/>
      <c r="AD52" s="400"/>
      <c r="AE52" s="400"/>
      <c r="AF52" s="400"/>
      <c r="AG52" s="400"/>
      <c r="AH52" s="400"/>
      <c r="AI52" s="400"/>
      <c r="AJ52" s="400"/>
      <c r="AK52" s="400"/>
      <c r="AL52" s="400"/>
      <c r="AM52" s="400"/>
      <c r="AN52" s="400"/>
      <c r="AO52" s="400"/>
      <c r="AP52" s="400"/>
      <c r="AQ52" s="400"/>
      <c r="AR52" s="400"/>
      <c r="AS52" s="400"/>
      <c r="AT52" s="400"/>
      <c r="AU52" s="400"/>
      <c r="AV52" s="400"/>
      <c r="AW52" s="400"/>
      <c r="AX52" s="400"/>
      <c r="AY52" s="400"/>
      <c r="AZ52" s="400"/>
      <c r="BA52" s="400"/>
      <c r="BB52" s="400"/>
      <c r="BC52" s="400"/>
      <c r="BD52" s="400"/>
      <c r="BE52" s="400"/>
      <c r="BF52" s="400"/>
      <c r="BG52" s="400"/>
      <c r="BH52" s="400"/>
      <c r="BI52" s="400"/>
      <c r="BJ52" s="400"/>
      <c r="BK52" s="400"/>
      <c r="BL52" s="400"/>
      <c r="BM52" s="400"/>
      <c r="BN52" s="400"/>
      <c r="BO52" s="400"/>
      <c r="BP52" s="400"/>
      <c r="BQ52" s="400"/>
      <c r="BR52" s="400"/>
      <c r="BS52" s="400"/>
      <c r="BT52" s="400"/>
      <c r="BU52" s="400"/>
      <c r="BV52" s="400"/>
      <c r="BW52" s="400"/>
      <c r="BX52" s="400"/>
      <c r="BY52" s="400"/>
      <c r="BZ52" s="400"/>
      <c r="CA52" s="400"/>
      <c r="CB52" s="400"/>
      <c r="CC52" s="400"/>
      <c r="CD52" s="400"/>
      <c r="CE52" s="400"/>
      <c r="CF52" s="400"/>
      <c r="CG52" s="400"/>
      <c r="CH52" s="400"/>
      <c r="CI52" s="400">
        <f t="shared" ref="CI52:DR52" si="39">CI4-CI20</f>
        <v>47.324163362555737</v>
      </c>
      <c r="CJ52" s="400">
        <f t="shared" si="39"/>
        <v>-341.6634851573956</v>
      </c>
      <c r="CK52" s="400">
        <f t="shared" si="39"/>
        <v>-236.87694197661767</v>
      </c>
      <c r="CL52" s="400">
        <f t="shared" si="39"/>
        <v>96.047566088832355</v>
      </c>
      <c r="CM52" s="400">
        <f t="shared" si="39"/>
        <v>-214.41262487866697</v>
      </c>
      <c r="CN52" s="400">
        <f t="shared" si="39"/>
        <v>-661.50879437681374</v>
      </c>
      <c r="CO52" s="400">
        <f t="shared" si="39"/>
        <v>-676.49073928819439</v>
      </c>
      <c r="CP52" s="400">
        <f t="shared" si="39"/>
        <v>-244.32660820944943</v>
      </c>
      <c r="CQ52" s="400">
        <f t="shared" si="39"/>
        <v>-558.18914106584975</v>
      </c>
      <c r="CR52" s="400">
        <f t="shared" si="39"/>
        <v>-170.85473272453373</v>
      </c>
      <c r="CS52" s="400">
        <f t="shared" si="39"/>
        <v>-406.55980726888197</v>
      </c>
      <c r="CT52" s="400">
        <f t="shared" si="39"/>
        <v>-2430.1904519480004</v>
      </c>
      <c r="CU52" s="400">
        <f t="shared" si="39"/>
        <v>167.72175024095532</v>
      </c>
      <c r="CV52" s="400">
        <f t="shared" si="39"/>
        <v>-397.82178811276253</v>
      </c>
      <c r="CW52" s="400">
        <f t="shared" si="39"/>
        <v>114.99046518800606</v>
      </c>
      <c r="CX52" s="400">
        <f t="shared" si="39"/>
        <v>-523.4120920136852</v>
      </c>
      <c r="CY52" s="400">
        <f t="shared" si="39"/>
        <v>-1524.5425250463813</v>
      </c>
      <c r="CZ52" s="400">
        <f t="shared" si="39"/>
        <v>-1021.9195818090823</v>
      </c>
      <c r="DA52" s="400">
        <f t="shared" si="39"/>
        <v>-717.70949462954718</v>
      </c>
      <c r="DB52" s="400">
        <f t="shared" si="39"/>
        <v>-750.81645333021947</v>
      </c>
      <c r="DC52" s="400">
        <f t="shared" si="39"/>
        <v>162.42000121621641</v>
      </c>
      <c r="DD52" s="400">
        <f t="shared" si="39"/>
        <v>-588.86721848085085</v>
      </c>
      <c r="DE52" s="400">
        <f t="shared" si="39"/>
        <v>-418.99962705568782</v>
      </c>
      <c r="DF52" s="400">
        <f t="shared" si="39"/>
        <v>-1829.3802378958985</v>
      </c>
      <c r="DG52" s="400">
        <f t="shared" si="39"/>
        <v>-53.515160985142529</v>
      </c>
      <c r="DH52" s="400">
        <f t="shared" si="39"/>
        <v>-404.52903284013814</v>
      </c>
      <c r="DI52" s="400">
        <f t="shared" si="39"/>
        <v>40.968602229278531</v>
      </c>
      <c r="DJ52" s="400">
        <f t="shared" si="39"/>
        <v>119.27183411811529</v>
      </c>
      <c r="DK52" s="400">
        <f t="shared" si="39"/>
        <v>-356.20460604055756</v>
      </c>
      <c r="DL52" s="400">
        <f t="shared" si="39"/>
        <v>-240.14656356025012</v>
      </c>
      <c r="DM52" s="400">
        <f t="shared" si="39"/>
        <v>-371.48854937010242</v>
      </c>
      <c r="DN52" s="400">
        <f t="shared" si="39"/>
        <v>-533.64272744901405</v>
      </c>
      <c r="DO52" s="400">
        <f t="shared" si="39"/>
        <v>389.44942569649129</v>
      </c>
      <c r="DP52" s="400">
        <f t="shared" si="39"/>
        <v>-333.98871592625846</v>
      </c>
      <c r="DQ52" s="400">
        <f t="shared" si="39"/>
        <v>46.158674941067147</v>
      </c>
      <c r="DR52" s="400">
        <f t="shared" si="39"/>
        <v>-2172.1696029594505</v>
      </c>
      <c r="DS52" s="9"/>
      <c r="DT52" s="400">
        <f>DT4-DT20</f>
        <v>-5797.7015974430178</v>
      </c>
      <c r="DU52" s="400">
        <f>DU4-DU20</f>
        <v>-7328.3368017289395</v>
      </c>
      <c r="DV52" s="400">
        <f>DV4-DV20</f>
        <v>-3869.8364221459597</v>
      </c>
      <c r="DW52" s="9"/>
      <c r="DX52" s="400">
        <f>DX4-DX20</f>
        <v>-5797.7015974430215</v>
      </c>
      <c r="DY52" s="400">
        <f>DY4-DY20</f>
        <v>-7328.3368017289395</v>
      </c>
      <c r="DZ52" s="400">
        <f>DZ4-DZ20</f>
        <v>-3869.836422145956</v>
      </c>
      <c r="EA52" s="400">
        <f>EA4-EA20</f>
        <v>-1452.3952306363099</v>
      </c>
      <c r="EB52" s="370"/>
    </row>
    <row r="53" spans="1:133" x14ac:dyDescent="0.25">
      <c r="A53" s="369" t="s">
        <v>600</v>
      </c>
      <c r="B53" s="398"/>
      <c r="C53" s="400"/>
      <c r="D53" s="400"/>
      <c r="E53" s="400"/>
      <c r="F53" s="400"/>
      <c r="G53" s="400"/>
      <c r="H53" s="400"/>
      <c r="I53" s="400"/>
      <c r="J53" s="400"/>
      <c r="K53" s="400"/>
      <c r="L53" s="400"/>
      <c r="M53" s="400"/>
      <c r="N53" s="400"/>
      <c r="O53" s="400"/>
      <c r="P53" s="400"/>
      <c r="Q53" s="400"/>
      <c r="R53" s="400"/>
      <c r="S53" s="400"/>
      <c r="T53" s="400"/>
      <c r="U53" s="400"/>
      <c r="V53" s="400"/>
      <c r="W53" s="400"/>
      <c r="X53" s="400"/>
      <c r="Y53" s="400"/>
      <c r="Z53" s="400"/>
      <c r="AA53" s="400"/>
      <c r="AB53" s="400"/>
      <c r="AC53" s="400"/>
      <c r="AD53" s="400"/>
      <c r="AE53" s="400"/>
      <c r="AF53" s="400"/>
      <c r="AG53" s="400"/>
      <c r="AH53" s="400"/>
      <c r="AI53" s="400"/>
      <c r="AJ53" s="400"/>
      <c r="AK53" s="400"/>
      <c r="AL53" s="400"/>
      <c r="AM53" s="400"/>
      <c r="AN53" s="400"/>
      <c r="AO53" s="400"/>
      <c r="AP53" s="400"/>
      <c r="AQ53" s="400"/>
      <c r="AR53" s="400"/>
      <c r="AS53" s="400"/>
      <c r="AT53" s="400"/>
      <c r="AU53" s="400"/>
      <c r="AV53" s="400"/>
      <c r="AW53" s="400"/>
      <c r="AX53" s="400"/>
      <c r="AY53" s="400"/>
      <c r="AZ53" s="400"/>
      <c r="BA53" s="400"/>
      <c r="BB53" s="400"/>
      <c r="BC53" s="400"/>
      <c r="BD53" s="400"/>
      <c r="BE53" s="400"/>
      <c r="BF53" s="400"/>
      <c r="BG53" s="400"/>
      <c r="BH53" s="400"/>
      <c r="BI53" s="400"/>
      <c r="BJ53" s="400"/>
      <c r="BK53" s="400"/>
      <c r="BL53" s="400"/>
      <c r="BM53" s="400"/>
      <c r="BN53" s="400"/>
      <c r="BO53" s="400"/>
      <c r="BP53" s="400"/>
      <c r="BQ53" s="400"/>
      <c r="BR53" s="400"/>
      <c r="BS53" s="400"/>
      <c r="BT53" s="400"/>
      <c r="BU53" s="400"/>
      <c r="BV53" s="400"/>
      <c r="BW53" s="400"/>
      <c r="BX53" s="400"/>
      <c r="BY53" s="400"/>
      <c r="BZ53" s="400"/>
      <c r="CA53" s="400"/>
      <c r="CB53" s="400"/>
      <c r="CC53" s="400"/>
      <c r="CD53" s="400"/>
      <c r="CE53" s="400"/>
      <c r="CF53" s="400"/>
      <c r="CG53" s="400"/>
      <c r="CH53" s="400"/>
      <c r="CI53" s="400">
        <f>75/12</f>
        <v>6.25</v>
      </c>
      <c r="CJ53" s="400">
        <f t="shared" ref="CJ53:DR53" si="40">75/12</f>
        <v>6.25</v>
      </c>
      <c r="CK53" s="400">
        <f t="shared" si="40"/>
        <v>6.25</v>
      </c>
      <c r="CL53" s="400">
        <f t="shared" si="40"/>
        <v>6.25</v>
      </c>
      <c r="CM53" s="400">
        <f t="shared" si="40"/>
        <v>6.25</v>
      </c>
      <c r="CN53" s="400">
        <f t="shared" si="40"/>
        <v>6.25</v>
      </c>
      <c r="CO53" s="400">
        <f t="shared" si="40"/>
        <v>6.25</v>
      </c>
      <c r="CP53" s="400">
        <f t="shared" si="40"/>
        <v>6.25</v>
      </c>
      <c r="CQ53" s="400">
        <f t="shared" si="40"/>
        <v>6.25</v>
      </c>
      <c r="CR53" s="400">
        <f t="shared" si="40"/>
        <v>6.25</v>
      </c>
      <c r="CS53" s="400">
        <f t="shared" si="40"/>
        <v>6.25</v>
      </c>
      <c r="CT53" s="400">
        <f t="shared" si="40"/>
        <v>6.25</v>
      </c>
      <c r="CU53" s="400">
        <f t="shared" si="40"/>
        <v>6.25</v>
      </c>
      <c r="CV53" s="400">
        <f t="shared" si="40"/>
        <v>6.25</v>
      </c>
      <c r="CW53" s="400">
        <f t="shared" si="40"/>
        <v>6.25</v>
      </c>
      <c r="CX53" s="400">
        <f t="shared" si="40"/>
        <v>6.25</v>
      </c>
      <c r="CY53" s="400">
        <f t="shared" si="40"/>
        <v>6.25</v>
      </c>
      <c r="CZ53" s="400">
        <f t="shared" si="40"/>
        <v>6.25</v>
      </c>
      <c r="DA53" s="400">
        <f t="shared" si="40"/>
        <v>6.25</v>
      </c>
      <c r="DB53" s="400">
        <f t="shared" si="40"/>
        <v>6.25</v>
      </c>
      <c r="DC53" s="400">
        <f t="shared" si="40"/>
        <v>6.25</v>
      </c>
      <c r="DD53" s="400">
        <f t="shared" si="40"/>
        <v>6.25</v>
      </c>
      <c r="DE53" s="400">
        <f t="shared" si="40"/>
        <v>6.25</v>
      </c>
      <c r="DF53" s="400">
        <f t="shared" si="40"/>
        <v>6.25</v>
      </c>
      <c r="DG53" s="400">
        <f t="shared" si="40"/>
        <v>6.25</v>
      </c>
      <c r="DH53" s="400">
        <f t="shared" si="40"/>
        <v>6.25</v>
      </c>
      <c r="DI53" s="400">
        <f t="shared" si="40"/>
        <v>6.25</v>
      </c>
      <c r="DJ53" s="400">
        <f t="shared" si="40"/>
        <v>6.25</v>
      </c>
      <c r="DK53" s="400">
        <f t="shared" si="40"/>
        <v>6.25</v>
      </c>
      <c r="DL53" s="400">
        <f t="shared" si="40"/>
        <v>6.25</v>
      </c>
      <c r="DM53" s="400">
        <f t="shared" si="40"/>
        <v>6.25</v>
      </c>
      <c r="DN53" s="400">
        <f t="shared" si="40"/>
        <v>6.25</v>
      </c>
      <c r="DO53" s="400">
        <f t="shared" si="40"/>
        <v>6.25</v>
      </c>
      <c r="DP53" s="400">
        <f t="shared" si="40"/>
        <v>6.25</v>
      </c>
      <c r="DQ53" s="400">
        <f t="shared" si="40"/>
        <v>6.25</v>
      </c>
      <c r="DR53" s="400">
        <f t="shared" si="40"/>
        <v>6.25</v>
      </c>
      <c r="DS53" s="9"/>
      <c r="DT53" s="400">
        <f>75</f>
        <v>75</v>
      </c>
      <c r="DU53" s="400">
        <f>75</f>
        <v>75</v>
      </c>
      <c r="DV53" s="400">
        <f>75</f>
        <v>75</v>
      </c>
      <c r="DW53" s="9"/>
      <c r="DX53" s="400">
        <f>75</f>
        <v>75</v>
      </c>
      <c r="DY53" s="400">
        <f>75</f>
        <v>75</v>
      </c>
      <c r="DZ53" s="400">
        <f>75</f>
        <v>75</v>
      </c>
      <c r="EA53" s="400">
        <f>75</f>
        <v>75</v>
      </c>
      <c r="EB53" s="370"/>
    </row>
    <row r="54" spans="1:133" x14ac:dyDescent="0.25">
      <c r="A54" s="369" t="s">
        <v>601</v>
      </c>
      <c r="B54" s="398"/>
      <c r="C54" s="400"/>
      <c r="D54" s="400"/>
      <c r="E54" s="400"/>
      <c r="F54" s="400"/>
      <c r="G54" s="400"/>
      <c r="H54" s="400"/>
      <c r="I54" s="400"/>
      <c r="J54" s="400"/>
      <c r="K54" s="400"/>
      <c r="L54" s="400"/>
      <c r="M54" s="400"/>
      <c r="N54" s="400"/>
      <c r="O54" s="400"/>
      <c r="P54" s="400"/>
      <c r="Q54" s="400"/>
      <c r="R54" s="400"/>
      <c r="S54" s="400"/>
      <c r="T54" s="400"/>
      <c r="U54" s="400"/>
      <c r="V54" s="400"/>
      <c r="W54" s="400"/>
      <c r="X54" s="400"/>
      <c r="Y54" s="400"/>
      <c r="Z54" s="400"/>
      <c r="AA54" s="400"/>
      <c r="AB54" s="400"/>
      <c r="AC54" s="400"/>
      <c r="AD54" s="400"/>
      <c r="AE54" s="400"/>
      <c r="AF54" s="400"/>
      <c r="AG54" s="400"/>
      <c r="AH54" s="400"/>
      <c r="AI54" s="400"/>
      <c r="AJ54" s="400"/>
      <c r="AK54" s="400"/>
      <c r="AL54" s="400"/>
      <c r="AM54" s="400"/>
      <c r="AN54" s="400"/>
      <c r="AO54" s="400"/>
      <c r="AP54" s="400"/>
      <c r="AQ54" s="400"/>
      <c r="AR54" s="400"/>
      <c r="AS54" s="400"/>
      <c r="AT54" s="400"/>
      <c r="AU54" s="400"/>
      <c r="AV54" s="400"/>
      <c r="AW54" s="400"/>
      <c r="AX54" s="400"/>
      <c r="AY54" s="400"/>
      <c r="AZ54" s="400"/>
      <c r="BA54" s="400"/>
      <c r="BB54" s="400"/>
      <c r="BC54" s="400"/>
      <c r="BD54" s="400"/>
      <c r="BE54" s="400"/>
      <c r="BF54" s="400"/>
      <c r="BG54" s="400"/>
      <c r="BH54" s="400"/>
      <c r="BI54" s="400"/>
      <c r="BJ54" s="400"/>
      <c r="BK54" s="400"/>
      <c r="BL54" s="400"/>
      <c r="BM54" s="400"/>
      <c r="BN54" s="400"/>
      <c r="BO54" s="400"/>
      <c r="BP54" s="400"/>
      <c r="BQ54" s="400"/>
      <c r="BR54" s="400"/>
      <c r="BS54" s="400"/>
      <c r="BT54" s="400"/>
      <c r="BU54" s="400"/>
      <c r="BV54" s="400"/>
      <c r="BW54" s="400"/>
      <c r="BX54" s="400"/>
      <c r="BY54" s="400"/>
      <c r="BZ54" s="400"/>
      <c r="CA54" s="400"/>
      <c r="CB54" s="400"/>
      <c r="CC54" s="400"/>
      <c r="CD54" s="400"/>
      <c r="CE54" s="400"/>
      <c r="CF54" s="400"/>
      <c r="CG54" s="400"/>
      <c r="CH54" s="400"/>
      <c r="CI54" s="400">
        <f>CI52-CI53</f>
        <v>41.074163362555737</v>
      </c>
      <c r="CJ54" s="400">
        <f t="shared" ref="CJ54:DR54" si="41">CJ52-CJ53</f>
        <v>-347.9134851573956</v>
      </c>
      <c r="CK54" s="400">
        <f t="shared" si="41"/>
        <v>-243.12694197661767</v>
      </c>
      <c r="CL54" s="400">
        <f t="shared" si="41"/>
        <v>89.797566088832355</v>
      </c>
      <c r="CM54" s="400">
        <f t="shared" si="41"/>
        <v>-220.66262487866697</v>
      </c>
      <c r="CN54" s="400">
        <f t="shared" si="41"/>
        <v>-667.75879437681374</v>
      </c>
      <c r="CO54" s="400">
        <f t="shared" si="41"/>
        <v>-682.74073928819439</v>
      </c>
      <c r="CP54" s="400">
        <f t="shared" si="41"/>
        <v>-250.57660820944943</v>
      </c>
      <c r="CQ54" s="400">
        <f t="shared" si="41"/>
        <v>-564.43914106584975</v>
      </c>
      <c r="CR54" s="400">
        <f t="shared" si="41"/>
        <v>-177.10473272453373</v>
      </c>
      <c r="CS54" s="400">
        <f t="shared" si="41"/>
        <v>-412.80980726888197</v>
      </c>
      <c r="CT54" s="400">
        <f t="shared" si="41"/>
        <v>-2436.4404519480004</v>
      </c>
      <c r="CU54" s="400">
        <f t="shared" si="41"/>
        <v>161.47175024095532</v>
      </c>
      <c r="CV54" s="400">
        <f t="shared" si="41"/>
        <v>-404.07178811276253</v>
      </c>
      <c r="CW54" s="400">
        <f t="shared" si="41"/>
        <v>108.74046518800606</v>
      </c>
      <c r="CX54" s="400">
        <f t="shared" si="41"/>
        <v>-529.6620920136852</v>
      </c>
      <c r="CY54" s="400">
        <f t="shared" si="41"/>
        <v>-1530.7925250463813</v>
      </c>
      <c r="CZ54" s="400">
        <f t="shared" si="41"/>
        <v>-1028.1695818090823</v>
      </c>
      <c r="DA54" s="400">
        <f t="shared" si="41"/>
        <v>-723.95949462954718</v>
      </c>
      <c r="DB54" s="400">
        <f t="shared" si="41"/>
        <v>-757.06645333021947</v>
      </c>
      <c r="DC54" s="400">
        <f t="shared" si="41"/>
        <v>156.17000121621641</v>
      </c>
      <c r="DD54" s="400">
        <f t="shared" si="41"/>
        <v>-595.11721848085085</v>
      </c>
      <c r="DE54" s="400">
        <f t="shared" si="41"/>
        <v>-425.24962705568782</v>
      </c>
      <c r="DF54" s="400">
        <f t="shared" si="41"/>
        <v>-1835.6302378958985</v>
      </c>
      <c r="DG54" s="400">
        <f t="shared" si="41"/>
        <v>-59.765160985142529</v>
      </c>
      <c r="DH54" s="400">
        <f t="shared" si="41"/>
        <v>-410.77903284013814</v>
      </c>
      <c r="DI54" s="400">
        <f t="shared" si="41"/>
        <v>34.718602229278531</v>
      </c>
      <c r="DJ54" s="400">
        <f t="shared" si="41"/>
        <v>113.02183411811529</v>
      </c>
      <c r="DK54" s="400">
        <f t="shared" si="41"/>
        <v>-362.45460604055756</v>
      </c>
      <c r="DL54" s="400">
        <f t="shared" si="41"/>
        <v>-246.39656356025012</v>
      </c>
      <c r="DM54" s="400">
        <f t="shared" si="41"/>
        <v>-377.73854937010242</v>
      </c>
      <c r="DN54" s="400">
        <f t="shared" si="41"/>
        <v>-539.89272744901405</v>
      </c>
      <c r="DO54" s="400">
        <f t="shared" si="41"/>
        <v>383.19942569649129</v>
      </c>
      <c r="DP54" s="400">
        <f t="shared" si="41"/>
        <v>-340.23871592625846</v>
      </c>
      <c r="DQ54" s="400">
        <f t="shared" si="41"/>
        <v>39.908674941067147</v>
      </c>
      <c r="DR54" s="400">
        <f t="shared" si="41"/>
        <v>-2178.4196029594505</v>
      </c>
      <c r="DS54" s="9"/>
      <c r="DT54" s="400">
        <f>DT52-DT53</f>
        <v>-5872.7015974430178</v>
      </c>
      <c r="DU54" s="400">
        <f>DU52-DU53</f>
        <v>-7403.3368017289395</v>
      </c>
      <c r="DV54" s="400">
        <f>DV52-DV53</f>
        <v>-3944.8364221459597</v>
      </c>
      <c r="DW54" s="9"/>
      <c r="DX54" s="400">
        <f>DX52-DX53</f>
        <v>-5872.7015974430215</v>
      </c>
      <c r="DY54" s="400">
        <f>DY52-DY53</f>
        <v>-7403.3368017289395</v>
      </c>
      <c r="DZ54" s="400">
        <f>DZ52-DZ53</f>
        <v>-3944.836422145956</v>
      </c>
      <c r="EA54" s="400">
        <f>EA52-EA53</f>
        <v>-1527.3952306363099</v>
      </c>
      <c r="EB54" s="370"/>
    </row>
    <row r="55" spans="1:133" x14ac:dyDescent="0.25">
      <c r="A55" s="272"/>
      <c r="B55" s="272"/>
      <c r="C55" s="272"/>
      <c r="D55" s="272"/>
      <c r="E55" s="272"/>
      <c r="F55" s="272"/>
      <c r="G55" s="272"/>
      <c r="H55" s="272"/>
      <c r="I55" s="272"/>
      <c r="J55" s="272"/>
      <c r="K55" s="272"/>
      <c r="L55" s="272"/>
      <c r="M55" s="272"/>
      <c r="N55" s="272"/>
      <c r="O55" s="272"/>
      <c r="P55" s="272"/>
      <c r="Q55" s="272"/>
      <c r="R55" s="272"/>
      <c r="S55" s="272"/>
      <c r="T55" s="272"/>
      <c r="U55" s="272"/>
      <c r="V55" s="272"/>
      <c r="W55" s="272"/>
      <c r="X55" s="272"/>
      <c r="Y55" s="272"/>
      <c r="Z55" s="272"/>
      <c r="AA55" s="272"/>
      <c r="AB55" s="272"/>
      <c r="AC55" s="272"/>
      <c r="AD55" s="272"/>
      <c r="AE55" s="272"/>
      <c r="AF55" s="272"/>
      <c r="AG55" s="272"/>
      <c r="AH55" s="272"/>
      <c r="AI55" s="272"/>
      <c r="AJ55" s="272"/>
      <c r="AK55" s="272"/>
      <c r="AL55" s="272"/>
      <c r="AM55" s="272"/>
      <c r="AN55" s="272"/>
      <c r="AO55" s="272"/>
      <c r="AP55" s="272"/>
      <c r="AQ55" s="272"/>
      <c r="AR55" s="272"/>
      <c r="AS55" s="272"/>
      <c r="AT55" s="272"/>
      <c r="AU55" s="272"/>
      <c r="AV55" s="272"/>
      <c r="AW55" s="272"/>
      <c r="AX55" s="272"/>
      <c r="AY55" s="272"/>
      <c r="AZ55" s="272"/>
      <c r="BA55" s="272"/>
      <c r="BB55" s="272"/>
      <c r="BC55" s="272"/>
      <c r="BD55" s="272"/>
      <c r="BE55" s="272"/>
      <c r="BF55" s="272"/>
      <c r="BG55" s="272"/>
      <c r="BH55" s="272"/>
      <c r="BI55" s="272"/>
      <c r="BJ55" s="272"/>
      <c r="BK55" s="272"/>
      <c r="BL55" s="272"/>
      <c r="BM55" s="272"/>
      <c r="BN55" s="272"/>
      <c r="BO55" s="272"/>
      <c r="BP55" s="272"/>
      <c r="BQ55" s="272"/>
      <c r="BR55" s="272"/>
      <c r="BS55" s="272"/>
      <c r="BT55" s="272"/>
      <c r="BU55" s="272"/>
      <c r="BV55" s="272"/>
      <c r="BW55" s="272"/>
      <c r="BX55" s="272"/>
      <c r="BY55" s="272"/>
      <c r="BZ55" s="272"/>
      <c r="CA55" s="272"/>
      <c r="CB55" s="272"/>
      <c r="CC55" s="272"/>
      <c r="CD55" s="272"/>
      <c r="CE55" s="272"/>
      <c r="CF55" s="272"/>
      <c r="CG55" s="272"/>
      <c r="CH55" s="272"/>
      <c r="CI55" s="433"/>
      <c r="CJ55" s="433"/>
      <c r="CK55" s="433"/>
      <c r="CL55" s="433"/>
      <c r="CM55" s="433"/>
      <c r="CN55" s="433"/>
      <c r="CO55" s="433"/>
      <c r="CP55" s="433"/>
      <c r="CQ55" s="433"/>
      <c r="CR55" s="433"/>
      <c r="CS55" s="433"/>
      <c r="CT55" s="433"/>
      <c r="CU55" s="433"/>
      <c r="CV55" s="433"/>
      <c r="CW55" s="433"/>
      <c r="CX55" s="433"/>
      <c r="CY55" s="433"/>
      <c r="CZ55" s="433"/>
      <c r="DA55" s="433"/>
      <c r="DB55" s="433"/>
      <c r="DC55" s="433"/>
      <c r="DD55" s="433"/>
      <c r="DE55" s="433"/>
      <c r="DF55" s="433"/>
      <c r="DG55" s="433"/>
      <c r="DH55" s="433"/>
      <c r="DI55" s="433"/>
      <c r="DJ55" s="433"/>
      <c r="DK55" s="433"/>
      <c r="DL55" s="433"/>
      <c r="DM55" s="433"/>
      <c r="DN55" s="433"/>
      <c r="DO55" s="433"/>
      <c r="DP55" s="433"/>
      <c r="DQ55" s="433"/>
      <c r="DR55" s="433"/>
      <c r="DS55" s="9"/>
      <c r="DT55" s="272"/>
      <c r="DU55" s="272"/>
      <c r="DV55" s="272"/>
      <c r="DW55" s="9"/>
      <c r="DX55" s="272"/>
      <c r="DY55" s="9"/>
      <c r="DZ55" s="9"/>
      <c r="EA55" s="9"/>
    </row>
    <row r="56" spans="1:133" x14ac:dyDescent="0.25">
      <c r="A56" s="434" t="s">
        <v>602</v>
      </c>
      <c r="B56" s="272"/>
      <c r="C56" s="272"/>
      <c r="D56" s="272"/>
      <c r="E56" s="272"/>
      <c r="F56" s="272"/>
      <c r="G56" s="272"/>
      <c r="H56" s="272"/>
      <c r="I56" s="272"/>
      <c r="J56" s="272"/>
      <c r="K56" s="272"/>
      <c r="L56" s="272"/>
      <c r="M56" s="272"/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72"/>
      <c r="AD56" s="272"/>
      <c r="AE56" s="272"/>
      <c r="AF56" s="272"/>
      <c r="AG56" s="272"/>
      <c r="AH56" s="272"/>
      <c r="AI56" s="272"/>
      <c r="AJ56" s="272"/>
      <c r="AK56" s="272"/>
      <c r="AL56" s="272"/>
      <c r="AM56" s="272"/>
      <c r="AN56" s="272"/>
      <c r="AO56" s="272"/>
      <c r="AP56" s="272"/>
      <c r="AQ56" s="272"/>
      <c r="AR56" s="272"/>
      <c r="AS56" s="272"/>
      <c r="AT56" s="272"/>
      <c r="AU56" s="272"/>
      <c r="AV56" s="272"/>
      <c r="AW56" s="272"/>
      <c r="AX56" s="272"/>
      <c r="AY56" s="272"/>
      <c r="AZ56" s="272"/>
      <c r="BA56" s="272"/>
      <c r="BB56" s="272"/>
      <c r="BC56" s="272"/>
      <c r="BD56" s="272"/>
      <c r="BE56" s="272"/>
      <c r="BF56" s="272"/>
      <c r="BG56" s="272"/>
      <c r="BH56" s="272"/>
      <c r="BI56" s="272"/>
      <c r="BJ56" s="272"/>
      <c r="BK56" s="272"/>
      <c r="BL56" s="272"/>
      <c r="BM56" s="272"/>
      <c r="BN56" s="272"/>
      <c r="BO56" s="272"/>
      <c r="BP56" s="272"/>
      <c r="BQ56" s="272"/>
      <c r="BR56" s="272"/>
      <c r="BS56" s="272"/>
      <c r="BT56" s="272"/>
      <c r="BU56" s="272"/>
      <c r="BV56" s="272"/>
      <c r="BW56" s="272"/>
      <c r="BX56" s="272"/>
      <c r="BY56" s="272"/>
      <c r="BZ56" s="272"/>
      <c r="CA56" s="272"/>
      <c r="CB56" s="272"/>
      <c r="CC56" s="272"/>
      <c r="CD56" s="272"/>
      <c r="CE56" s="272"/>
      <c r="CF56" s="272"/>
      <c r="CG56" s="272"/>
      <c r="CH56" s="272"/>
      <c r="CI56" s="433"/>
      <c r="CJ56" s="433"/>
      <c r="CK56" s="433"/>
      <c r="CL56" s="433"/>
      <c r="CM56" s="433"/>
      <c r="CN56" s="433"/>
      <c r="CO56" s="433"/>
      <c r="CP56" s="433"/>
      <c r="CQ56" s="433"/>
      <c r="CR56" s="433"/>
      <c r="CS56" s="433"/>
      <c r="CT56" s="433"/>
      <c r="CU56" s="433"/>
      <c r="CV56" s="433"/>
      <c r="CW56" s="433"/>
      <c r="CX56" s="433"/>
      <c r="CY56" s="433"/>
      <c r="CZ56" s="433"/>
      <c r="DA56" s="433"/>
      <c r="DB56" s="433"/>
      <c r="DC56" s="433"/>
      <c r="DD56" s="433"/>
      <c r="DE56" s="433"/>
      <c r="DF56" s="433"/>
      <c r="DG56" s="433"/>
      <c r="DH56" s="433"/>
      <c r="DI56" s="433"/>
      <c r="DJ56" s="433"/>
      <c r="DK56" s="433"/>
      <c r="DL56" s="433"/>
      <c r="DM56" s="433"/>
      <c r="DN56" s="433"/>
      <c r="DO56" s="433"/>
      <c r="DP56" s="433"/>
      <c r="DQ56" s="433"/>
      <c r="DR56" s="433"/>
      <c r="DS56" s="9"/>
      <c r="DT56" s="272"/>
      <c r="DU56" s="272"/>
      <c r="DV56" s="272"/>
      <c r="DW56" s="9"/>
      <c r="DX56" s="272"/>
      <c r="DY56" s="9"/>
      <c r="DZ56" s="9"/>
      <c r="EA56" s="9"/>
    </row>
    <row r="57" spans="1:133" x14ac:dyDescent="0.25">
      <c r="A57" s="435" t="str">
        <f>A52</f>
        <v>Overall balance PGE+CFDD</v>
      </c>
      <c r="B57" s="272"/>
      <c r="C57" s="272"/>
      <c r="D57" s="272"/>
      <c r="E57" s="272"/>
      <c r="F57" s="272"/>
      <c r="G57" s="272"/>
      <c r="H57" s="272"/>
      <c r="I57" s="272"/>
      <c r="J57" s="272"/>
      <c r="K57" s="272"/>
      <c r="L57" s="272"/>
      <c r="M57" s="272"/>
      <c r="N57" s="272"/>
      <c r="O57" s="272"/>
      <c r="P57" s="272"/>
      <c r="Q57" s="272"/>
      <c r="R57" s="272"/>
      <c r="S57" s="272"/>
      <c r="T57" s="272"/>
      <c r="U57" s="272"/>
      <c r="V57" s="272"/>
      <c r="W57" s="272"/>
      <c r="X57" s="272"/>
      <c r="Y57" s="272"/>
      <c r="Z57" s="272"/>
      <c r="AA57" s="272"/>
      <c r="AB57" s="272"/>
      <c r="AC57" s="272"/>
      <c r="AD57" s="272"/>
      <c r="AE57" s="272"/>
      <c r="AF57" s="272"/>
      <c r="AG57" s="272"/>
      <c r="AH57" s="272"/>
      <c r="AI57" s="272"/>
      <c r="AJ57" s="272"/>
      <c r="AK57" s="272"/>
      <c r="AL57" s="272"/>
      <c r="AM57" s="272"/>
      <c r="AN57" s="272"/>
      <c r="AO57" s="272"/>
      <c r="AP57" s="272"/>
      <c r="AQ57" s="272"/>
      <c r="AR57" s="272"/>
      <c r="AS57" s="272"/>
      <c r="AT57" s="272"/>
      <c r="AU57" s="272"/>
      <c r="AV57" s="272"/>
      <c r="AW57" s="272"/>
      <c r="AX57" s="272"/>
      <c r="AY57" s="272"/>
      <c r="AZ57" s="272"/>
      <c r="BA57" s="272"/>
      <c r="BB57" s="272"/>
      <c r="BC57" s="272"/>
      <c r="BD57" s="272"/>
      <c r="BE57" s="272"/>
      <c r="BF57" s="272"/>
      <c r="BG57" s="272"/>
      <c r="BH57" s="272"/>
      <c r="BI57" s="272"/>
      <c r="BJ57" s="272"/>
      <c r="BK57" s="272"/>
      <c r="BL57" s="272"/>
      <c r="BM57" s="272"/>
      <c r="BN57" s="272"/>
      <c r="BO57" s="272"/>
      <c r="BP57" s="272"/>
      <c r="BQ57" s="272"/>
      <c r="BR57" s="272"/>
      <c r="BS57" s="272"/>
      <c r="BT57" s="272"/>
      <c r="BU57" s="272"/>
      <c r="BV57" s="272"/>
      <c r="BW57" s="272"/>
      <c r="BX57" s="272"/>
      <c r="BY57" s="272"/>
      <c r="BZ57" s="272"/>
      <c r="CA57" s="272"/>
      <c r="CB57" s="272"/>
      <c r="CC57" s="272"/>
      <c r="CD57" s="272"/>
      <c r="CE57" s="272"/>
      <c r="CF57" s="272"/>
      <c r="CG57" s="272"/>
      <c r="CH57" s="272"/>
      <c r="CI57" s="272"/>
      <c r="CJ57" s="272"/>
      <c r="CK57" s="272"/>
      <c r="CL57" s="272"/>
      <c r="CM57" s="272"/>
      <c r="CN57" s="272"/>
      <c r="CO57" s="272"/>
      <c r="CP57" s="272"/>
      <c r="CQ57" s="272"/>
      <c r="CR57" s="272"/>
      <c r="CS57" s="272"/>
      <c r="CT57" s="272"/>
      <c r="CU57" s="272"/>
      <c r="CV57" s="272"/>
      <c r="CW57" s="272"/>
      <c r="CX57" s="272"/>
      <c r="CY57" s="272"/>
      <c r="CZ57" s="272"/>
      <c r="DA57" s="433">
        <f>SUM($DA52:DA52)</f>
        <v>-717.70949462954718</v>
      </c>
      <c r="DB57" s="433">
        <f>SUM($DA52:DB52)</f>
        <v>-1468.5259479597667</v>
      </c>
      <c r="DC57" s="436">
        <f>SUM($DA52:DC52)</f>
        <v>-1306.1059467435502</v>
      </c>
      <c r="DD57" s="433">
        <f>SUM($DA52:DD52)</f>
        <v>-1894.9731652244011</v>
      </c>
      <c r="DE57" s="433">
        <f>SUM($DA52:DE52)</f>
        <v>-2313.9727922800889</v>
      </c>
      <c r="DF57" s="436">
        <f>SUM($DA52:DF52)</f>
        <v>-4143.3530301759874</v>
      </c>
      <c r="DG57" s="433">
        <f>SUM($DG52:DG52)</f>
        <v>-53.515160985142529</v>
      </c>
      <c r="DH57" s="433">
        <f>SUM($DG52:DH52)</f>
        <v>-458.04419382528067</v>
      </c>
      <c r="DI57" s="433">
        <f>SUM($DG52:DI52)</f>
        <v>-417.07559159600214</v>
      </c>
      <c r="DJ57" s="436">
        <f>SUM($DG52:DJ52)</f>
        <v>-297.80375747788685</v>
      </c>
      <c r="DK57" s="433">
        <f>SUM($DG52:DK52)</f>
        <v>-654.00836351844441</v>
      </c>
      <c r="DL57" s="433">
        <f>SUM($DG52:DL52)</f>
        <v>-894.15492707869453</v>
      </c>
      <c r="DM57" s="433">
        <f>SUM($DG52:DM52)</f>
        <v>-1265.6434764487969</v>
      </c>
      <c r="DN57" s="433">
        <f>SUM($DG52:DN52)</f>
        <v>-1799.286203897811</v>
      </c>
      <c r="DO57" s="436">
        <f>SUM($DG52:DO52)</f>
        <v>-1409.8367782013197</v>
      </c>
      <c r="DP57" s="433">
        <f>SUM($DG52:DP52)</f>
        <v>-1743.8254941275782</v>
      </c>
      <c r="DQ57" s="433">
        <f>SUM($DG52:DQ52)</f>
        <v>-1697.666819186511</v>
      </c>
      <c r="DR57" s="436">
        <f>SUM($DG52:DR52)</f>
        <v>-3869.8364221459615</v>
      </c>
      <c r="DS57" s="9"/>
      <c r="DT57" s="272"/>
      <c r="DU57" s="272"/>
      <c r="DV57" s="272"/>
      <c r="DW57" s="9"/>
      <c r="DX57" s="272"/>
      <c r="DY57" s="9"/>
      <c r="DZ57" s="9"/>
      <c r="EA57" s="9"/>
    </row>
    <row r="58" spans="1:133" x14ac:dyDescent="0.25">
      <c r="A58" s="435" t="str">
        <f>A54</f>
        <v>Overall balance PGE+CFDD including preliminary healthcare transfer estimates</v>
      </c>
      <c r="B58" s="272"/>
      <c r="C58" s="272"/>
      <c r="D58" s="272"/>
      <c r="E58" s="272"/>
      <c r="F58" s="272"/>
      <c r="G58" s="272"/>
      <c r="H58" s="272"/>
      <c r="I58" s="272"/>
      <c r="J58" s="272"/>
      <c r="K58" s="272"/>
      <c r="L58" s="272"/>
      <c r="M58" s="272"/>
      <c r="N58" s="272"/>
      <c r="O58" s="272"/>
      <c r="P58" s="272"/>
      <c r="Q58" s="272"/>
      <c r="R58" s="272"/>
      <c r="S58" s="272"/>
      <c r="T58" s="272"/>
      <c r="U58" s="272"/>
      <c r="V58" s="272"/>
      <c r="W58" s="272"/>
      <c r="X58" s="272"/>
      <c r="Y58" s="272"/>
      <c r="Z58" s="272"/>
      <c r="AA58" s="272"/>
      <c r="AB58" s="272"/>
      <c r="AC58" s="272"/>
      <c r="AD58" s="272"/>
      <c r="AE58" s="272"/>
      <c r="AF58" s="272"/>
      <c r="AG58" s="272"/>
      <c r="AH58" s="272"/>
      <c r="AI58" s="272"/>
      <c r="AJ58" s="272"/>
      <c r="AK58" s="272"/>
      <c r="AL58" s="272"/>
      <c r="AM58" s="272"/>
      <c r="AN58" s="272"/>
      <c r="AO58" s="272"/>
      <c r="AP58" s="272"/>
      <c r="AQ58" s="272"/>
      <c r="AR58" s="272"/>
      <c r="AS58" s="272"/>
      <c r="AT58" s="272"/>
      <c r="AU58" s="272"/>
      <c r="AV58" s="272"/>
      <c r="AW58" s="272"/>
      <c r="AX58" s="272"/>
      <c r="AY58" s="272"/>
      <c r="AZ58" s="272"/>
      <c r="BA58" s="272"/>
      <c r="BB58" s="272"/>
      <c r="BC58" s="272"/>
      <c r="BD58" s="272"/>
      <c r="BE58" s="272"/>
      <c r="BF58" s="272"/>
      <c r="BG58" s="272"/>
      <c r="BH58" s="272"/>
      <c r="BI58" s="272"/>
      <c r="BJ58" s="272"/>
      <c r="BK58" s="272"/>
      <c r="BL58" s="272"/>
      <c r="BM58" s="272"/>
      <c r="BN58" s="272"/>
      <c r="BO58" s="272"/>
      <c r="BP58" s="272"/>
      <c r="BQ58" s="272"/>
      <c r="BR58" s="272"/>
      <c r="BS58" s="272"/>
      <c r="BT58" s="272"/>
      <c r="BU58" s="272"/>
      <c r="BV58" s="272"/>
      <c r="BW58" s="272"/>
      <c r="BX58" s="272"/>
      <c r="BY58" s="272"/>
      <c r="BZ58" s="272"/>
      <c r="CA58" s="272"/>
      <c r="CB58" s="272"/>
      <c r="CC58" s="272"/>
      <c r="CD58" s="272"/>
      <c r="CE58" s="272"/>
      <c r="CF58" s="272"/>
      <c r="CG58" s="272"/>
      <c r="CH58" s="272"/>
      <c r="CI58" s="272"/>
      <c r="CJ58" s="272"/>
      <c r="CK58" s="272"/>
      <c r="CL58" s="272"/>
      <c r="CM58" s="272"/>
      <c r="CN58" s="272"/>
      <c r="CO58" s="272"/>
      <c r="CP58" s="272"/>
      <c r="CQ58" s="272"/>
      <c r="CR58" s="272"/>
      <c r="CS58" s="272"/>
      <c r="CT58" s="272"/>
      <c r="CU58" s="272"/>
      <c r="CV58" s="272"/>
      <c r="CW58" s="272"/>
      <c r="CX58" s="272"/>
      <c r="CY58" s="272"/>
      <c r="CZ58" s="272"/>
      <c r="DA58" s="433">
        <f>SUM($DA54:DA54)</f>
        <v>-723.95949462954718</v>
      </c>
      <c r="DB58" s="433">
        <f>SUM($DA54:DB54)</f>
        <v>-1481.0259479597667</v>
      </c>
      <c r="DC58" s="436">
        <f>SUM($DA54:DC54)</f>
        <v>-1324.8559467435502</v>
      </c>
      <c r="DD58" s="433">
        <f>SUM($DA54:DD54)</f>
        <v>-1919.9731652244011</v>
      </c>
      <c r="DE58" s="433">
        <f>SUM($DA54:DE54)</f>
        <v>-2345.2227922800889</v>
      </c>
      <c r="DF58" s="436">
        <f>SUM($DA54:DF54)</f>
        <v>-4180.8530301759874</v>
      </c>
      <c r="DG58" s="433">
        <f>SUM($DG54:DG54)</f>
        <v>-59.765160985142529</v>
      </c>
      <c r="DH58" s="433">
        <f>SUM($DG54:DH54)</f>
        <v>-470.54419382528067</v>
      </c>
      <c r="DI58" s="433">
        <f>SUM($DG54:DI54)</f>
        <v>-435.82559159600214</v>
      </c>
      <c r="DJ58" s="436">
        <f>SUM($DG54:DJ54)</f>
        <v>-322.80375747788685</v>
      </c>
      <c r="DK58" s="433">
        <f>SUM($DG54:DK54)</f>
        <v>-685.25836351844441</v>
      </c>
      <c r="DL58" s="433">
        <f>SUM($DG54:DL54)</f>
        <v>-931.65492707869453</v>
      </c>
      <c r="DM58" s="433">
        <f>SUM($DG54:DM54)</f>
        <v>-1309.3934764487969</v>
      </c>
      <c r="DN58" s="433">
        <f>SUM($DG54:DN54)</f>
        <v>-1849.286203897811</v>
      </c>
      <c r="DO58" s="436">
        <f>SUM($DG54:DO54)</f>
        <v>-1466.0867782013197</v>
      </c>
      <c r="DP58" s="433">
        <f>SUM($DG54:DP54)</f>
        <v>-1806.3254941275782</v>
      </c>
      <c r="DQ58" s="433">
        <f>SUM($DG54:DQ54)</f>
        <v>-1766.416819186511</v>
      </c>
      <c r="DR58" s="436">
        <f>SUM($DG54:DR54)</f>
        <v>-3944.8364221459615</v>
      </c>
      <c r="DS58" s="9"/>
      <c r="DT58" s="272"/>
      <c r="DU58" s="272"/>
      <c r="DV58" s="272"/>
      <c r="DW58" s="9"/>
      <c r="DX58" s="400"/>
      <c r="DY58" s="400"/>
      <c r="DZ58" s="400"/>
      <c r="EA58" s="400"/>
      <c r="EB58" s="400"/>
      <c r="EC58" s="400"/>
    </row>
    <row r="59" spans="1:133" x14ac:dyDescent="0.25">
      <c r="A59" s="435" t="s">
        <v>603</v>
      </c>
      <c r="B59" s="272"/>
      <c r="C59" s="272"/>
      <c r="D59" s="272"/>
      <c r="E59" s="272"/>
      <c r="F59" s="272"/>
      <c r="G59" s="272"/>
      <c r="H59" s="272"/>
      <c r="I59" s="272"/>
      <c r="J59" s="272"/>
      <c r="K59" s="272"/>
      <c r="L59" s="272"/>
      <c r="M59" s="272"/>
      <c r="N59" s="272"/>
      <c r="O59" s="272"/>
      <c r="P59" s="272"/>
      <c r="Q59" s="272"/>
      <c r="R59" s="272"/>
      <c r="S59" s="272"/>
      <c r="T59" s="272"/>
      <c r="U59" s="272"/>
      <c r="V59" s="272"/>
      <c r="W59" s="272"/>
      <c r="X59" s="272"/>
      <c r="Y59" s="272"/>
      <c r="Z59" s="272"/>
      <c r="AA59" s="272"/>
      <c r="AB59" s="272"/>
      <c r="AC59" s="272"/>
      <c r="AD59" s="272"/>
      <c r="AE59" s="272"/>
      <c r="AF59" s="272"/>
      <c r="AG59" s="272"/>
      <c r="AH59" s="272"/>
      <c r="AI59" s="272"/>
      <c r="AJ59" s="272"/>
      <c r="AK59" s="272"/>
      <c r="AL59" s="272"/>
      <c r="AM59" s="272"/>
      <c r="AN59" s="272"/>
      <c r="AO59" s="272"/>
      <c r="AP59" s="272"/>
      <c r="AQ59" s="272"/>
      <c r="AR59" s="272"/>
      <c r="AS59" s="272"/>
      <c r="AT59" s="272"/>
      <c r="AU59" s="272"/>
      <c r="AV59" s="272"/>
      <c r="AW59" s="272"/>
      <c r="AX59" s="272"/>
      <c r="AY59" s="272"/>
      <c r="AZ59" s="272"/>
      <c r="BA59" s="272"/>
      <c r="BB59" s="272"/>
      <c r="BC59" s="272"/>
      <c r="BD59" s="272"/>
      <c r="BE59" s="272"/>
      <c r="BF59" s="272"/>
      <c r="BG59" s="272"/>
      <c r="BH59" s="272"/>
      <c r="BI59" s="272"/>
      <c r="BJ59" s="272"/>
      <c r="BK59" s="272"/>
      <c r="BL59" s="272"/>
      <c r="BM59" s="272"/>
      <c r="BN59" s="272"/>
      <c r="BO59" s="272"/>
      <c r="BP59" s="272"/>
      <c r="BQ59" s="272"/>
      <c r="BR59" s="272"/>
      <c r="BS59" s="272"/>
      <c r="BT59" s="272"/>
      <c r="BU59" s="272"/>
      <c r="BV59" s="272"/>
      <c r="BW59" s="272"/>
      <c r="BX59" s="272"/>
      <c r="BY59" s="272"/>
      <c r="BZ59" s="272"/>
      <c r="CA59" s="272"/>
      <c r="CB59" s="272"/>
      <c r="CC59" s="272"/>
      <c r="CD59" s="272"/>
      <c r="CE59" s="272"/>
      <c r="CF59" s="272"/>
      <c r="CG59" s="272"/>
      <c r="CH59" s="272"/>
      <c r="CI59" s="272"/>
      <c r="CJ59" s="272"/>
      <c r="CK59" s="272"/>
      <c r="CL59" s="272"/>
      <c r="CM59" s="272"/>
      <c r="CN59" s="272"/>
      <c r="CO59" s="272"/>
      <c r="CP59" s="272"/>
      <c r="CQ59" s="272"/>
      <c r="CR59" s="272"/>
      <c r="CS59" s="272"/>
      <c r="CT59" s="272"/>
      <c r="CU59" s="272"/>
      <c r="CV59" s="272"/>
      <c r="CW59" s="272"/>
      <c r="CX59" s="272"/>
      <c r="CY59" s="272"/>
      <c r="CZ59" s="272"/>
      <c r="DA59" s="272"/>
      <c r="DB59" s="272"/>
      <c r="DC59" s="272" t="s">
        <v>604</v>
      </c>
      <c r="DD59" s="272"/>
      <c r="DE59" s="272"/>
      <c r="DF59" s="272" t="s">
        <v>605</v>
      </c>
      <c r="DG59" s="272"/>
      <c r="DH59" s="272"/>
      <c r="DI59" s="272"/>
      <c r="DJ59" s="272" t="s">
        <v>606</v>
      </c>
      <c r="DK59" s="272"/>
      <c r="DL59" s="272"/>
      <c r="DM59" s="272"/>
      <c r="DN59" s="272"/>
      <c r="DO59" s="272" t="s">
        <v>604</v>
      </c>
      <c r="DP59" s="272"/>
      <c r="DQ59" s="272"/>
      <c r="DR59" s="272" t="s">
        <v>604</v>
      </c>
      <c r="DS59" s="9"/>
      <c r="DT59" s="272"/>
      <c r="DU59" s="272"/>
      <c r="DV59" s="272"/>
      <c r="DW59" s="9"/>
      <c r="DX59" s="400"/>
      <c r="DY59" s="400"/>
      <c r="DZ59" s="400"/>
      <c r="EA59" s="400"/>
      <c r="EB59" s="400"/>
      <c r="EC59" s="400"/>
    </row>
    <row r="60" spans="1:133" x14ac:dyDescent="0.25">
      <c r="A60" s="435" t="s">
        <v>607</v>
      </c>
      <c r="B60" s="272"/>
      <c r="C60" s="272"/>
      <c r="D60" s="272"/>
      <c r="E60" s="272"/>
      <c r="F60" s="272"/>
      <c r="G60" s="272"/>
      <c r="H60" s="272"/>
      <c r="I60" s="272"/>
      <c r="J60" s="272"/>
      <c r="K60" s="272"/>
      <c r="L60" s="272"/>
      <c r="M60" s="272"/>
      <c r="N60" s="272"/>
      <c r="O60" s="272"/>
      <c r="P60" s="272"/>
      <c r="Q60" s="272"/>
      <c r="R60" s="272"/>
      <c r="S60" s="272"/>
      <c r="T60" s="272"/>
      <c r="U60" s="272"/>
      <c r="V60" s="272"/>
      <c r="W60" s="272"/>
      <c r="X60" s="272"/>
      <c r="Y60" s="272"/>
      <c r="Z60" s="272"/>
      <c r="AA60" s="272"/>
      <c r="AB60" s="272"/>
      <c r="AC60" s="272"/>
      <c r="AD60" s="272"/>
      <c r="AE60" s="272"/>
      <c r="AF60" s="272"/>
      <c r="AG60" s="272"/>
      <c r="AH60" s="272"/>
      <c r="AI60" s="272"/>
      <c r="AJ60" s="272"/>
      <c r="AK60" s="272"/>
      <c r="AL60" s="272"/>
      <c r="AM60" s="272"/>
      <c r="AN60" s="272"/>
      <c r="AO60" s="272"/>
      <c r="AP60" s="272"/>
      <c r="AQ60" s="272"/>
      <c r="AR60" s="272"/>
      <c r="AS60" s="272"/>
      <c r="AT60" s="272"/>
      <c r="AU60" s="272"/>
      <c r="AV60" s="272"/>
      <c r="AW60" s="272"/>
      <c r="AX60" s="272"/>
      <c r="AY60" s="272"/>
      <c r="AZ60" s="272"/>
      <c r="BA60" s="272"/>
      <c r="BB60" s="272"/>
      <c r="BC60" s="272"/>
      <c r="BD60" s="272"/>
      <c r="BE60" s="272"/>
      <c r="BF60" s="272"/>
      <c r="BG60" s="272"/>
      <c r="BH60" s="272"/>
      <c r="BI60" s="272"/>
      <c r="BJ60" s="272"/>
      <c r="BK60" s="272"/>
      <c r="BL60" s="272"/>
      <c r="BM60" s="272"/>
      <c r="BN60" s="272"/>
      <c r="BO60" s="272"/>
      <c r="BP60" s="272"/>
      <c r="BQ60" s="272"/>
      <c r="BR60" s="272"/>
      <c r="BS60" s="272"/>
      <c r="BT60" s="272"/>
      <c r="BU60" s="272"/>
      <c r="BV60" s="272"/>
      <c r="BW60" s="272"/>
      <c r="BX60" s="272"/>
      <c r="BY60" s="272"/>
      <c r="BZ60" s="272"/>
      <c r="CA60" s="272"/>
      <c r="CB60" s="272"/>
      <c r="CC60" s="272"/>
      <c r="CD60" s="272"/>
      <c r="CE60" s="272"/>
      <c r="CF60" s="272"/>
      <c r="CG60" s="272"/>
      <c r="CH60" s="272"/>
      <c r="CI60" s="272"/>
      <c r="CJ60" s="272"/>
      <c r="CK60" s="272"/>
      <c r="CL60" s="272"/>
      <c r="CM60" s="272"/>
      <c r="CN60" s="272"/>
      <c r="CO60" s="272"/>
      <c r="CP60" s="272"/>
      <c r="CQ60" s="272"/>
      <c r="CR60" s="272"/>
      <c r="CS60" s="272"/>
      <c r="CT60" s="272"/>
      <c r="CU60" s="272"/>
      <c r="CV60" s="272"/>
      <c r="CW60" s="272"/>
      <c r="CX60" s="272"/>
      <c r="CY60" s="272"/>
      <c r="CZ60" s="272"/>
      <c r="DA60" s="272"/>
      <c r="DB60" s="232"/>
      <c r="DC60" s="437">
        <v>-2883</v>
      </c>
      <c r="DD60" s="433"/>
      <c r="DE60" s="433"/>
      <c r="DF60" s="437">
        <v>-3892.79</v>
      </c>
      <c r="DG60" s="433"/>
      <c r="DH60" s="433"/>
      <c r="DI60" s="433"/>
      <c r="DJ60" s="437">
        <v>-304.56</v>
      </c>
      <c r="DK60" s="433"/>
      <c r="DL60" s="433"/>
      <c r="DM60" s="433"/>
      <c r="DN60" s="433"/>
      <c r="DO60" s="437">
        <v>-2322.354108598638</v>
      </c>
      <c r="DP60" s="433"/>
      <c r="DQ60" s="433"/>
      <c r="DR60" s="437">
        <v>-4137.3466402036383</v>
      </c>
      <c r="DS60" s="9"/>
      <c r="DT60" s="272"/>
      <c r="DU60" s="272"/>
      <c r="DV60" s="272"/>
      <c r="DW60" s="9"/>
      <c r="DX60" s="400"/>
      <c r="DY60" s="400"/>
      <c r="DZ60" s="400"/>
      <c r="EA60" s="400"/>
      <c r="EB60" s="400"/>
      <c r="EC60" s="400"/>
    </row>
    <row r="61" spans="1:133" x14ac:dyDescent="0.25">
      <c r="DB61" s="232"/>
      <c r="DC61" s="232"/>
      <c r="DF61" s="438"/>
      <c r="DO61" s="232"/>
      <c r="DX61" s="302"/>
    </row>
    <row r="62" spans="1:133" x14ac:dyDescent="0.25">
      <c r="DB62" s="232"/>
      <c r="DC62" s="232"/>
      <c r="DX62" s="302"/>
    </row>
    <row r="63" spans="1:133" x14ac:dyDescent="0.25">
      <c r="DC63" s="232"/>
      <c r="DX63" s="302"/>
    </row>
    <row r="64" spans="1:133" x14ac:dyDescent="0.25">
      <c r="DB64" s="232"/>
      <c r="DC64" s="232"/>
      <c r="DX64" s="302"/>
    </row>
    <row r="65" spans="106:128" x14ac:dyDescent="0.25">
      <c r="DB65" s="232"/>
      <c r="DC65" s="232"/>
      <c r="DX65" s="302"/>
    </row>
    <row r="66" spans="106:128" x14ac:dyDescent="0.25">
      <c r="DX66" s="302"/>
    </row>
    <row r="67" spans="106:128" x14ac:dyDescent="0.25">
      <c r="DX67" s="302"/>
    </row>
    <row r="68" spans="106:128" x14ac:dyDescent="0.25">
      <c r="DX68" s="302"/>
    </row>
    <row r="69" spans="106:128" x14ac:dyDescent="0.25">
      <c r="DX69" s="302"/>
    </row>
    <row r="70" spans="106:128" x14ac:dyDescent="0.25">
      <c r="DX70" s="302"/>
    </row>
    <row r="71" spans="106:128" x14ac:dyDescent="0.25">
      <c r="DX71" s="302"/>
    </row>
    <row r="72" spans="106:128" x14ac:dyDescent="0.25">
      <c r="DX72" s="302"/>
    </row>
    <row r="73" spans="106:128" x14ac:dyDescent="0.25">
      <c r="DX73" s="302"/>
    </row>
    <row r="74" spans="106:128" x14ac:dyDescent="0.25">
      <c r="DX74" s="302"/>
    </row>
    <row r="75" spans="106:128" x14ac:dyDescent="0.25">
      <c r="DX75" s="302"/>
    </row>
    <row r="76" spans="106:128" x14ac:dyDescent="0.25">
      <c r="DX76" s="302"/>
    </row>
  </sheetData>
  <mergeCells count="3">
    <mergeCell ref="DT1:DV1"/>
    <mergeCell ref="DX1:EA1"/>
    <mergeCell ref="B28:B31"/>
  </mergeCells>
  <pageMargins left="0.7" right="0.7" top="0.75" bottom="0.75" header="0.3" footer="0.3"/>
  <pageSetup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G21"/>
  <sheetViews>
    <sheetView workbookViewId="0">
      <selection activeCell="D17" sqref="D17"/>
    </sheetView>
  </sheetViews>
  <sheetFormatPr baseColWidth="10" defaultRowHeight="15" x14ac:dyDescent="0.25"/>
  <cols>
    <col min="2" max="2" width="30.28515625" customWidth="1"/>
  </cols>
  <sheetData>
    <row r="2" spans="2:7" ht="15.75" thickBot="1" x14ac:dyDescent="0.3"/>
    <row r="3" spans="2:7" ht="15.75" thickBot="1" x14ac:dyDescent="0.3">
      <c r="B3" s="238" t="s">
        <v>318</v>
      </c>
      <c r="C3" s="239">
        <v>2021</v>
      </c>
      <c r="D3" s="240">
        <v>2022</v>
      </c>
      <c r="E3" s="240">
        <v>2023</v>
      </c>
      <c r="F3" s="240">
        <v>2024</v>
      </c>
      <c r="G3" s="240">
        <v>2025</v>
      </c>
    </row>
    <row r="4" spans="2:7" ht="15.75" thickBot="1" x14ac:dyDescent="0.3">
      <c r="B4" s="241" t="s">
        <v>319</v>
      </c>
      <c r="C4" s="242" t="s">
        <v>320</v>
      </c>
      <c r="D4" s="242" t="s">
        <v>321</v>
      </c>
      <c r="E4" s="242" t="s">
        <v>322</v>
      </c>
      <c r="F4" s="242" t="s">
        <v>323</v>
      </c>
      <c r="G4" s="242" t="s">
        <v>324</v>
      </c>
    </row>
    <row r="5" spans="2:7" ht="15.75" thickBot="1" x14ac:dyDescent="0.3">
      <c r="B5" s="241" t="s">
        <v>325</v>
      </c>
      <c r="C5" s="242" t="s">
        <v>326</v>
      </c>
      <c r="D5" s="242" t="s">
        <v>327</v>
      </c>
      <c r="E5" s="242" t="s">
        <v>328</v>
      </c>
      <c r="F5" s="242" t="s">
        <v>329</v>
      </c>
      <c r="G5" s="242" t="s">
        <v>330</v>
      </c>
    </row>
    <row r="6" spans="2:7" ht="15.75" thickBot="1" x14ac:dyDescent="0.3">
      <c r="B6" s="241" t="s">
        <v>331</v>
      </c>
      <c r="C6" s="243" t="s">
        <v>332</v>
      </c>
      <c r="D6" s="243" t="s">
        <v>333</v>
      </c>
      <c r="E6" s="243" t="s">
        <v>334</v>
      </c>
      <c r="F6" s="243" t="s">
        <v>335</v>
      </c>
      <c r="G6" s="243" t="s">
        <v>336</v>
      </c>
    </row>
    <row r="7" spans="2:7" ht="15.75" thickBot="1" x14ac:dyDescent="0.3">
      <c r="B7" s="241" t="s">
        <v>337</v>
      </c>
      <c r="C7" s="243" t="s">
        <v>338</v>
      </c>
      <c r="D7" s="243" t="s">
        <v>339</v>
      </c>
      <c r="E7" s="243" t="s">
        <v>340</v>
      </c>
      <c r="F7" s="243" t="s">
        <v>339</v>
      </c>
      <c r="G7" s="243" t="s">
        <v>341</v>
      </c>
    </row>
    <row r="8" spans="2:7" ht="15.75" thickBot="1" x14ac:dyDescent="0.3">
      <c r="B8" s="241" t="s">
        <v>342</v>
      </c>
      <c r="C8" s="242" t="s">
        <v>343</v>
      </c>
      <c r="D8" s="242" t="s">
        <v>344</v>
      </c>
      <c r="E8" s="242" t="s">
        <v>345</v>
      </c>
      <c r="F8" s="242" t="s">
        <v>346</v>
      </c>
      <c r="G8" s="242" t="s">
        <v>347</v>
      </c>
    </row>
    <row r="9" spans="2:7" ht="15.75" thickBot="1" x14ac:dyDescent="0.3">
      <c r="B9" s="241" t="s">
        <v>348</v>
      </c>
      <c r="C9" s="243" t="s">
        <v>349</v>
      </c>
      <c r="D9" s="243" t="s">
        <v>350</v>
      </c>
      <c r="E9" s="243" t="s">
        <v>351</v>
      </c>
      <c r="F9" s="243" t="s">
        <v>352</v>
      </c>
      <c r="G9" s="243" t="s">
        <v>352</v>
      </c>
    </row>
    <row r="10" spans="2:7" ht="15.75" thickBot="1" x14ac:dyDescent="0.3">
      <c r="B10" s="241" t="s">
        <v>353</v>
      </c>
      <c r="C10" s="243" t="s">
        <v>354</v>
      </c>
      <c r="D10" s="243" t="s">
        <v>355</v>
      </c>
      <c r="E10" s="243" t="s">
        <v>356</v>
      </c>
      <c r="F10" s="243" t="s">
        <v>357</v>
      </c>
      <c r="G10" s="243" t="s">
        <v>358</v>
      </c>
    </row>
    <row r="11" spans="2:7" ht="15.75" thickBot="1" x14ac:dyDescent="0.3">
      <c r="B11" s="241" t="s">
        <v>359</v>
      </c>
      <c r="C11" s="242" t="s">
        <v>360</v>
      </c>
      <c r="D11" s="242" t="s">
        <v>361</v>
      </c>
      <c r="E11" s="242" t="s">
        <v>362</v>
      </c>
      <c r="F11" s="242" t="s">
        <v>363</v>
      </c>
      <c r="G11" s="242" t="s">
        <v>364</v>
      </c>
    </row>
    <row r="12" spans="2:7" ht="15.75" thickBot="1" x14ac:dyDescent="0.3">
      <c r="B12" s="244"/>
      <c r="C12" s="244"/>
      <c r="D12" s="244"/>
      <c r="E12" s="244"/>
      <c r="F12" s="244"/>
      <c r="G12" s="244"/>
    </row>
    <row r="13" spans="2:7" ht="15.75" thickBot="1" x14ac:dyDescent="0.3">
      <c r="B13" s="238" t="s">
        <v>365</v>
      </c>
      <c r="C13" s="239">
        <v>2021</v>
      </c>
      <c r="D13" s="240">
        <v>2022</v>
      </c>
      <c r="E13" s="240">
        <v>2023</v>
      </c>
      <c r="F13" s="240">
        <v>2024</v>
      </c>
      <c r="G13" s="240">
        <v>2025</v>
      </c>
    </row>
    <row r="14" spans="2:7" ht="15.75" thickBot="1" x14ac:dyDescent="0.3">
      <c r="B14" s="245" t="s">
        <v>366</v>
      </c>
      <c r="C14" s="246" t="s">
        <v>367</v>
      </c>
      <c r="D14" s="243" t="s">
        <v>368</v>
      </c>
      <c r="E14" s="243" t="s">
        <v>369</v>
      </c>
      <c r="F14" s="243" t="s">
        <v>370</v>
      </c>
      <c r="G14" s="243" t="s">
        <v>371</v>
      </c>
    </row>
    <row r="15" spans="2:7" ht="15.75" thickBot="1" x14ac:dyDescent="0.3">
      <c r="B15" s="245" t="s">
        <v>372</v>
      </c>
      <c r="C15" s="247">
        <v>59.8</v>
      </c>
      <c r="D15" s="248">
        <v>59.2</v>
      </c>
      <c r="E15" s="248">
        <v>55</v>
      </c>
      <c r="F15" s="248">
        <v>52.3</v>
      </c>
      <c r="G15" s="248">
        <v>50.5</v>
      </c>
    </row>
    <row r="16" spans="2:7" ht="15.75" thickBot="1" x14ac:dyDescent="0.3">
      <c r="B16" s="245" t="s">
        <v>373</v>
      </c>
      <c r="C16" s="246" t="s">
        <v>374</v>
      </c>
      <c r="D16" s="243" t="s">
        <v>375</v>
      </c>
      <c r="E16" s="243" t="s">
        <v>376</v>
      </c>
      <c r="F16" s="243" t="s">
        <v>377</v>
      </c>
      <c r="G16" s="243" t="s">
        <v>378</v>
      </c>
    </row>
    <row r="17" spans="2:7" ht="15.75" thickBot="1" x14ac:dyDescent="0.3">
      <c r="B17" s="245" t="s">
        <v>379</v>
      </c>
      <c r="C17" s="246" t="s">
        <v>380</v>
      </c>
      <c r="D17" s="243" t="s">
        <v>381</v>
      </c>
      <c r="E17" s="243" t="s">
        <v>382</v>
      </c>
      <c r="F17" s="243" t="s">
        <v>383</v>
      </c>
      <c r="G17" s="243" t="s">
        <v>384</v>
      </c>
    </row>
    <row r="18" spans="2:7" ht="15.75" thickBot="1" x14ac:dyDescent="0.3">
      <c r="B18" s="245" t="s">
        <v>353</v>
      </c>
      <c r="C18" s="246" t="s">
        <v>385</v>
      </c>
      <c r="D18" s="243" t="s">
        <v>386</v>
      </c>
      <c r="E18" s="243" t="s">
        <v>387</v>
      </c>
      <c r="F18" s="243" t="s">
        <v>388</v>
      </c>
      <c r="G18" s="243" t="s">
        <v>389</v>
      </c>
    </row>
    <row r="19" spans="2:7" x14ac:dyDescent="0.25">
      <c r="B19" s="244"/>
      <c r="C19" s="244"/>
      <c r="D19" s="244"/>
      <c r="E19" s="244"/>
      <c r="F19" s="244"/>
      <c r="G19" s="244"/>
    </row>
    <row r="20" spans="2:7" x14ac:dyDescent="0.25">
      <c r="B20" s="801" t="s">
        <v>390</v>
      </c>
      <c r="C20" s="801"/>
      <c r="D20" s="801"/>
      <c r="E20" s="801"/>
      <c r="F20" s="244"/>
      <c r="G20" s="244"/>
    </row>
    <row r="21" spans="2:7" x14ac:dyDescent="0.25">
      <c r="B21" s="249"/>
    </row>
  </sheetData>
  <mergeCells count="1">
    <mergeCell ref="B20:E20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4:N12"/>
  <sheetViews>
    <sheetView workbookViewId="0">
      <selection activeCell="F7" sqref="F7"/>
    </sheetView>
  </sheetViews>
  <sheetFormatPr baseColWidth="10" defaultRowHeight="15" x14ac:dyDescent="0.25"/>
  <cols>
    <col min="2" max="2" width="42" style="8" customWidth="1"/>
    <col min="3" max="3" width="11.42578125" style="8" customWidth="1"/>
    <col min="4" max="4" width="10.42578125" style="8" customWidth="1"/>
    <col min="5" max="6" width="10" style="8" customWidth="1"/>
    <col min="13" max="13" width="42.28515625" customWidth="1"/>
    <col min="14" max="14" width="18.7109375" customWidth="1"/>
  </cols>
  <sheetData>
    <row r="4" spans="2:14" ht="21" x14ac:dyDescent="0.25">
      <c r="B4" s="108" t="s">
        <v>191</v>
      </c>
      <c r="C4" s="108">
        <v>2018</v>
      </c>
      <c r="D4" s="108">
        <v>2019</v>
      </c>
      <c r="E4" s="108" t="s">
        <v>196</v>
      </c>
      <c r="F4" s="108" t="s">
        <v>195</v>
      </c>
      <c r="M4" s="94"/>
      <c r="N4" s="94"/>
    </row>
    <row r="5" spans="2:14" ht="17.45" customHeight="1" x14ac:dyDescent="0.35">
      <c r="B5" s="9" t="s">
        <v>197</v>
      </c>
      <c r="C5" s="116">
        <v>107562</v>
      </c>
      <c r="D5" s="116">
        <v>108108</v>
      </c>
      <c r="E5" s="116">
        <v>94297</v>
      </c>
      <c r="F5" s="116">
        <v>99197</v>
      </c>
      <c r="M5" s="95"/>
      <c r="N5" s="96"/>
    </row>
    <row r="6" spans="2:14" ht="17.100000000000001" customHeight="1" x14ac:dyDescent="0.25">
      <c r="B6" s="110" t="s">
        <v>192</v>
      </c>
      <c r="C6" s="111">
        <v>1.2999999999999999E-2</v>
      </c>
      <c r="D6" s="115">
        <v>1E-4</v>
      </c>
      <c r="E6" s="111">
        <v>-9.5000000000000001E-2</v>
      </c>
      <c r="F6" s="111">
        <v>3.5000000000000003E-2</v>
      </c>
      <c r="M6" s="97"/>
      <c r="N6" s="98"/>
    </row>
    <row r="7" spans="2:14" ht="17.45" customHeight="1" x14ac:dyDescent="0.35">
      <c r="B7" s="9" t="s">
        <v>193</v>
      </c>
      <c r="C7" s="112">
        <v>2.7000000000000001E-3</v>
      </c>
      <c r="D7" s="112">
        <v>-6.9999999999999999E-4</v>
      </c>
      <c r="E7" s="112">
        <v>-9.2999999999999992E-3</v>
      </c>
      <c r="F7" s="112">
        <v>2.3E-2</v>
      </c>
      <c r="M7" s="99"/>
      <c r="N7" s="100"/>
    </row>
    <row r="8" spans="2:14" ht="17.45" customHeight="1" x14ac:dyDescent="0.35">
      <c r="B8" s="110" t="s">
        <v>199</v>
      </c>
      <c r="C8" s="113">
        <v>185.19</v>
      </c>
      <c r="D8" s="113">
        <v>187.89</v>
      </c>
      <c r="E8" s="8">
        <v>170.36</v>
      </c>
      <c r="F8" s="8">
        <v>180.03</v>
      </c>
      <c r="M8" s="99"/>
      <c r="N8" s="101"/>
    </row>
    <row r="9" spans="2:14" ht="15" customHeight="1" x14ac:dyDescent="0.25">
      <c r="B9" s="9" t="s">
        <v>194</v>
      </c>
      <c r="C9" s="109">
        <v>60.55</v>
      </c>
      <c r="D9" s="109">
        <v>55.3</v>
      </c>
      <c r="E9" s="109">
        <v>35.619999999999997</v>
      </c>
      <c r="F9" s="109">
        <v>43</v>
      </c>
      <c r="M9" s="102"/>
      <c r="N9" s="103"/>
    </row>
    <row r="10" spans="2:14" ht="19.5" customHeight="1" x14ac:dyDescent="0.35">
      <c r="B10" s="117" t="s">
        <v>200</v>
      </c>
      <c r="C10" s="118">
        <v>80.05</v>
      </c>
      <c r="D10" s="118">
        <v>71.33</v>
      </c>
      <c r="E10" s="118">
        <v>52.33</v>
      </c>
      <c r="F10" s="118">
        <v>60.21</v>
      </c>
      <c r="M10" s="104"/>
      <c r="N10" s="105"/>
    </row>
    <row r="11" spans="2:14" ht="16.5" customHeight="1" x14ac:dyDescent="0.35">
      <c r="B11" s="114" t="s">
        <v>201</v>
      </c>
      <c r="C11" s="9"/>
      <c r="D11" s="9"/>
      <c r="M11" s="106"/>
      <c r="N11" s="107"/>
    </row>
    <row r="12" spans="2:14" ht="15" customHeight="1" x14ac:dyDescent="0.35">
      <c r="B12" s="8" t="s">
        <v>198</v>
      </c>
      <c r="M12" s="106"/>
      <c r="N12" s="107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5:C34"/>
  <sheetViews>
    <sheetView topLeftCell="A4" workbookViewId="0">
      <selection activeCell="D16" sqref="D16"/>
    </sheetView>
  </sheetViews>
  <sheetFormatPr baseColWidth="10" defaultColWidth="10.85546875" defaultRowHeight="15" x14ac:dyDescent="0.25"/>
  <cols>
    <col min="1" max="1" width="10.85546875" style="8"/>
    <col min="2" max="2" width="31.28515625" style="8" bestFit="1" customWidth="1"/>
    <col min="3" max="3" width="13.85546875" style="8" bestFit="1" customWidth="1"/>
    <col min="4" max="16384" width="10.85546875" style="8"/>
  </cols>
  <sheetData>
    <row r="5" spans="2:3" x14ac:dyDescent="0.25">
      <c r="B5" s="122" t="s">
        <v>205</v>
      </c>
      <c r="C5" s="123" t="s">
        <v>207</v>
      </c>
    </row>
    <row r="6" spans="2:3" x14ac:dyDescent="0.25">
      <c r="B6" s="8" t="s">
        <v>208</v>
      </c>
      <c r="C6" s="124">
        <v>174.7508</v>
      </c>
    </row>
    <row r="7" spans="2:3" x14ac:dyDescent="0.25">
      <c r="B7" s="8" t="s">
        <v>209</v>
      </c>
      <c r="C7" s="124">
        <v>58.33</v>
      </c>
    </row>
    <row r="8" spans="2:3" x14ac:dyDescent="0.25">
      <c r="B8" s="8" t="s">
        <v>188</v>
      </c>
      <c r="C8" s="124">
        <v>4.88</v>
      </c>
    </row>
    <row r="9" spans="2:3" x14ac:dyDescent="0.25">
      <c r="B9" s="8" t="s">
        <v>210</v>
      </c>
      <c r="C9" s="124">
        <v>118.1</v>
      </c>
    </row>
    <row r="10" spans="2:3" x14ac:dyDescent="0.25">
      <c r="B10" s="8" t="s">
        <v>211</v>
      </c>
      <c r="C10" s="124">
        <v>17</v>
      </c>
    </row>
    <row r="11" spans="2:3" x14ac:dyDescent="0.25">
      <c r="B11" s="8" t="s">
        <v>212</v>
      </c>
      <c r="C11" s="124">
        <v>54.39</v>
      </c>
    </row>
    <row r="12" spans="2:3" x14ac:dyDescent="0.25">
      <c r="B12" s="8" t="s">
        <v>213</v>
      </c>
      <c r="C12" s="124">
        <v>85.728399999999993</v>
      </c>
    </row>
    <row r="13" spans="2:3" x14ac:dyDescent="0.25">
      <c r="C13" s="124"/>
    </row>
    <row r="14" spans="2:3" x14ac:dyDescent="0.25">
      <c r="B14" s="122" t="s">
        <v>214</v>
      </c>
      <c r="C14" s="123" t="s">
        <v>207</v>
      </c>
    </row>
    <row r="15" spans="2:3" x14ac:dyDescent="0.25">
      <c r="B15" s="8" t="s">
        <v>215</v>
      </c>
      <c r="C15" s="124">
        <v>63.9</v>
      </c>
    </row>
    <row r="16" spans="2:3" x14ac:dyDescent="0.25">
      <c r="B16" s="8" t="s">
        <v>216</v>
      </c>
      <c r="C16" s="124">
        <v>58.98639</v>
      </c>
    </row>
    <row r="17" spans="2:3" x14ac:dyDescent="0.25">
      <c r="B17" s="8" t="s">
        <v>217</v>
      </c>
      <c r="C17" s="124">
        <v>56.78</v>
      </c>
    </row>
    <row r="18" spans="2:3" x14ac:dyDescent="0.25">
      <c r="B18" s="8" t="s">
        <v>189</v>
      </c>
      <c r="C18" s="124">
        <v>54.786299999999997</v>
      </c>
    </row>
    <row r="19" spans="2:3" x14ac:dyDescent="0.25">
      <c r="B19" s="8" t="s">
        <v>212</v>
      </c>
      <c r="C19" s="124">
        <v>74.709999999999994</v>
      </c>
    </row>
    <row r="20" spans="2:3" x14ac:dyDescent="0.25">
      <c r="C20" s="124"/>
    </row>
    <row r="21" spans="2:3" x14ac:dyDescent="0.25">
      <c r="B21" s="122" t="s">
        <v>218</v>
      </c>
      <c r="C21" s="123" t="s">
        <v>207</v>
      </c>
    </row>
    <row r="22" spans="2:3" x14ac:dyDescent="0.25">
      <c r="B22" s="8" t="s">
        <v>216</v>
      </c>
      <c r="C22" s="125">
        <f>+C16*C9</f>
        <v>6966.2926589999997</v>
      </c>
    </row>
    <row r="23" spans="2:3" x14ac:dyDescent="0.25">
      <c r="B23" s="8" t="s">
        <v>219</v>
      </c>
      <c r="C23" s="125">
        <f>+C17*C10</f>
        <v>965.26</v>
      </c>
    </row>
    <row r="24" spans="2:3" x14ac:dyDescent="0.25">
      <c r="B24" s="8" t="s">
        <v>190</v>
      </c>
      <c r="C24" s="125">
        <f>+C18*C12</f>
        <v>4696.741840919999</v>
      </c>
    </row>
    <row r="25" spans="2:3" x14ac:dyDescent="0.25">
      <c r="B25" s="126" t="s">
        <v>220</v>
      </c>
      <c r="C25" s="127">
        <f>+C22+C23+C24</f>
        <v>12628.294499919999</v>
      </c>
    </row>
    <row r="27" spans="2:3" ht="45" x14ac:dyDescent="0.25">
      <c r="B27" s="128" t="s">
        <v>221</v>
      </c>
      <c r="C27" s="123" t="s">
        <v>207</v>
      </c>
    </row>
    <row r="28" spans="2:3" x14ac:dyDescent="0.25">
      <c r="B28" s="8" t="s">
        <v>222</v>
      </c>
      <c r="C28" s="129">
        <v>3990</v>
      </c>
    </row>
    <row r="29" spans="2:3" x14ac:dyDescent="0.25">
      <c r="B29" s="8" t="s">
        <v>223</v>
      </c>
      <c r="C29" s="129">
        <f>+C24*12%</f>
        <v>563.60902091039986</v>
      </c>
    </row>
    <row r="30" spans="2:3" x14ac:dyDescent="0.25">
      <c r="B30" s="8" t="s">
        <v>26</v>
      </c>
      <c r="C30" s="129">
        <v>4063</v>
      </c>
    </row>
    <row r="31" spans="2:3" x14ac:dyDescent="0.25">
      <c r="B31" s="8" t="s">
        <v>224</v>
      </c>
      <c r="C31" s="129">
        <v>1255</v>
      </c>
    </row>
    <row r="32" spans="2:3" x14ac:dyDescent="0.25">
      <c r="B32" s="8" t="s">
        <v>225</v>
      </c>
      <c r="C32" s="129">
        <v>342</v>
      </c>
    </row>
    <row r="33" spans="2:3" x14ac:dyDescent="0.25">
      <c r="B33" s="8" t="s">
        <v>226</v>
      </c>
      <c r="C33" s="129">
        <v>62</v>
      </c>
    </row>
    <row r="34" spans="2:3" x14ac:dyDescent="0.25">
      <c r="B34" s="8" t="s">
        <v>25</v>
      </c>
      <c r="C34" s="129">
        <f>+C25-C28-C29-C30-C31-C32-C33</f>
        <v>2352.6854790095995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10BD9-61BF-41C8-8A9A-44B189BBCE34}">
  <sheetPr>
    <tabColor theme="0"/>
  </sheetPr>
  <dimension ref="B2:U25"/>
  <sheetViews>
    <sheetView zoomScale="80" zoomScaleNormal="80" workbookViewId="0">
      <pane ySplit="6" topLeftCell="A7" activePane="bottomLeft" state="frozen"/>
      <selection pane="bottomLeft" activeCell="D4" sqref="D4:M4"/>
    </sheetView>
  </sheetViews>
  <sheetFormatPr baseColWidth="10" defaultRowHeight="15.75" x14ac:dyDescent="0.25"/>
  <cols>
    <col min="1" max="1" width="11.42578125" style="715"/>
    <col min="2" max="2" width="12.5703125" style="715" customWidth="1"/>
    <col min="3" max="3" width="10.28515625" style="715" customWidth="1"/>
    <col min="4" max="4" width="24.42578125" style="715" customWidth="1"/>
    <col min="5" max="5" width="42.85546875" style="715" customWidth="1"/>
    <col min="6" max="6" width="8.7109375" style="715" customWidth="1"/>
    <col min="7" max="7" width="11.140625" style="715" customWidth="1"/>
    <col min="8" max="8" width="13.28515625" style="715" customWidth="1"/>
    <col min="9" max="9" width="28.85546875" style="715" customWidth="1"/>
    <col min="10" max="10" width="14.5703125" style="715" customWidth="1"/>
    <col min="11" max="11" width="13" style="715" customWidth="1"/>
    <col min="12" max="12" width="12.28515625" style="715" customWidth="1"/>
    <col min="13" max="13" width="11.28515625" style="715" customWidth="1"/>
    <col min="14" max="16384" width="11.42578125" style="715"/>
  </cols>
  <sheetData>
    <row r="2" spans="2:21" ht="26.25" x14ac:dyDescent="0.25">
      <c r="D2" s="766" t="s">
        <v>707</v>
      </c>
      <c r="E2" s="766"/>
      <c r="F2" s="766"/>
      <c r="G2" s="766"/>
      <c r="H2" s="766"/>
      <c r="I2" s="766"/>
      <c r="J2" s="766"/>
      <c r="K2" s="766"/>
      <c r="L2" s="766"/>
      <c r="M2" s="766"/>
      <c r="N2" s="717"/>
      <c r="O2" s="717"/>
      <c r="P2" s="717"/>
      <c r="Q2" s="717"/>
      <c r="R2" s="717"/>
      <c r="S2" s="717"/>
      <c r="T2" s="717"/>
    </row>
    <row r="3" spans="2:21" ht="28.5" x14ac:dyDescent="0.25">
      <c r="B3" s="718"/>
      <c r="C3" s="718"/>
      <c r="D3" s="767" t="s">
        <v>708</v>
      </c>
      <c r="E3" s="767"/>
      <c r="F3" s="767"/>
      <c r="G3" s="767"/>
      <c r="H3" s="767"/>
      <c r="I3" s="767"/>
      <c r="J3" s="767"/>
      <c r="K3" s="767"/>
      <c r="L3" s="767"/>
      <c r="M3" s="767"/>
      <c r="N3" s="719"/>
      <c r="O3" s="719"/>
      <c r="P3" s="719"/>
      <c r="Q3" s="719"/>
      <c r="S3" s="718"/>
      <c r="T3" s="718"/>
      <c r="U3" s="718"/>
    </row>
    <row r="4" spans="2:21" ht="21" x14ac:dyDescent="0.35">
      <c r="D4" s="768" t="s">
        <v>727</v>
      </c>
      <c r="E4" s="768"/>
      <c r="F4" s="768"/>
      <c r="G4" s="768"/>
      <c r="H4" s="768"/>
      <c r="I4" s="768"/>
      <c r="J4" s="768"/>
      <c r="K4" s="768"/>
      <c r="L4" s="768"/>
      <c r="M4" s="768"/>
      <c r="N4" s="720"/>
      <c r="O4" s="720"/>
      <c r="P4" s="720"/>
      <c r="Q4" s="720"/>
      <c r="R4" s="720"/>
      <c r="S4" s="721"/>
      <c r="T4" s="721"/>
    </row>
    <row r="5" spans="2:21" ht="15" customHeight="1" x14ac:dyDescent="0.25">
      <c r="C5" s="722"/>
      <c r="D5" s="722"/>
      <c r="E5" s="769"/>
      <c r="F5" s="769"/>
      <c r="G5" s="769"/>
      <c r="H5" s="769"/>
      <c r="I5" s="769"/>
      <c r="J5" s="769"/>
      <c r="K5" s="769"/>
      <c r="L5" s="769"/>
      <c r="M5" s="723"/>
      <c r="N5" s="723"/>
      <c r="O5" s="723"/>
      <c r="P5" s="723"/>
      <c r="Q5" s="723"/>
      <c r="R5" s="723"/>
      <c r="S5" s="722"/>
      <c r="T5" s="722"/>
    </row>
    <row r="6" spans="2:21" x14ac:dyDescent="0.25">
      <c r="C6" s="722"/>
      <c r="D6" s="722"/>
      <c r="E6" s="723"/>
      <c r="F6" s="723"/>
      <c r="G6" s="723"/>
      <c r="H6" s="723"/>
      <c r="I6" s="723"/>
      <c r="J6" s="723"/>
      <c r="K6" s="723"/>
      <c r="L6" s="723"/>
      <c r="M6" s="723"/>
      <c r="N6" s="723"/>
      <c r="O6" s="723"/>
      <c r="P6" s="723"/>
      <c r="Q6" s="723"/>
      <c r="R6" s="723"/>
      <c r="S6" s="722"/>
      <c r="T6" s="722"/>
    </row>
    <row r="8" spans="2:21" x14ac:dyDescent="0.25">
      <c r="B8" s="724" t="s">
        <v>709</v>
      </c>
    </row>
    <row r="9" spans="2:21" ht="16.5" thickBot="1" x14ac:dyDescent="0.3"/>
    <row r="10" spans="2:21" ht="36.75" customHeight="1" thickBot="1" x14ac:dyDescent="0.3">
      <c r="B10" s="770" t="s">
        <v>710</v>
      </c>
      <c r="C10" s="771"/>
      <c r="D10" s="771"/>
      <c r="E10" s="771"/>
      <c r="F10" s="771"/>
      <c r="G10" s="771"/>
      <c r="H10" s="771"/>
      <c r="I10" s="771"/>
      <c r="J10" s="771"/>
      <c r="K10" s="771"/>
      <c r="L10" s="771"/>
      <c r="M10" s="771"/>
      <c r="N10" s="771"/>
      <c r="O10" s="772"/>
    </row>
    <row r="11" spans="2:21" ht="32.25" customHeight="1" thickBot="1" x14ac:dyDescent="0.3">
      <c r="B11" s="760" t="s">
        <v>711</v>
      </c>
      <c r="C11" s="761"/>
      <c r="D11" s="761"/>
      <c r="E11" s="761"/>
      <c r="F11" s="761"/>
      <c r="G11" s="761"/>
      <c r="H11" s="761"/>
      <c r="I11" s="762"/>
      <c r="J11" s="763" t="s">
        <v>712</v>
      </c>
      <c r="K11" s="764"/>
      <c r="L11" s="764"/>
      <c r="M11" s="764"/>
      <c r="N11" s="764"/>
      <c r="O11" s="765"/>
    </row>
    <row r="12" spans="2:21" ht="40.5" customHeight="1" x14ac:dyDescent="0.25">
      <c r="B12" s="748" t="s">
        <v>713</v>
      </c>
      <c r="C12" s="749"/>
      <c r="D12" s="749"/>
      <c r="E12" s="750"/>
      <c r="F12" s="751" t="s">
        <v>714</v>
      </c>
      <c r="G12" s="752"/>
      <c r="H12" s="753"/>
      <c r="I12" s="725" t="s">
        <v>184</v>
      </c>
      <c r="J12" s="754" t="s">
        <v>715</v>
      </c>
      <c r="K12" s="755"/>
      <c r="L12" s="756" t="s">
        <v>716</v>
      </c>
      <c r="M12" s="756" t="s">
        <v>717</v>
      </c>
      <c r="N12" s="758" t="s">
        <v>718</v>
      </c>
      <c r="O12" s="739" t="s">
        <v>719</v>
      </c>
    </row>
    <row r="13" spans="2:21" ht="87.75" customHeight="1" thickBot="1" x14ac:dyDescent="0.3">
      <c r="B13" s="741" t="s">
        <v>720</v>
      </c>
      <c r="C13" s="742"/>
      <c r="D13" s="743"/>
      <c r="E13" s="726" t="s">
        <v>728</v>
      </c>
      <c r="F13" s="727" t="s">
        <v>721</v>
      </c>
      <c r="G13" s="726" t="s">
        <v>44</v>
      </c>
      <c r="H13" s="728" t="s">
        <v>45</v>
      </c>
      <c r="I13" s="729" t="s">
        <v>722</v>
      </c>
      <c r="J13" s="730" t="s">
        <v>723</v>
      </c>
      <c r="K13" s="731" t="s">
        <v>724</v>
      </c>
      <c r="L13" s="757"/>
      <c r="M13" s="757"/>
      <c r="N13" s="759"/>
      <c r="O13" s="740"/>
    </row>
    <row r="14" spans="2:21" ht="115.5" customHeight="1" x14ac:dyDescent="0.25">
      <c r="B14" s="744" t="s">
        <v>732</v>
      </c>
      <c r="C14" s="744"/>
      <c r="D14" s="744"/>
      <c r="E14" s="744"/>
      <c r="F14" s="744"/>
      <c r="G14" s="744"/>
      <c r="H14" s="744"/>
      <c r="I14" s="745"/>
      <c r="J14" s="745"/>
      <c r="K14" s="745"/>
      <c r="L14" s="745"/>
      <c r="M14" s="745"/>
      <c r="N14" s="745"/>
      <c r="O14" s="745"/>
    </row>
    <row r="15" spans="2:21" x14ac:dyDescent="0.25">
      <c r="F15" s="714"/>
    </row>
    <row r="17" spans="2:16" x14ac:dyDescent="0.25">
      <c r="B17" s="732" t="s">
        <v>733</v>
      </c>
      <c r="C17" s="733"/>
      <c r="D17" s="733"/>
      <c r="E17" s="733"/>
      <c r="F17" s="733"/>
      <c r="G17" s="733"/>
      <c r="H17" s="733"/>
      <c r="I17" s="733"/>
      <c r="J17" s="733"/>
      <c r="K17" s="733"/>
      <c r="L17" s="733"/>
      <c r="M17" s="733"/>
      <c r="N17" s="733"/>
      <c r="O17" s="733"/>
      <c r="P17" s="733"/>
    </row>
    <row r="18" spans="2:16" x14ac:dyDescent="0.25">
      <c r="C18" s="733"/>
      <c r="D18" s="733"/>
      <c r="E18" s="733"/>
      <c r="F18" s="733"/>
      <c r="G18" s="733"/>
      <c r="H18" s="733"/>
      <c r="I18" s="733"/>
      <c r="J18" s="733"/>
      <c r="K18" s="733"/>
      <c r="L18" s="733"/>
      <c r="M18" s="733"/>
      <c r="N18" s="733"/>
      <c r="O18" s="733"/>
      <c r="P18" s="733"/>
    </row>
    <row r="19" spans="2:16" x14ac:dyDescent="0.25">
      <c r="B19" s="732" t="s">
        <v>734</v>
      </c>
      <c r="C19" s="733"/>
      <c r="D19" s="733"/>
      <c r="E19" s="733"/>
      <c r="F19" s="733"/>
      <c r="G19" s="733"/>
      <c r="H19" s="733"/>
      <c r="I19" s="733"/>
      <c r="J19" s="733"/>
      <c r="K19" s="733"/>
      <c r="L19" s="733"/>
      <c r="M19" s="733"/>
      <c r="N19" s="733"/>
      <c r="O19" s="733"/>
      <c r="P19" s="733"/>
    </row>
    <row r="20" spans="2:16" ht="18.75" customHeight="1" x14ac:dyDescent="0.25">
      <c r="B20" s="747" t="s">
        <v>725</v>
      </c>
      <c r="C20" s="747"/>
      <c r="D20" s="746" t="s">
        <v>726</v>
      </c>
      <c r="E20" s="746"/>
      <c r="F20" s="746"/>
      <c r="G20" s="746"/>
      <c r="H20" s="746"/>
      <c r="I20" s="746"/>
      <c r="J20" s="746"/>
      <c r="K20" s="734"/>
      <c r="L20" s="733"/>
      <c r="M20" s="733"/>
      <c r="N20" s="733"/>
      <c r="O20" s="733"/>
      <c r="P20" s="733"/>
    </row>
    <row r="21" spans="2:16" ht="15.75" customHeight="1" x14ac:dyDescent="0.25">
      <c r="C21" s="735"/>
      <c r="D21" s="746"/>
      <c r="E21" s="746"/>
      <c r="F21" s="746"/>
      <c r="G21" s="746"/>
      <c r="H21" s="746"/>
      <c r="I21" s="746"/>
      <c r="J21" s="746"/>
      <c r="K21" s="734"/>
      <c r="L21" s="733"/>
      <c r="M21" s="733"/>
      <c r="N21" s="733"/>
      <c r="O21" s="733"/>
      <c r="P21" s="733"/>
    </row>
    <row r="22" spans="2:16" x14ac:dyDescent="0.25">
      <c r="B22" s="733"/>
      <c r="C22" s="733"/>
      <c r="D22" s="733"/>
      <c r="E22" s="733"/>
      <c r="F22" s="733"/>
      <c r="G22" s="733"/>
      <c r="H22" s="733"/>
      <c r="I22" s="733"/>
      <c r="J22" s="733"/>
      <c r="K22" s="733"/>
      <c r="L22" s="733"/>
      <c r="M22" s="733"/>
      <c r="N22" s="733"/>
      <c r="O22" s="733"/>
      <c r="P22" s="733"/>
    </row>
    <row r="23" spans="2:16" x14ac:dyDescent="0.25">
      <c r="B23" s="733"/>
      <c r="C23" s="733"/>
      <c r="D23" s="733"/>
      <c r="E23" s="733"/>
      <c r="F23" s="733"/>
      <c r="G23" s="733"/>
      <c r="H23" s="733"/>
      <c r="I23" s="733"/>
      <c r="J23" s="733"/>
      <c r="K23" s="733"/>
      <c r="L23" s="733"/>
      <c r="M23" s="733"/>
      <c r="N23" s="733"/>
      <c r="O23" s="733"/>
      <c r="P23" s="733"/>
    </row>
    <row r="24" spans="2:16" x14ac:dyDescent="0.25">
      <c r="B24" s="733"/>
      <c r="C24" s="733"/>
      <c r="D24" s="733"/>
      <c r="E24" s="733"/>
      <c r="F24" s="733"/>
      <c r="G24" s="733"/>
      <c r="H24" s="733"/>
      <c r="I24" s="733"/>
      <c r="J24" s="733"/>
      <c r="K24" s="733"/>
      <c r="L24" s="733"/>
      <c r="M24" s="733"/>
      <c r="N24" s="733"/>
      <c r="O24" s="733"/>
      <c r="P24" s="733"/>
    </row>
    <row r="25" spans="2:16" x14ac:dyDescent="0.25">
      <c r="B25" s="736" t="s">
        <v>729</v>
      </c>
    </row>
  </sheetData>
  <mergeCells count="18">
    <mergeCell ref="B11:I11"/>
    <mergeCell ref="J11:O11"/>
    <mergeCell ref="D2:M2"/>
    <mergeCell ref="D3:M3"/>
    <mergeCell ref="D4:M4"/>
    <mergeCell ref="E5:L5"/>
    <mergeCell ref="B10:O10"/>
    <mergeCell ref="O12:O13"/>
    <mergeCell ref="B13:D13"/>
    <mergeCell ref="B14:O14"/>
    <mergeCell ref="D20:J21"/>
    <mergeCell ref="B20:C20"/>
    <mergeCell ref="B12:E12"/>
    <mergeCell ref="F12:H12"/>
    <mergeCell ref="J12:K12"/>
    <mergeCell ref="L12:L13"/>
    <mergeCell ref="M12:M13"/>
    <mergeCell ref="N12:N13"/>
  </mergeCells>
  <hyperlinks>
    <hyperlink ref="B25" location="ÍNDICE!A1" display="Menú principal" xr:uid="{57B086F3-EFC6-4367-8FBE-54442EB6DF61}"/>
  </hyperlinks>
  <pageMargins left="0.7" right="0.7" top="0.75" bottom="0.75" header="0.3" footer="0.3"/>
  <pageSetup paperSize="9" orientation="portrait" horizontalDpi="4294967292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</sheetPr>
  <dimension ref="A1:S100"/>
  <sheetViews>
    <sheetView workbookViewId="0">
      <selection activeCell="O48" sqref="O48"/>
    </sheetView>
  </sheetViews>
  <sheetFormatPr baseColWidth="10" defaultColWidth="14.42578125" defaultRowHeight="15" customHeight="1" x14ac:dyDescent="0.25"/>
  <cols>
    <col min="1" max="1" width="5.42578125" style="165" customWidth="1"/>
    <col min="2" max="2" width="31.5703125" style="165" customWidth="1"/>
    <col min="3" max="3" width="7.85546875" style="165" customWidth="1"/>
    <col min="4" max="4" width="8.5703125" style="165" customWidth="1"/>
    <col min="5" max="5" width="7.5703125" style="165" customWidth="1"/>
    <col min="6" max="8" width="7.85546875" style="165" customWidth="1"/>
    <col min="9" max="9" width="7.42578125" style="165" customWidth="1"/>
    <col min="10" max="10" width="11.42578125" style="165" bestFit="1" customWidth="1"/>
    <col min="11" max="11" width="10.42578125" style="165" customWidth="1"/>
    <col min="12" max="14" width="9" style="165" customWidth="1"/>
    <col min="15" max="15" width="11.140625" style="165" customWidth="1"/>
    <col min="16" max="16" width="7.42578125" style="165" customWidth="1"/>
    <col min="17" max="17" width="14.140625" style="165" hidden="1" customWidth="1"/>
    <col min="18" max="18" width="14.42578125" style="165" customWidth="1"/>
    <col min="19" max="16384" width="14.42578125" style="165"/>
  </cols>
  <sheetData>
    <row r="1" spans="1:18" ht="12.75" customHeight="1" x14ac:dyDescent="0.25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4"/>
    </row>
    <row r="2" spans="1:18" ht="18.75" customHeight="1" x14ac:dyDescent="0.25">
      <c r="A2" s="163"/>
      <c r="B2" s="804" t="s">
        <v>251</v>
      </c>
      <c r="C2" s="803"/>
      <c r="D2" s="803"/>
      <c r="E2" s="803"/>
      <c r="F2" s="803"/>
      <c r="G2" s="803"/>
      <c r="H2" s="803"/>
      <c r="I2" s="803"/>
      <c r="J2" s="803"/>
      <c r="K2" s="803"/>
      <c r="L2" s="803"/>
      <c r="M2" s="803"/>
      <c r="N2" s="803"/>
      <c r="O2" s="803"/>
      <c r="P2" s="163"/>
      <c r="Q2" s="163"/>
      <c r="R2" s="164"/>
    </row>
    <row r="3" spans="1:18" ht="8.25" customHeight="1" x14ac:dyDescent="0.25">
      <c r="A3" s="163"/>
      <c r="B3" s="163"/>
      <c r="C3" s="802"/>
      <c r="D3" s="803"/>
      <c r="E3" s="803"/>
      <c r="F3" s="803"/>
      <c r="G3" s="803"/>
      <c r="H3" s="803"/>
      <c r="I3" s="803"/>
      <c r="J3" s="803"/>
      <c r="K3" s="803"/>
      <c r="L3" s="803"/>
      <c r="M3" s="803"/>
      <c r="N3" s="803"/>
      <c r="O3" s="803"/>
      <c r="P3" s="166"/>
      <c r="Q3" s="163"/>
      <c r="R3" s="164"/>
    </row>
    <row r="4" spans="1:18" ht="34.5" customHeight="1" x14ac:dyDescent="0.25">
      <c r="A4" s="167"/>
      <c r="B4" s="168"/>
      <c r="C4" s="169" t="s">
        <v>252</v>
      </c>
      <c r="D4" s="169" t="s">
        <v>253</v>
      </c>
      <c r="E4" s="169" t="s">
        <v>254</v>
      </c>
      <c r="F4" s="169" t="s">
        <v>255</v>
      </c>
      <c r="G4" s="169" t="s">
        <v>256</v>
      </c>
      <c r="H4" s="169" t="s">
        <v>257</v>
      </c>
      <c r="I4" s="169" t="s">
        <v>258</v>
      </c>
      <c r="J4" s="169" t="s">
        <v>259</v>
      </c>
      <c r="K4" s="169" t="s">
        <v>260</v>
      </c>
      <c r="L4" s="169" t="s">
        <v>261</v>
      </c>
      <c r="M4" s="169" t="s">
        <v>262</v>
      </c>
      <c r="N4" s="169" t="s">
        <v>263</v>
      </c>
      <c r="O4" s="169" t="s">
        <v>24</v>
      </c>
      <c r="P4" s="170"/>
      <c r="Q4" s="171" t="s">
        <v>264</v>
      </c>
      <c r="R4" s="164"/>
    </row>
    <row r="5" spans="1:18" ht="21" customHeight="1" x14ac:dyDescent="0.25">
      <c r="A5" s="167"/>
      <c r="B5" s="172" t="s">
        <v>265</v>
      </c>
      <c r="C5" s="173">
        <f t="shared" ref="C5:O5" si="0">+C6+C21</f>
        <v>0</v>
      </c>
      <c r="D5" s="173">
        <f t="shared" si="0"/>
        <v>211.33003354000002</v>
      </c>
      <c r="E5" s="173">
        <f t="shared" si="0"/>
        <v>200.34057041</v>
      </c>
      <c r="F5" s="173">
        <f t="shared" si="0"/>
        <v>724.46230970999977</v>
      </c>
      <c r="G5" s="173">
        <f t="shared" si="0"/>
        <v>398.52111585</v>
      </c>
      <c r="H5" s="173">
        <f t="shared" si="0"/>
        <v>186.91016240000002</v>
      </c>
      <c r="I5" s="173">
        <f t="shared" si="0"/>
        <v>159.00024488671534</v>
      </c>
      <c r="J5" s="173">
        <f t="shared" si="0"/>
        <v>1133.9162239474554</v>
      </c>
      <c r="K5" s="173">
        <f t="shared" si="0"/>
        <v>2156.2420379659306</v>
      </c>
      <c r="L5" s="174">
        <f t="shared" si="0"/>
        <v>1076.0427822123015</v>
      </c>
      <c r="M5" s="174">
        <f t="shared" si="0"/>
        <v>104.21459333199999</v>
      </c>
      <c r="N5" s="174">
        <f t="shared" si="0"/>
        <v>1259.7953688800001</v>
      </c>
      <c r="O5" s="174">
        <f t="shared" si="0"/>
        <v>7610.7754431344028</v>
      </c>
      <c r="Q5" s="175">
        <f>+C5+D5+E5+F5+G5+H5</f>
        <v>1721.5641919099999</v>
      </c>
      <c r="R5" s="164"/>
    </row>
    <row r="6" spans="1:18" ht="21.75" customHeight="1" x14ac:dyDescent="0.25">
      <c r="A6" s="176"/>
      <c r="B6" s="172" t="s">
        <v>51</v>
      </c>
      <c r="C6" s="173">
        <f t="shared" ref="C6:O6" si="1">+C7+C14+C17+C20</f>
        <v>0</v>
      </c>
      <c r="D6" s="177">
        <f t="shared" si="1"/>
        <v>211.33003354000002</v>
      </c>
      <c r="E6" s="173">
        <f t="shared" si="1"/>
        <v>200.34057041</v>
      </c>
      <c r="F6" s="173">
        <f t="shared" si="1"/>
        <v>208.6074797</v>
      </c>
      <c r="G6" s="173">
        <f t="shared" si="1"/>
        <v>72.761303949999999</v>
      </c>
      <c r="H6" s="173">
        <f t="shared" si="1"/>
        <v>3.7980353900000003</v>
      </c>
      <c r="I6" s="173">
        <f t="shared" si="1"/>
        <v>81.52524523999999</v>
      </c>
      <c r="J6" s="173">
        <f t="shared" si="1"/>
        <v>989.33704982699987</v>
      </c>
      <c r="K6" s="173">
        <f t="shared" si="1"/>
        <v>2026.70305272464</v>
      </c>
      <c r="L6" s="174">
        <f t="shared" si="1"/>
        <v>582.23061588000007</v>
      </c>
      <c r="M6" s="174">
        <f t="shared" si="1"/>
        <v>66.577123991999997</v>
      </c>
      <c r="N6" s="174">
        <f t="shared" si="1"/>
        <v>1205.7</v>
      </c>
      <c r="O6" s="174">
        <f t="shared" si="1"/>
        <v>5648.9105106536399</v>
      </c>
      <c r="P6" s="170"/>
      <c r="Q6" s="175"/>
      <c r="R6" s="178"/>
    </row>
    <row r="7" spans="1:18" ht="12" customHeight="1" x14ac:dyDescent="0.25">
      <c r="A7" s="179"/>
      <c r="B7" s="180" t="s">
        <v>31</v>
      </c>
      <c r="C7" s="181">
        <f t="shared" ref="C7:O7" si="2">SUM(C8:C13)</f>
        <v>0</v>
      </c>
      <c r="D7" s="181">
        <f t="shared" si="2"/>
        <v>28.43755354</v>
      </c>
      <c r="E7" s="181">
        <f t="shared" si="2"/>
        <v>200.34057041</v>
      </c>
      <c r="F7" s="181">
        <f t="shared" si="2"/>
        <v>173.6074797</v>
      </c>
      <c r="G7" s="181">
        <f t="shared" si="2"/>
        <v>58.459230400000003</v>
      </c>
      <c r="H7" s="181">
        <f t="shared" si="2"/>
        <v>3.7980353900000003</v>
      </c>
      <c r="I7" s="181">
        <f t="shared" si="2"/>
        <v>81.52524523999999</v>
      </c>
      <c r="J7" s="181">
        <f t="shared" si="2"/>
        <v>919.25788141699991</v>
      </c>
      <c r="K7" s="181">
        <f t="shared" si="2"/>
        <v>2013.18305272464</v>
      </c>
      <c r="L7" s="181">
        <f t="shared" si="2"/>
        <v>562.09886066000001</v>
      </c>
      <c r="M7" s="181">
        <f t="shared" si="2"/>
        <v>66.577123991999997</v>
      </c>
      <c r="N7" s="181">
        <f t="shared" si="2"/>
        <v>1205.7</v>
      </c>
      <c r="O7" s="181">
        <f t="shared" si="2"/>
        <v>5312.9850334736402</v>
      </c>
      <c r="P7" s="179"/>
      <c r="Q7" s="182"/>
      <c r="R7" s="164"/>
    </row>
    <row r="8" spans="1:18" ht="12" customHeight="1" x14ac:dyDescent="0.25">
      <c r="A8" s="179"/>
      <c r="B8" s="183" t="s">
        <v>32</v>
      </c>
      <c r="C8" s="184">
        <v>0</v>
      </c>
      <c r="D8" s="184">
        <v>0</v>
      </c>
      <c r="E8" s="184">
        <v>0</v>
      </c>
      <c r="F8" s="184">
        <v>21.505957009999999</v>
      </c>
      <c r="G8" s="184">
        <v>50.781051770000005</v>
      </c>
      <c r="H8" s="184">
        <v>0</v>
      </c>
      <c r="I8" s="184">
        <v>81.52524523999999</v>
      </c>
      <c r="J8" s="184">
        <v>25.224907999999999</v>
      </c>
      <c r="K8" s="184">
        <v>37.458257320000001</v>
      </c>
      <c r="L8" s="184">
        <v>12.755029070000001</v>
      </c>
      <c r="M8" s="184">
        <v>27.209177910000001</v>
      </c>
      <c r="N8" s="184">
        <v>502.5</v>
      </c>
      <c r="O8" s="184">
        <f t="shared" ref="O8:O13" si="3">SUM(C8:N8)</f>
        <v>758.9596263200001</v>
      </c>
      <c r="P8" s="184"/>
      <c r="Q8" s="185"/>
      <c r="R8" s="178"/>
    </row>
    <row r="9" spans="1:18" ht="12" customHeight="1" x14ac:dyDescent="0.25">
      <c r="A9" s="179"/>
      <c r="B9" s="183" t="s">
        <v>33</v>
      </c>
      <c r="C9" s="184">
        <v>0</v>
      </c>
      <c r="D9" s="184">
        <v>28.43755354</v>
      </c>
      <c r="E9" s="184">
        <v>200.34057041</v>
      </c>
      <c r="F9" s="184">
        <v>152.10152269</v>
      </c>
      <c r="G9" s="184">
        <v>7.6781786299999997</v>
      </c>
      <c r="H9" s="184">
        <v>3.7980353900000003</v>
      </c>
      <c r="I9" s="184">
        <v>0</v>
      </c>
      <c r="J9" s="184">
        <v>277.50156193699996</v>
      </c>
      <c r="K9" s="184">
        <v>150.72479540463999</v>
      </c>
      <c r="L9" s="184">
        <v>504.34383158999998</v>
      </c>
      <c r="M9" s="184">
        <v>39.367946082000003</v>
      </c>
      <c r="N9" s="184">
        <v>3.2</v>
      </c>
      <c r="O9" s="184">
        <f t="shared" si="3"/>
        <v>1367.49399567364</v>
      </c>
      <c r="P9" s="163"/>
      <c r="Q9" s="185"/>
      <c r="R9" s="178"/>
    </row>
    <row r="10" spans="1:18" ht="12" customHeight="1" x14ac:dyDescent="0.25">
      <c r="A10" s="179"/>
      <c r="B10" s="183" t="s">
        <v>34</v>
      </c>
      <c r="C10" s="184">
        <v>0</v>
      </c>
      <c r="D10" s="184">
        <v>0</v>
      </c>
      <c r="E10" s="184">
        <v>0</v>
      </c>
      <c r="F10" s="184">
        <v>0</v>
      </c>
      <c r="G10" s="184">
        <v>0</v>
      </c>
      <c r="H10" s="184">
        <v>0</v>
      </c>
      <c r="I10" s="184">
        <v>0</v>
      </c>
      <c r="J10" s="184">
        <v>308.53141148000003</v>
      </c>
      <c r="K10" s="184">
        <v>25</v>
      </c>
      <c r="L10" s="184">
        <v>45</v>
      </c>
      <c r="M10" s="184">
        <v>0</v>
      </c>
      <c r="N10" s="184">
        <v>0</v>
      </c>
      <c r="O10" s="184">
        <f t="shared" si="3"/>
        <v>378.53141148000003</v>
      </c>
      <c r="P10" s="163"/>
      <c r="Q10" s="185"/>
      <c r="R10" s="178"/>
    </row>
    <row r="11" spans="1:18" ht="12" customHeight="1" x14ac:dyDescent="0.25">
      <c r="A11" s="179"/>
      <c r="B11" s="183" t="s">
        <v>35</v>
      </c>
      <c r="C11" s="184">
        <v>0</v>
      </c>
      <c r="D11" s="184">
        <v>0</v>
      </c>
      <c r="E11" s="184">
        <v>0</v>
      </c>
      <c r="F11" s="184">
        <v>0</v>
      </c>
      <c r="G11" s="184">
        <v>0</v>
      </c>
      <c r="H11" s="184">
        <v>0</v>
      </c>
      <c r="I11" s="184">
        <v>0</v>
      </c>
      <c r="J11" s="184">
        <v>0</v>
      </c>
      <c r="K11" s="184">
        <v>0</v>
      </c>
      <c r="L11" s="184">
        <v>0</v>
      </c>
      <c r="M11" s="184">
        <v>0</v>
      </c>
      <c r="N11" s="184">
        <v>0</v>
      </c>
      <c r="O11" s="184">
        <f t="shared" si="3"/>
        <v>0</v>
      </c>
      <c r="P11" s="179"/>
      <c r="Q11" s="185"/>
      <c r="R11" s="164"/>
    </row>
    <row r="12" spans="1:18" ht="12" customHeight="1" x14ac:dyDescent="0.25">
      <c r="A12" s="179"/>
      <c r="B12" s="183" t="s">
        <v>36</v>
      </c>
      <c r="C12" s="184">
        <v>0</v>
      </c>
      <c r="D12" s="184">
        <v>0</v>
      </c>
      <c r="E12" s="184">
        <v>0</v>
      </c>
      <c r="F12" s="184">
        <v>0</v>
      </c>
      <c r="G12" s="184">
        <v>0</v>
      </c>
      <c r="H12" s="184">
        <v>0</v>
      </c>
      <c r="I12" s="184">
        <v>0</v>
      </c>
      <c r="J12" s="184">
        <v>308</v>
      </c>
      <c r="K12" s="184">
        <v>0</v>
      </c>
      <c r="L12" s="184">
        <v>0</v>
      </c>
      <c r="M12" s="184">
        <v>0</v>
      </c>
      <c r="N12" s="184">
        <v>0</v>
      </c>
      <c r="O12" s="184">
        <f t="shared" si="3"/>
        <v>308</v>
      </c>
      <c r="P12" s="179"/>
      <c r="Q12" s="185"/>
      <c r="R12" s="164"/>
    </row>
    <row r="13" spans="1:18" ht="12" customHeight="1" x14ac:dyDescent="0.25">
      <c r="A13" s="179"/>
      <c r="B13" s="183" t="s">
        <v>23</v>
      </c>
      <c r="C13" s="184">
        <v>0</v>
      </c>
      <c r="D13" s="184">
        <v>0</v>
      </c>
      <c r="E13" s="184">
        <v>0</v>
      </c>
      <c r="F13" s="184">
        <v>0</v>
      </c>
      <c r="G13" s="184">
        <v>0</v>
      </c>
      <c r="H13" s="184">
        <v>0</v>
      </c>
      <c r="I13" s="184">
        <v>0</v>
      </c>
      <c r="J13" s="184">
        <v>0</v>
      </c>
      <c r="K13" s="184">
        <v>1800</v>
      </c>
      <c r="L13" s="186">
        <v>0</v>
      </c>
      <c r="M13" s="184">
        <v>0</v>
      </c>
      <c r="N13" s="184">
        <v>700</v>
      </c>
      <c r="O13" s="184">
        <f t="shared" si="3"/>
        <v>2500</v>
      </c>
      <c r="P13" s="179"/>
      <c r="Q13" s="185"/>
      <c r="R13" s="164"/>
    </row>
    <row r="14" spans="1:18" ht="12" customHeight="1" x14ac:dyDescent="0.25">
      <c r="A14" s="179"/>
      <c r="B14" s="180" t="s">
        <v>37</v>
      </c>
      <c r="C14" s="181">
        <f t="shared" ref="C14:N14" si="4">+C15+C16</f>
        <v>0</v>
      </c>
      <c r="D14" s="181">
        <f t="shared" si="4"/>
        <v>182.89248000000001</v>
      </c>
      <c r="E14" s="181">
        <f t="shared" si="4"/>
        <v>0</v>
      </c>
      <c r="F14" s="181">
        <f t="shared" si="4"/>
        <v>35</v>
      </c>
      <c r="G14" s="181">
        <f t="shared" si="4"/>
        <v>14.302073549999999</v>
      </c>
      <c r="H14" s="181">
        <f t="shared" si="4"/>
        <v>0</v>
      </c>
      <c r="I14" s="181">
        <f t="shared" si="4"/>
        <v>0</v>
      </c>
      <c r="J14" s="181">
        <f t="shared" si="4"/>
        <v>70.079168409999994</v>
      </c>
      <c r="K14" s="181">
        <f t="shared" si="4"/>
        <v>10</v>
      </c>
      <c r="L14" s="181">
        <f t="shared" si="4"/>
        <v>9.7107552199999994</v>
      </c>
      <c r="M14" s="181">
        <f t="shared" si="4"/>
        <v>0</v>
      </c>
      <c r="N14" s="181">
        <f t="shared" si="4"/>
        <v>0</v>
      </c>
      <c r="O14" s="181">
        <f>SUM(O15:O16)</f>
        <v>321.98447718</v>
      </c>
      <c r="P14" s="179"/>
      <c r="Q14" s="182"/>
      <c r="R14" s="164"/>
    </row>
    <row r="15" spans="1:18" ht="12" customHeight="1" x14ac:dyDescent="0.25">
      <c r="A15" s="179"/>
      <c r="B15" s="183" t="s">
        <v>52</v>
      </c>
      <c r="C15" s="184">
        <v>0</v>
      </c>
      <c r="D15" s="184">
        <v>182.89248000000001</v>
      </c>
      <c r="E15" s="184">
        <v>0</v>
      </c>
      <c r="F15" s="184">
        <v>35</v>
      </c>
      <c r="G15" s="184">
        <v>14.302073549999999</v>
      </c>
      <c r="H15" s="184">
        <v>0</v>
      </c>
      <c r="I15" s="184">
        <v>0</v>
      </c>
      <c r="J15" s="184">
        <v>70.079168409999994</v>
      </c>
      <c r="K15" s="184">
        <v>10</v>
      </c>
      <c r="L15" s="184">
        <v>9.7107552199999994</v>
      </c>
      <c r="M15" s="184">
        <v>0</v>
      </c>
      <c r="N15" s="184">
        <v>0</v>
      </c>
      <c r="O15" s="184">
        <f>SUM(C15:N15)</f>
        <v>321.98447718</v>
      </c>
      <c r="P15" s="179"/>
      <c r="Q15" s="185"/>
      <c r="R15" s="178"/>
    </row>
    <row r="16" spans="1:18" ht="12" customHeight="1" x14ac:dyDescent="0.25">
      <c r="A16" s="179"/>
      <c r="B16" s="183" t="s">
        <v>53</v>
      </c>
      <c r="C16" s="184">
        <v>0</v>
      </c>
      <c r="D16" s="184">
        <v>0</v>
      </c>
      <c r="E16" s="184">
        <v>0</v>
      </c>
      <c r="F16" s="184">
        <v>0</v>
      </c>
      <c r="G16" s="184">
        <v>0</v>
      </c>
      <c r="H16" s="184">
        <v>0</v>
      </c>
      <c r="I16" s="184">
        <v>0</v>
      </c>
      <c r="J16" s="184">
        <v>0</v>
      </c>
      <c r="K16" s="184">
        <v>0</v>
      </c>
      <c r="L16" s="184">
        <v>0</v>
      </c>
      <c r="M16" s="184">
        <v>0</v>
      </c>
      <c r="N16" s="184">
        <v>0</v>
      </c>
      <c r="O16" s="184">
        <f>SUM(C16:N16)</f>
        <v>0</v>
      </c>
      <c r="P16" s="179"/>
      <c r="Q16" s="185"/>
      <c r="R16" s="164"/>
    </row>
    <row r="17" spans="1:19" ht="12" customHeight="1" x14ac:dyDescent="0.25">
      <c r="A17" s="187"/>
      <c r="B17" s="180" t="s">
        <v>266</v>
      </c>
      <c r="C17" s="181">
        <f t="shared" ref="C17:O17" si="5">SUM(C18:C19)</f>
        <v>0</v>
      </c>
      <c r="D17" s="181">
        <f t="shared" si="5"/>
        <v>0</v>
      </c>
      <c r="E17" s="181">
        <f t="shared" si="5"/>
        <v>0</v>
      </c>
      <c r="F17" s="181">
        <f t="shared" si="5"/>
        <v>0</v>
      </c>
      <c r="G17" s="181">
        <f t="shared" si="5"/>
        <v>0</v>
      </c>
      <c r="H17" s="181">
        <f t="shared" si="5"/>
        <v>0</v>
      </c>
      <c r="I17" s="181">
        <f t="shared" si="5"/>
        <v>0</v>
      </c>
      <c r="J17" s="181">
        <f t="shared" si="5"/>
        <v>0</v>
      </c>
      <c r="K17" s="181">
        <f t="shared" si="5"/>
        <v>3.52</v>
      </c>
      <c r="L17" s="181">
        <f t="shared" si="5"/>
        <v>10.420999999999999</v>
      </c>
      <c r="M17" s="181">
        <f t="shared" si="5"/>
        <v>0</v>
      </c>
      <c r="N17" s="181">
        <f t="shared" si="5"/>
        <v>0</v>
      </c>
      <c r="O17" s="181">
        <f t="shared" si="5"/>
        <v>13.940999999999999</v>
      </c>
      <c r="P17" s="187"/>
      <c r="Q17" s="182"/>
      <c r="R17" s="164"/>
    </row>
    <row r="18" spans="1:19" ht="12" customHeight="1" x14ac:dyDescent="0.25">
      <c r="A18" s="179"/>
      <c r="B18" s="183" t="s">
        <v>54</v>
      </c>
      <c r="C18" s="184">
        <v>0</v>
      </c>
      <c r="D18" s="184">
        <v>0</v>
      </c>
      <c r="E18" s="184">
        <v>0</v>
      </c>
      <c r="F18" s="184">
        <v>0</v>
      </c>
      <c r="G18" s="184">
        <v>0</v>
      </c>
      <c r="H18" s="184">
        <v>0</v>
      </c>
      <c r="I18" s="184">
        <v>0</v>
      </c>
      <c r="J18" s="184">
        <v>0</v>
      </c>
      <c r="K18" s="184">
        <v>3.52</v>
      </c>
      <c r="L18" s="184">
        <v>10.420999999999999</v>
      </c>
      <c r="M18" s="184">
        <v>0</v>
      </c>
      <c r="N18" s="186">
        <v>0</v>
      </c>
      <c r="O18" s="184">
        <f>SUM(C18:N18)</f>
        <v>13.940999999999999</v>
      </c>
      <c r="P18" s="179"/>
      <c r="Q18" s="185"/>
      <c r="R18" s="164"/>
    </row>
    <row r="19" spans="1:19" ht="12" customHeight="1" x14ac:dyDescent="0.25">
      <c r="A19" s="179"/>
      <c r="B19" s="183" t="s">
        <v>55</v>
      </c>
      <c r="C19" s="184">
        <v>0</v>
      </c>
      <c r="D19" s="184">
        <v>0</v>
      </c>
      <c r="E19" s="184">
        <v>0</v>
      </c>
      <c r="F19" s="184">
        <v>0</v>
      </c>
      <c r="G19" s="184">
        <v>0</v>
      </c>
      <c r="H19" s="184">
        <v>0</v>
      </c>
      <c r="I19" s="184">
        <v>0</v>
      </c>
      <c r="J19" s="184">
        <v>0</v>
      </c>
      <c r="K19" s="184">
        <v>0</v>
      </c>
      <c r="L19" s="184">
        <v>0</v>
      </c>
      <c r="M19" s="184">
        <v>0</v>
      </c>
      <c r="N19" s="184">
        <v>0</v>
      </c>
      <c r="O19" s="184">
        <f>SUM(C19:N19)</f>
        <v>0</v>
      </c>
      <c r="P19" s="179"/>
      <c r="Q19" s="185"/>
      <c r="R19" s="164"/>
    </row>
    <row r="20" spans="1:19" ht="12" customHeight="1" x14ac:dyDescent="0.25">
      <c r="A20" s="179"/>
      <c r="B20" s="180" t="s">
        <v>267</v>
      </c>
      <c r="C20" s="184">
        <v>0</v>
      </c>
      <c r="D20" s="184">
        <v>0</v>
      </c>
      <c r="E20" s="184">
        <v>0</v>
      </c>
      <c r="F20" s="184">
        <v>0</v>
      </c>
      <c r="G20" s="184">
        <v>0</v>
      </c>
      <c r="H20" s="184">
        <v>0</v>
      </c>
      <c r="I20" s="184">
        <v>0</v>
      </c>
      <c r="J20" s="184">
        <v>0</v>
      </c>
      <c r="K20" s="184">
        <v>0</v>
      </c>
      <c r="L20" s="184">
        <v>0</v>
      </c>
      <c r="M20" s="184">
        <v>0</v>
      </c>
      <c r="N20" s="184">
        <v>0</v>
      </c>
      <c r="O20" s="181">
        <f>SUM(C20:N20)</f>
        <v>0</v>
      </c>
      <c r="P20" s="179"/>
      <c r="Q20" s="185"/>
      <c r="R20" s="164"/>
    </row>
    <row r="21" spans="1:19" ht="25.5" customHeight="1" x14ac:dyDescent="0.25">
      <c r="A21" s="163"/>
      <c r="B21" s="172" t="s">
        <v>268</v>
      </c>
      <c r="C21" s="173">
        <f t="shared" ref="C21:O21" si="6">+C22</f>
        <v>0</v>
      </c>
      <c r="D21" s="173">
        <f t="shared" si="6"/>
        <v>0</v>
      </c>
      <c r="E21" s="173">
        <f t="shared" si="6"/>
        <v>0</v>
      </c>
      <c r="F21" s="173">
        <f t="shared" si="6"/>
        <v>515.85483000999977</v>
      </c>
      <c r="G21" s="173">
        <f t="shared" si="6"/>
        <v>325.75981189999999</v>
      </c>
      <c r="H21" s="173">
        <f t="shared" si="6"/>
        <v>183.11212701000002</v>
      </c>
      <c r="I21" s="173">
        <f t="shared" si="6"/>
        <v>77.474999646715332</v>
      </c>
      <c r="J21" s="173">
        <f t="shared" si="6"/>
        <v>144.5791741204556</v>
      </c>
      <c r="K21" s="173">
        <f t="shared" si="6"/>
        <v>129.53898524129048</v>
      </c>
      <c r="L21" s="174">
        <f t="shared" si="6"/>
        <v>493.81216633230156</v>
      </c>
      <c r="M21" s="174">
        <f t="shared" si="6"/>
        <v>37.637469340000003</v>
      </c>
      <c r="N21" s="174">
        <f t="shared" si="6"/>
        <v>54.095368879999995</v>
      </c>
      <c r="O21" s="174">
        <f t="shared" si="6"/>
        <v>1961.8649324807629</v>
      </c>
      <c r="P21" s="163"/>
      <c r="Q21" s="175">
        <f>+C21+D21+E21+F21+G21+H21</f>
        <v>1024.7267689199998</v>
      </c>
      <c r="R21" s="164"/>
    </row>
    <row r="22" spans="1:19" ht="12" customHeight="1" x14ac:dyDescent="0.25">
      <c r="A22" s="188"/>
      <c r="B22" s="183" t="s">
        <v>55</v>
      </c>
      <c r="C22" s="184">
        <v>0</v>
      </c>
      <c r="D22" s="184">
        <v>0</v>
      </c>
      <c r="E22" s="184">
        <v>0</v>
      </c>
      <c r="F22" s="184">
        <v>515.85483000999977</v>
      </c>
      <c r="G22" s="184">
        <v>325.75981189999999</v>
      </c>
      <c r="H22" s="184">
        <v>183.11212701000002</v>
      </c>
      <c r="I22" s="184">
        <v>77.474999646715332</v>
      </c>
      <c r="J22" s="184">
        <v>144.5791741204556</v>
      </c>
      <c r="K22" s="184">
        <v>129.53898524129048</v>
      </c>
      <c r="L22" s="184">
        <v>493.81216633230156</v>
      </c>
      <c r="M22" s="184">
        <v>37.637469340000003</v>
      </c>
      <c r="N22" s="184">
        <v>54.095368879999995</v>
      </c>
      <c r="O22" s="184">
        <f>SUM(C22:N22)</f>
        <v>1961.8649324807629</v>
      </c>
      <c r="P22" s="188"/>
      <c r="Q22" s="185">
        <f>+C22+D22+E22+F22+G22+H22</f>
        <v>1024.7267689199998</v>
      </c>
      <c r="R22" s="164"/>
    </row>
    <row r="23" spans="1:19" ht="12.75" customHeight="1" x14ac:dyDescent="0.25">
      <c r="A23" s="163"/>
      <c r="B23" s="180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4"/>
    </row>
    <row r="24" spans="1:19" ht="12.75" customHeight="1" x14ac:dyDescent="0.25">
      <c r="A24" s="163"/>
      <c r="B24" s="180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4"/>
    </row>
    <row r="25" spans="1:19" ht="34.5" customHeight="1" x14ac:dyDescent="0.25">
      <c r="A25" s="163"/>
      <c r="B25" s="804" t="s">
        <v>269</v>
      </c>
      <c r="C25" s="803"/>
      <c r="D25" s="803"/>
      <c r="E25" s="803"/>
      <c r="F25" s="803"/>
      <c r="G25" s="803"/>
      <c r="H25" s="803"/>
      <c r="I25" s="803"/>
      <c r="J25" s="803"/>
      <c r="K25" s="803"/>
      <c r="L25" s="803"/>
      <c r="M25" s="803"/>
      <c r="N25" s="803"/>
      <c r="O25" s="803"/>
      <c r="P25" s="163"/>
      <c r="Q25" s="163"/>
      <c r="R25" s="164"/>
    </row>
    <row r="26" spans="1:19" ht="14.25" customHeight="1" x14ac:dyDescent="0.25">
      <c r="A26" s="163"/>
      <c r="B26" s="802" t="s">
        <v>270</v>
      </c>
      <c r="C26" s="803"/>
      <c r="D26" s="803"/>
      <c r="E26" s="803"/>
      <c r="F26" s="803"/>
      <c r="G26" s="803"/>
      <c r="H26" s="803"/>
      <c r="I26" s="803"/>
      <c r="J26" s="803"/>
      <c r="K26" s="803"/>
      <c r="L26" s="803"/>
      <c r="M26" s="803"/>
      <c r="N26" s="803"/>
      <c r="O26" s="803"/>
      <c r="P26" s="163"/>
      <c r="Q26" s="163"/>
      <c r="R26" s="164"/>
    </row>
    <row r="27" spans="1:19" ht="12.75" customHeight="1" x14ac:dyDescent="0.25">
      <c r="A27" s="163"/>
      <c r="B27" s="163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63"/>
      <c r="Q27" s="163"/>
      <c r="R27" s="164"/>
    </row>
    <row r="28" spans="1:19" ht="33.75" customHeight="1" x14ac:dyDescent="0.25">
      <c r="A28" s="163"/>
      <c r="B28" s="168"/>
      <c r="C28" s="169" t="s">
        <v>252</v>
      </c>
      <c r="D28" s="169" t="s">
        <v>253</v>
      </c>
      <c r="E28" s="169" t="s">
        <v>254</v>
      </c>
      <c r="F28" s="169" t="s">
        <v>255</v>
      </c>
      <c r="G28" s="169" t="s">
        <v>256</v>
      </c>
      <c r="H28" s="169" t="s">
        <v>257</v>
      </c>
      <c r="I28" s="169" t="s">
        <v>258</v>
      </c>
      <c r="J28" s="169" t="s">
        <v>259</v>
      </c>
      <c r="K28" s="169" t="s">
        <v>260</v>
      </c>
      <c r="L28" s="169" t="s">
        <v>261</v>
      </c>
      <c r="M28" s="169" t="s">
        <v>262</v>
      </c>
      <c r="N28" s="169" t="s">
        <v>263</v>
      </c>
      <c r="O28" s="169" t="s">
        <v>24</v>
      </c>
      <c r="P28" s="163"/>
      <c r="Q28" s="171" t="s">
        <v>264</v>
      </c>
      <c r="R28" s="164"/>
      <c r="S28" s="190"/>
    </row>
    <row r="29" spans="1:19" ht="21.75" customHeight="1" x14ac:dyDescent="0.25">
      <c r="A29" s="163"/>
      <c r="B29" s="172" t="s">
        <v>265</v>
      </c>
      <c r="C29" s="174">
        <f t="shared" ref="C29:O29" si="7">+C30+C47</f>
        <v>0</v>
      </c>
      <c r="D29" s="174">
        <f t="shared" si="7"/>
        <v>235.45986013000001</v>
      </c>
      <c r="E29" s="174">
        <f t="shared" si="7"/>
        <v>272.03584499999999</v>
      </c>
      <c r="F29" s="174">
        <f t="shared" si="7"/>
        <v>427.56147558999999</v>
      </c>
      <c r="G29" s="174">
        <f t="shared" si="7"/>
        <v>266.27783312999998</v>
      </c>
      <c r="H29" s="174">
        <f t="shared" si="7"/>
        <v>213.30945636000001</v>
      </c>
      <c r="I29" s="174">
        <f t="shared" si="7"/>
        <v>122.7794778767153</v>
      </c>
      <c r="J29" s="174">
        <f t="shared" si="7"/>
        <v>1054.3479232274556</v>
      </c>
      <c r="K29" s="191">
        <f t="shared" si="7"/>
        <v>2051.9118837459305</v>
      </c>
      <c r="L29" s="174">
        <f t="shared" si="7"/>
        <v>816.07851142230163</v>
      </c>
      <c r="M29" s="174">
        <f t="shared" si="7"/>
        <v>91.918316992000001</v>
      </c>
      <c r="N29" s="174">
        <f t="shared" si="7"/>
        <v>1234.7</v>
      </c>
      <c r="O29" s="174">
        <f t="shared" si="7"/>
        <v>6786.3805834744035</v>
      </c>
      <c r="P29" s="163"/>
      <c r="Q29" s="175">
        <f>+C29+D29+E29+F29+G29+H29</f>
        <v>1414.64447021</v>
      </c>
      <c r="R29" s="164"/>
    </row>
    <row r="30" spans="1:19" ht="21" customHeight="1" x14ac:dyDescent="0.25">
      <c r="A30" s="163"/>
      <c r="B30" s="172" t="s">
        <v>51</v>
      </c>
      <c r="C30" s="174">
        <f t="shared" ref="C30:O30" si="8">+C31+C38+C41+C46</f>
        <v>0</v>
      </c>
      <c r="D30" s="192">
        <f t="shared" si="8"/>
        <v>235.45986013000001</v>
      </c>
      <c r="E30" s="174">
        <f t="shared" si="8"/>
        <v>272.03584499999999</v>
      </c>
      <c r="F30" s="174">
        <f t="shared" si="8"/>
        <v>209.84861017</v>
      </c>
      <c r="G30" s="174">
        <f t="shared" si="8"/>
        <v>74.222990300000006</v>
      </c>
      <c r="H30" s="174">
        <f t="shared" si="8"/>
        <v>41.435408469999999</v>
      </c>
      <c r="I30" s="174">
        <f t="shared" si="8"/>
        <v>81.52524523999999</v>
      </c>
      <c r="J30" s="174">
        <f t="shared" si="8"/>
        <v>1025.826189507</v>
      </c>
      <c r="K30" s="174">
        <f t="shared" si="8"/>
        <v>2029.47731725464</v>
      </c>
      <c r="L30" s="174">
        <f t="shared" si="8"/>
        <v>627.05947612</v>
      </c>
      <c r="M30" s="174">
        <f t="shared" si="8"/>
        <v>77.918316992000001</v>
      </c>
      <c r="N30" s="174">
        <f t="shared" si="8"/>
        <v>1210.7</v>
      </c>
      <c r="O30" s="174">
        <f t="shared" si="8"/>
        <v>5885.5092591836401</v>
      </c>
      <c r="P30" s="193"/>
      <c r="Q30" s="175"/>
      <c r="R30" s="178"/>
    </row>
    <row r="31" spans="1:19" ht="12" customHeight="1" x14ac:dyDescent="0.25">
      <c r="A31" s="163"/>
      <c r="B31" s="180" t="s">
        <v>31</v>
      </c>
      <c r="C31" s="181">
        <f t="shared" ref="C31:O31" si="9">SUM(C32:C37)</f>
        <v>0</v>
      </c>
      <c r="D31" s="181">
        <f t="shared" si="9"/>
        <v>28.61854202</v>
      </c>
      <c r="E31" s="181">
        <f t="shared" si="9"/>
        <v>206.51946303000003</v>
      </c>
      <c r="F31" s="181">
        <f t="shared" si="9"/>
        <v>174.84861017</v>
      </c>
      <c r="G31" s="181">
        <f t="shared" si="9"/>
        <v>58.459230400000003</v>
      </c>
      <c r="H31" s="181">
        <f t="shared" si="9"/>
        <v>41.435408469999999</v>
      </c>
      <c r="I31" s="181">
        <f t="shared" si="9"/>
        <v>81.52524523999999</v>
      </c>
      <c r="J31" s="181">
        <f t="shared" si="9"/>
        <v>942.19665350700006</v>
      </c>
      <c r="K31" s="181">
        <f t="shared" si="9"/>
        <v>2015.95731725464</v>
      </c>
      <c r="L31" s="181">
        <f t="shared" si="9"/>
        <v>591.92772089999994</v>
      </c>
      <c r="M31" s="181">
        <f t="shared" si="9"/>
        <v>69.577123991999997</v>
      </c>
      <c r="N31" s="181">
        <f t="shared" si="9"/>
        <v>1205.7</v>
      </c>
      <c r="O31" s="181">
        <f t="shared" si="9"/>
        <v>5416.7653149836406</v>
      </c>
      <c r="P31" s="193"/>
      <c r="Q31" s="182"/>
      <c r="R31" s="178"/>
    </row>
    <row r="32" spans="1:19" ht="12" customHeight="1" x14ac:dyDescent="0.25">
      <c r="A32" s="163"/>
      <c r="B32" s="183" t="s">
        <v>32</v>
      </c>
      <c r="C32" s="184">
        <v>0</v>
      </c>
      <c r="D32" s="184">
        <v>0.18098848000000001</v>
      </c>
      <c r="E32" s="184">
        <v>3.3318232499999998</v>
      </c>
      <c r="F32" s="184">
        <v>22.747087479999998</v>
      </c>
      <c r="G32" s="184">
        <v>50.781051770000005</v>
      </c>
      <c r="H32" s="184">
        <v>27.837373079999999</v>
      </c>
      <c r="I32" s="184">
        <v>81.52524523999999</v>
      </c>
      <c r="J32" s="184">
        <v>36.953760599999995</v>
      </c>
      <c r="K32" s="184">
        <v>37.458257320000001</v>
      </c>
      <c r="L32" s="184">
        <v>18.370565450000001</v>
      </c>
      <c r="M32" s="184">
        <v>29.209177910000001</v>
      </c>
      <c r="N32" s="184">
        <v>502.5</v>
      </c>
      <c r="O32" s="194">
        <f t="shared" ref="O32:O37" si="10">SUM(C32:N32)</f>
        <v>810.89533058000006</v>
      </c>
      <c r="P32" s="193"/>
      <c r="Q32" s="185">
        <f>+C32+D32+E32+F32+G32+H32</f>
        <v>104.87832406000001</v>
      </c>
      <c r="R32" s="164"/>
    </row>
    <row r="33" spans="1:18" ht="12" customHeight="1" x14ac:dyDescent="0.25">
      <c r="A33" s="163"/>
      <c r="B33" s="183" t="s">
        <v>33</v>
      </c>
      <c r="C33" s="184">
        <v>0</v>
      </c>
      <c r="D33" s="184">
        <v>28.43755354</v>
      </c>
      <c r="E33" s="184">
        <v>200.68057041</v>
      </c>
      <c r="F33" s="184">
        <v>152.10152269</v>
      </c>
      <c r="G33" s="184">
        <v>7.6781786299999997</v>
      </c>
      <c r="H33" s="184">
        <v>3.7980353900000003</v>
      </c>
      <c r="I33" s="184">
        <v>0</v>
      </c>
      <c r="J33" s="184">
        <v>277.50156193699996</v>
      </c>
      <c r="K33" s="184">
        <v>150.72479540463999</v>
      </c>
      <c r="L33" s="184">
        <v>504.34383158999998</v>
      </c>
      <c r="M33" s="184">
        <v>39.367946082000003</v>
      </c>
      <c r="N33" s="184">
        <v>3.2</v>
      </c>
      <c r="O33" s="184">
        <f t="shared" si="10"/>
        <v>1367.8339956736402</v>
      </c>
      <c r="P33" s="195"/>
      <c r="R33" s="164"/>
    </row>
    <row r="34" spans="1:18" ht="12" customHeight="1" x14ac:dyDescent="0.25">
      <c r="A34" s="163"/>
      <c r="B34" s="183" t="s">
        <v>34</v>
      </c>
      <c r="C34" s="184">
        <v>0</v>
      </c>
      <c r="D34" s="184">
        <v>0</v>
      </c>
      <c r="E34" s="184">
        <v>2.50706937</v>
      </c>
      <c r="F34" s="184">
        <v>0</v>
      </c>
      <c r="G34" s="184">
        <v>0</v>
      </c>
      <c r="H34" s="184">
        <v>9.8000000000000007</v>
      </c>
      <c r="I34" s="184">
        <v>0</v>
      </c>
      <c r="J34" s="184">
        <v>319.74133097000004</v>
      </c>
      <c r="K34" s="184">
        <v>27.77426453</v>
      </c>
      <c r="L34" s="184">
        <v>69.213323860000003</v>
      </c>
      <c r="M34" s="184">
        <v>1</v>
      </c>
      <c r="N34" s="184">
        <v>0</v>
      </c>
      <c r="O34" s="194">
        <f t="shared" si="10"/>
        <v>430.03598873000004</v>
      </c>
      <c r="P34" s="195"/>
      <c r="R34" s="164"/>
    </row>
    <row r="35" spans="1:18" ht="12" customHeight="1" x14ac:dyDescent="0.25">
      <c r="A35" s="163"/>
      <c r="B35" s="183" t="s">
        <v>35</v>
      </c>
      <c r="C35" s="184">
        <v>0</v>
      </c>
      <c r="D35" s="184">
        <v>0</v>
      </c>
      <c r="E35" s="184">
        <v>0</v>
      </c>
      <c r="F35" s="184">
        <v>0</v>
      </c>
      <c r="G35" s="184">
        <v>0</v>
      </c>
      <c r="H35" s="184">
        <v>0</v>
      </c>
      <c r="I35" s="184">
        <v>0</v>
      </c>
      <c r="J35" s="184">
        <v>308</v>
      </c>
      <c r="K35" s="184">
        <v>0</v>
      </c>
      <c r="L35" s="184">
        <v>0</v>
      </c>
      <c r="M35" s="184">
        <v>0</v>
      </c>
      <c r="N35" s="184">
        <v>0</v>
      </c>
      <c r="O35" s="184">
        <f t="shared" si="10"/>
        <v>308</v>
      </c>
      <c r="P35" s="193"/>
      <c r="Q35" s="185">
        <f t="shared" ref="Q35:Q48" si="11">+C35+D35+E35+F35+G35+H35</f>
        <v>0</v>
      </c>
      <c r="R35" s="164"/>
    </row>
    <row r="36" spans="1:18" ht="12" customHeight="1" x14ac:dyDescent="0.25">
      <c r="A36" s="163"/>
      <c r="B36" s="183" t="s">
        <v>36</v>
      </c>
      <c r="C36" s="184">
        <v>0</v>
      </c>
      <c r="D36" s="184">
        <v>0</v>
      </c>
      <c r="E36" s="184">
        <v>0</v>
      </c>
      <c r="F36" s="184">
        <v>0</v>
      </c>
      <c r="G36" s="184">
        <v>0</v>
      </c>
      <c r="H36" s="184">
        <v>0</v>
      </c>
      <c r="I36" s="184">
        <v>0</v>
      </c>
      <c r="J36" s="184">
        <v>0</v>
      </c>
      <c r="K36" s="184">
        <v>0</v>
      </c>
      <c r="L36" s="184">
        <v>0</v>
      </c>
      <c r="M36" s="184">
        <v>0</v>
      </c>
      <c r="N36" s="184">
        <v>0</v>
      </c>
      <c r="O36" s="184">
        <f t="shared" si="10"/>
        <v>0</v>
      </c>
      <c r="P36" s="193"/>
      <c r="Q36" s="185">
        <f t="shared" si="11"/>
        <v>0</v>
      </c>
      <c r="R36" s="164"/>
    </row>
    <row r="37" spans="1:18" ht="12" customHeight="1" x14ac:dyDescent="0.25">
      <c r="A37" s="163"/>
      <c r="B37" s="183" t="s">
        <v>23</v>
      </c>
      <c r="C37" s="184">
        <v>0</v>
      </c>
      <c r="D37" s="184">
        <v>0</v>
      </c>
      <c r="E37" s="184">
        <v>0</v>
      </c>
      <c r="F37" s="184">
        <v>0</v>
      </c>
      <c r="G37" s="184">
        <v>0</v>
      </c>
      <c r="H37" s="184">
        <v>0</v>
      </c>
      <c r="I37" s="184">
        <v>0</v>
      </c>
      <c r="J37" s="184">
        <v>0</v>
      </c>
      <c r="K37" s="184">
        <v>1800</v>
      </c>
      <c r="L37" s="184">
        <v>0</v>
      </c>
      <c r="M37" s="184">
        <v>0</v>
      </c>
      <c r="N37" s="184">
        <v>700</v>
      </c>
      <c r="O37" s="184">
        <f t="shared" si="10"/>
        <v>2500</v>
      </c>
      <c r="P37" s="163"/>
      <c r="Q37" s="185">
        <f t="shared" si="11"/>
        <v>0</v>
      </c>
      <c r="R37" s="164"/>
    </row>
    <row r="38" spans="1:18" ht="12" customHeight="1" x14ac:dyDescent="0.25">
      <c r="A38" s="163"/>
      <c r="B38" s="180" t="s">
        <v>37</v>
      </c>
      <c r="C38" s="181">
        <f t="shared" ref="C38:O38" si="12">+C39+C40</f>
        <v>0</v>
      </c>
      <c r="D38" s="181">
        <f t="shared" si="12"/>
        <v>206.84131811</v>
      </c>
      <c r="E38" s="181">
        <f t="shared" si="12"/>
        <v>65.516381969999998</v>
      </c>
      <c r="F38" s="181">
        <f t="shared" si="12"/>
        <v>35</v>
      </c>
      <c r="G38" s="181">
        <f t="shared" si="12"/>
        <v>15.7637599</v>
      </c>
      <c r="H38" s="181">
        <f t="shared" si="12"/>
        <v>0</v>
      </c>
      <c r="I38" s="181">
        <f t="shared" si="12"/>
        <v>0</v>
      </c>
      <c r="J38" s="181">
        <f t="shared" si="12"/>
        <v>78.629536000000002</v>
      </c>
      <c r="K38" s="181">
        <f t="shared" si="12"/>
        <v>10</v>
      </c>
      <c r="L38" s="181">
        <f t="shared" si="12"/>
        <v>24.710755219999999</v>
      </c>
      <c r="M38" s="181">
        <f t="shared" si="12"/>
        <v>8.3411930000000005</v>
      </c>
      <c r="N38" s="181">
        <f t="shared" si="12"/>
        <v>5</v>
      </c>
      <c r="O38" s="181">
        <f t="shared" si="12"/>
        <v>449.80294419999996</v>
      </c>
      <c r="P38" s="163"/>
      <c r="Q38" s="182">
        <f t="shared" si="11"/>
        <v>323.12145998</v>
      </c>
      <c r="R38" s="164"/>
    </row>
    <row r="39" spans="1:18" ht="12" customHeight="1" x14ac:dyDescent="0.25">
      <c r="A39" s="163"/>
      <c r="B39" s="183" t="s">
        <v>52</v>
      </c>
      <c r="C39" s="184">
        <v>0</v>
      </c>
      <c r="D39" s="184">
        <v>206.84131811</v>
      </c>
      <c r="E39" s="184">
        <v>65.516381969999998</v>
      </c>
      <c r="F39" s="184">
        <v>35</v>
      </c>
      <c r="G39" s="184">
        <v>15.7637599</v>
      </c>
      <c r="H39" s="184">
        <v>0</v>
      </c>
      <c r="I39" s="184">
        <v>0</v>
      </c>
      <c r="J39" s="184">
        <v>78.629536000000002</v>
      </c>
      <c r="K39" s="184">
        <v>10</v>
      </c>
      <c r="L39" s="184">
        <v>24.710755219999999</v>
      </c>
      <c r="M39" s="184">
        <v>8.3411930000000005</v>
      </c>
      <c r="N39" s="184">
        <v>5</v>
      </c>
      <c r="O39" s="184">
        <f>SUM(C39:N39)</f>
        <v>449.80294419999996</v>
      </c>
      <c r="P39" s="163"/>
      <c r="Q39" s="185">
        <f t="shared" si="11"/>
        <v>323.12145998</v>
      </c>
      <c r="R39" s="164"/>
    </row>
    <row r="40" spans="1:18" ht="12" customHeight="1" x14ac:dyDescent="0.25">
      <c r="A40" s="163"/>
      <c r="B40" s="183" t="s">
        <v>53</v>
      </c>
      <c r="C40" s="184">
        <v>0</v>
      </c>
      <c r="D40" s="184">
        <v>0</v>
      </c>
      <c r="E40" s="184">
        <v>0</v>
      </c>
      <c r="F40" s="184">
        <v>0</v>
      </c>
      <c r="G40" s="184">
        <v>0</v>
      </c>
      <c r="H40" s="184">
        <v>0</v>
      </c>
      <c r="I40" s="184">
        <v>0</v>
      </c>
      <c r="J40" s="184">
        <v>0</v>
      </c>
      <c r="K40" s="184">
        <v>0</v>
      </c>
      <c r="L40" s="184">
        <v>0</v>
      </c>
      <c r="M40" s="184">
        <v>0</v>
      </c>
      <c r="N40" s="184">
        <v>0</v>
      </c>
      <c r="O40" s="184">
        <f>SUM(C40:N40)</f>
        <v>0</v>
      </c>
      <c r="P40" s="163"/>
      <c r="Q40" s="185">
        <f t="shared" si="11"/>
        <v>0</v>
      </c>
      <c r="R40" s="164"/>
    </row>
    <row r="41" spans="1:18" ht="12" customHeight="1" x14ac:dyDescent="0.25">
      <c r="A41" s="163"/>
      <c r="B41" s="180" t="s">
        <v>266</v>
      </c>
      <c r="C41" s="181">
        <f t="shared" ref="C41:O41" si="13">SUM(C42:C45)</f>
        <v>0</v>
      </c>
      <c r="D41" s="181">
        <f t="shared" si="13"/>
        <v>0</v>
      </c>
      <c r="E41" s="181">
        <f t="shared" si="13"/>
        <v>0</v>
      </c>
      <c r="F41" s="181">
        <f t="shared" si="13"/>
        <v>0</v>
      </c>
      <c r="G41" s="181">
        <f t="shared" si="13"/>
        <v>0</v>
      </c>
      <c r="H41" s="181">
        <f t="shared" si="13"/>
        <v>0</v>
      </c>
      <c r="I41" s="181">
        <f t="shared" si="13"/>
        <v>0</v>
      </c>
      <c r="J41" s="181">
        <f t="shared" si="13"/>
        <v>5</v>
      </c>
      <c r="K41" s="181">
        <f t="shared" si="13"/>
        <v>3.52</v>
      </c>
      <c r="L41" s="181">
        <f t="shared" si="13"/>
        <v>10.420999999999999</v>
      </c>
      <c r="M41" s="181">
        <f t="shared" si="13"/>
        <v>0</v>
      </c>
      <c r="N41" s="181">
        <f t="shared" si="13"/>
        <v>0</v>
      </c>
      <c r="O41" s="181">
        <f t="shared" si="13"/>
        <v>18.940999999999999</v>
      </c>
      <c r="P41" s="163"/>
      <c r="Q41" s="182">
        <f t="shared" si="11"/>
        <v>0</v>
      </c>
      <c r="R41" s="164"/>
    </row>
    <row r="42" spans="1:18" ht="12" customHeight="1" x14ac:dyDescent="0.25">
      <c r="A42" s="163"/>
      <c r="B42" s="183" t="s">
        <v>271</v>
      </c>
      <c r="C42" s="184">
        <v>0</v>
      </c>
      <c r="D42" s="184">
        <v>0</v>
      </c>
      <c r="E42" s="184">
        <v>0</v>
      </c>
      <c r="F42" s="184">
        <v>0</v>
      </c>
      <c r="G42" s="184">
        <v>0</v>
      </c>
      <c r="H42" s="184">
        <v>0</v>
      </c>
      <c r="I42" s="184">
        <v>0</v>
      </c>
      <c r="J42" s="184">
        <v>5</v>
      </c>
      <c r="K42" s="184">
        <v>3.52</v>
      </c>
      <c r="L42" s="184">
        <v>10.420999999999999</v>
      </c>
      <c r="M42" s="184">
        <v>0</v>
      </c>
      <c r="N42" s="184">
        <v>0</v>
      </c>
      <c r="O42" s="184">
        <f>SUM(C42:N42)</f>
        <v>18.940999999999999</v>
      </c>
      <c r="P42" s="163"/>
      <c r="Q42" s="185">
        <f t="shared" si="11"/>
        <v>0</v>
      </c>
      <c r="R42" s="164"/>
    </row>
    <row r="43" spans="1:18" ht="12" customHeight="1" x14ac:dyDescent="0.25">
      <c r="A43" s="163"/>
      <c r="B43" s="183" t="s">
        <v>55</v>
      </c>
      <c r="C43" s="184">
        <v>0</v>
      </c>
      <c r="D43" s="184">
        <v>0</v>
      </c>
      <c r="E43" s="184">
        <v>0</v>
      </c>
      <c r="F43" s="184">
        <v>0</v>
      </c>
      <c r="G43" s="184">
        <v>0</v>
      </c>
      <c r="H43" s="184">
        <v>0</v>
      </c>
      <c r="I43" s="184">
        <v>0</v>
      </c>
      <c r="J43" s="184">
        <v>0</v>
      </c>
      <c r="K43" s="184">
        <v>0</v>
      </c>
      <c r="L43" s="184">
        <v>0</v>
      </c>
      <c r="M43" s="184">
        <v>0</v>
      </c>
      <c r="N43" s="184">
        <v>0</v>
      </c>
      <c r="O43" s="184">
        <f>SUM(C43:N43)</f>
        <v>0</v>
      </c>
      <c r="P43" s="163"/>
      <c r="Q43" s="185">
        <f t="shared" si="11"/>
        <v>0</v>
      </c>
      <c r="R43" s="164"/>
    </row>
    <row r="44" spans="1:18" ht="12" customHeight="1" x14ac:dyDescent="0.25">
      <c r="A44" s="163"/>
      <c r="B44" s="183" t="s">
        <v>272</v>
      </c>
      <c r="C44" s="186">
        <v>0</v>
      </c>
      <c r="D44" s="186">
        <v>0</v>
      </c>
      <c r="E44" s="186">
        <v>0</v>
      </c>
      <c r="F44" s="186">
        <v>0</v>
      </c>
      <c r="G44" s="186">
        <v>0</v>
      </c>
      <c r="H44" s="186">
        <v>0</v>
      </c>
      <c r="I44" s="186">
        <v>0</v>
      </c>
      <c r="J44" s="186">
        <v>0</v>
      </c>
      <c r="K44" s="186">
        <v>0</v>
      </c>
      <c r="L44" s="186">
        <v>0</v>
      </c>
      <c r="M44" s="186">
        <v>0</v>
      </c>
      <c r="N44" s="186">
        <v>0</v>
      </c>
      <c r="O44" s="184">
        <f>SUM(C44:N44)</f>
        <v>0</v>
      </c>
      <c r="P44" s="163"/>
      <c r="Q44" s="196">
        <f t="shared" si="11"/>
        <v>0</v>
      </c>
      <c r="R44" s="164"/>
    </row>
    <row r="45" spans="1:18" ht="12" customHeight="1" x14ac:dyDescent="0.25">
      <c r="A45" s="163"/>
      <c r="B45" s="183" t="s">
        <v>273</v>
      </c>
      <c r="C45" s="186">
        <v>0</v>
      </c>
      <c r="D45" s="186">
        <v>0</v>
      </c>
      <c r="E45" s="186">
        <v>0</v>
      </c>
      <c r="F45" s="186">
        <v>0</v>
      </c>
      <c r="G45" s="186">
        <v>0</v>
      </c>
      <c r="H45" s="186">
        <v>0</v>
      </c>
      <c r="I45" s="186">
        <v>0</v>
      </c>
      <c r="J45" s="186">
        <v>0</v>
      </c>
      <c r="K45" s="186">
        <v>0</v>
      </c>
      <c r="L45" s="186">
        <v>0</v>
      </c>
      <c r="M45" s="186">
        <v>0</v>
      </c>
      <c r="N45" s="186">
        <v>0</v>
      </c>
      <c r="O45" s="184">
        <f>SUM(C45:N45)</f>
        <v>0</v>
      </c>
      <c r="P45" s="163"/>
      <c r="Q45" s="196">
        <f t="shared" si="11"/>
        <v>0</v>
      </c>
      <c r="R45" s="164"/>
    </row>
    <row r="46" spans="1:18" ht="12" customHeight="1" x14ac:dyDescent="0.25">
      <c r="A46" s="163"/>
      <c r="B46" s="197" t="s">
        <v>267</v>
      </c>
      <c r="C46" s="198">
        <v>0</v>
      </c>
      <c r="D46" s="198">
        <v>0</v>
      </c>
      <c r="E46" s="198">
        <v>0</v>
      </c>
      <c r="F46" s="198">
        <v>0</v>
      </c>
      <c r="G46" s="198">
        <v>0</v>
      </c>
      <c r="H46" s="198">
        <v>0</v>
      </c>
      <c r="I46" s="198">
        <v>0</v>
      </c>
      <c r="J46" s="198">
        <v>0</v>
      </c>
      <c r="K46" s="198">
        <v>0</v>
      </c>
      <c r="L46" s="198">
        <v>0</v>
      </c>
      <c r="M46" s="198">
        <v>0</v>
      </c>
      <c r="N46" s="198">
        <v>0</v>
      </c>
      <c r="O46" s="198">
        <f>SUM(C46:N46)</f>
        <v>0</v>
      </c>
      <c r="P46" s="163"/>
      <c r="Q46" s="199">
        <f t="shared" si="11"/>
        <v>0</v>
      </c>
      <c r="R46" s="164"/>
    </row>
    <row r="47" spans="1:18" ht="18.75" customHeight="1" x14ac:dyDescent="0.25">
      <c r="A47" s="163"/>
      <c r="B47" s="172" t="s">
        <v>274</v>
      </c>
      <c r="C47" s="174">
        <f t="shared" ref="C47:O47" si="14">+C48</f>
        <v>0</v>
      </c>
      <c r="D47" s="174">
        <f t="shared" si="14"/>
        <v>0</v>
      </c>
      <c r="E47" s="174">
        <f t="shared" si="14"/>
        <v>0</v>
      </c>
      <c r="F47" s="200">
        <f t="shared" si="14"/>
        <v>217.71286541999999</v>
      </c>
      <c r="G47" s="200">
        <f t="shared" si="14"/>
        <v>192.05484282999998</v>
      </c>
      <c r="H47" s="200">
        <f t="shared" si="14"/>
        <v>171.87404789000001</v>
      </c>
      <c r="I47" s="200">
        <f t="shared" si="14"/>
        <v>41.254232636715322</v>
      </c>
      <c r="J47" s="200">
        <f t="shared" si="14"/>
        <v>28.521733720455583</v>
      </c>
      <c r="K47" s="200">
        <f t="shared" si="14"/>
        <v>22.434566491290468</v>
      </c>
      <c r="L47" s="200">
        <f t="shared" si="14"/>
        <v>189.0190353023016</v>
      </c>
      <c r="M47" s="200">
        <f t="shared" si="14"/>
        <v>14</v>
      </c>
      <c r="N47" s="200">
        <f t="shared" si="14"/>
        <v>24</v>
      </c>
      <c r="O47" s="200">
        <f t="shared" si="14"/>
        <v>900.87132429076303</v>
      </c>
      <c r="P47" s="163"/>
      <c r="Q47" s="175">
        <f t="shared" si="11"/>
        <v>581.64175613999998</v>
      </c>
      <c r="R47" s="164"/>
    </row>
    <row r="48" spans="1:18" ht="12.75" customHeight="1" x14ac:dyDescent="0.25">
      <c r="A48" s="163"/>
      <c r="B48" s="183" t="s">
        <v>55</v>
      </c>
      <c r="C48" s="184">
        <v>0</v>
      </c>
      <c r="D48" s="184">
        <v>0</v>
      </c>
      <c r="E48" s="184">
        <v>0</v>
      </c>
      <c r="F48" s="201">
        <v>217.71286541999999</v>
      </c>
      <c r="G48" s="201">
        <v>192.05484282999998</v>
      </c>
      <c r="H48" s="201">
        <v>171.87404789000001</v>
      </c>
      <c r="I48" s="202">
        <v>41.254232636715322</v>
      </c>
      <c r="J48" s="202">
        <v>28.521733720455583</v>
      </c>
      <c r="K48" s="202">
        <v>22.434566491290468</v>
      </c>
      <c r="L48" s="202">
        <v>189.0190353023016</v>
      </c>
      <c r="M48" s="202">
        <v>14</v>
      </c>
      <c r="N48" s="202">
        <v>24</v>
      </c>
      <c r="O48" s="202">
        <f>SUM(C48:N48)</f>
        <v>900.87132429076303</v>
      </c>
      <c r="P48" s="163"/>
      <c r="Q48" s="185">
        <f t="shared" si="11"/>
        <v>581.64175613999998</v>
      </c>
      <c r="R48" s="164"/>
    </row>
    <row r="49" spans="1:18" ht="12.75" customHeight="1" x14ac:dyDescent="0.25">
      <c r="A49" s="163"/>
      <c r="B49" s="163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203"/>
      <c r="P49" s="163"/>
      <c r="Q49" s="163"/>
      <c r="R49" s="164"/>
    </row>
    <row r="50" spans="1:18" ht="12.75" customHeight="1" x14ac:dyDescent="0.25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203"/>
      <c r="P50" s="163"/>
      <c r="Q50" s="163"/>
      <c r="R50" s="164"/>
    </row>
    <row r="51" spans="1:18" ht="12.75" customHeight="1" x14ac:dyDescent="0.25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4"/>
    </row>
    <row r="52" spans="1:18" ht="12.75" customHeight="1" x14ac:dyDescent="0.25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4"/>
    </row>
    <row r="53" spans="1:18" ht="12.75" customHeight="1" x14ac:dyDescent="0.25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4"/>
    </row>
    <row r="54" spans="1:18" ht="12.75" hidden="1" customHeight="1" x14ac:dyDescent="0.25">
      <c r="A54" s="163"/>
      <c r="B54" s="804" t="s">
        <v>275</v>
      </c>
      <c r="C54" s="803"/>
      <c r="D54" s="803"/>
      <c r="E54" s="803"/>
      <c r="F54" s="803"/>
      <c r="G54" s="803"/>
      <c r="H54" s="803"/>
      <c r="I54" s="803"/>
      <c r="J54" s="803"/>
      <c r="K54" s="803"/>
      <c r="L54" s="803"/>
      <c r="M54" s="803"/>
      <c r="N54" s="803"/>
      <c r="O54" s="803"/>
      <c r="P54" s="163"/>
      <c r="Q54" s="163"/>
      <c r="R54" s="164"/>
    </row>
    <row r="55" spans="1:18" ht="12.75" hidden="1" customHeight="1" x14ac:dyDescent="0.25">
      <c r="A55" s="163"/>
      <c r="B55" s="204"/>
      <c r="C55" s="205"/>
      <c r="D55" s="205"/>
      <c r="E55" s="205"/>
      <c r="F55" s="205"/>
      <c r="G55" s="205"/>
      <c r="H55" s="205"/>
      <c r="I55" s="205"/>
      <c r="J55" s="205"/>
      <c r="K55" s="205"/>
      <c r="L55" s="205"/>
      <c r="M55" s="205"/>
      <c r="N55" s="205"/>
      <c r="O55" s="205"/>
      <c r="P55" s="163"/>
      <c r="Q55" s="163"/>
      <c r="R55" s="164"/>
    </row>
    <row r="56" spans="1:18" ht="12.75" hidden="1" customHeight="1" x14ac:dyDescent="0.25">
      <c r="A56" s="163"/>
      <c r="B56" s="802" t="s">
        <v>276</v>
      </c>
      <c r="C56" s="803"/>
      <c r="D56" s="803"/>
      <c r="E56" s="803"/>
      <c r="F56" s="803"/>
      <c r="G56" s="803"/>
      <c r="H56" s="803"/>
      <c r="I56" s="803"/>
      <c r="J56" s="803"/>
      <c r="K56" s="803"/>
      <c r="L56" s="803"/>
      <c r="M56" s="803"/>
      <c r="N56" s="803"/>
      <c r="O56" s="803"/>
      <c r="P56" s="163"/>
      <c r="Q56" s="163"/>
      <c r="R56" s="164"/>
    </row>
    <row r="57" spans="1:18" ht="12.75" hidden="1" customHeight="1" x14ac:dyDescent="0.25">
      <c r="A57" s="163"/>
      <c r="B57" s="163"/>
      <c r="C57" s="802"/>
      <c r="D57" s="803"/>
      <c r="E57" s="803"/>
      <c r="F57" s="803"/>
      <c r="G57" s="803"/>
      <c r="H57" s="803"/>
      <c r="I57" s="803"/>
      <c r="J57" s="803"/>
      <c r="K57" s="803"/>
      <c r="L57" s="803"/>
      <c r="M57" s="803"/>
      <c r="N57" s="803"/>
      <c r="O57" s="803"/>
      <c r="P57" s="163"/>
      <c r="Q57" s="163"/>
      <c r="R57" s="164"/>
    </row>
    <row r="58" spans="1:18" ht="12.75" hidden="1" customHeight="1" x14ac:dyDescent="0.25">
      <c r="A58" s="163"/>
      <c r="B58" s="168"/>
      <c r="C58" s="206" t="s">
        <v>252</v>
      </c>
      <c r="D58" s="206" t="s">
        <v>253</v>
      </c>
      <c r="E58" s="206" t="s">
        <v>254</v>
      </c>
      <c r="F58" s="206" t="s">
        <v>255</v>
      </c>
      <c r="G58" s="206" t="s">
        <v>256</v>
      </c>
      <c r="H58" s="206" t="s">
        <v>257</v>
      </c>
      <c r="I58" s="169" t="s">
        <v>258</v>
      </c>
      <c r="J58" s="169" t="s">
        <v>259</v>
      </c>
      <c r="K58" s="169" t="s">
        <v>260</v>
      </c>
      <c r="L58" s="169" t="s">
        <v>261</v>
      </c>
      <c r="M58" s="169" t="s">
        <v>262</v>
      </c>
      <c r="N58" s="169" t="s">
        <v>263</v>
      </c>
      <c r="O58" s="169" t="s">
        <v>24</v>
      </c>
      <c r="P58" s="163"/>
      <c r="Q58" s="163"/>
      <c r="R58" s="164"/>
    </row>
    <row r="59" spans="1:18" ht="12.75" hidden="1" customHeight="1" x14ac:dyDescent="0.25">
      <c r="A59" s="163"/>
      <c r="B59" s="172" t="s">
        <v>265</v>
      </c>
      <c r="C59" s="207" t="e">
        <f t="shared" ref="C59:O59" si="15">+C60+C75</f>
        <v>#REF!</v>
      </c>
      <c r="D59" s="207" t="e">
        <f t="shared" si="15"/>
        <v>#REF!</v>
      </c>
      <c r="E59" s="207" t="e">
        <f t="shared" si="15"/>
        <v>#REF!</v>
      </c>
      <c r="F59" s="207" t="e">
        <f t="shared" si="15"/>
        <v>#REF!</v>
      </c>
      <c r="G59" s="207" t="e">
        <f t="shared" si="15"/>
        <v>#REF!</v>
      </c>
      <c r="H59" s="207" t="e">
        <f t="shared" si="15"/>
        <v>#REF!</v>
      </c>
      <c r="I59" s="208" t="e">
        <f t="shared" si="15"/>
        <v>#REF!</v>
      </c>
      <c r="J59" s="208" t="e">
        <f t="shared" si="15"/>
        <v>#REF!</v>
      </c>
      <c r="K59" s="208" t="e">
        <f t="shared" si="15"/>
        <v>#REF!</v>
      </c>
      <c r="L59" s="208" t="e">
        <f t="shared" si="15"/>
        <v>#REF!</v>
      </c>
      <c r="M59" s="208" t="e">
        <f t="shared" si="15"/>
        <v>#REF!</v>
      </c>
      <c r="N59" s="208" t="e">
        <f t="shared" si="15"/>
        <v>#REF!</v>
      </c>
      <c r="O59" s="208" t="e">
        <f t="shared" si="15"/>
        <v>#REF!</v>
      </c>
      <c r="P59" s="163"/>
      <c r="Q59" s="163"/>
      <c r="R59" s="164"/>
    </row>
    <row r="60" spans="1:18" ht="12.75" hidden="1" customHeight="1" x14ac:dyDescent="0.25">
      <c r="A60" s="163"/>
      <c r="B60" s="172" t="s">
        <v>51</v>
      </c>
      <c r="C60" s="207" t="e">
        <f t="shared" ref="C60:O60" si="16">+C61+C68+C71+C74</f>
        <v>#REF!</v>
      </c>
      <c r="D60" s="207" t="e">
        <f t="shared" si="16"/>
        <v>#REF!</v>
      </c>
      <c r="E60" s="207" t="e">
        <f t="shared" si="16"/>
        <v>#REF!</v>
      </c>
      <c r="F60" s="207" t="e">
        <f t="shared" si="16"/>
        <v>#REF!</v>
      </c>
      <c r="G60" s="207" t="e">
        <f t="shared" si="16"/>
        <v>#REF!</v>
      </c>
      <c r="H60" s="207" t="e">
        <f t="shared" si="16"/>
        <v>#REF!</v>
      </c>
      <c r="I60" s="208" t="e">
        <f t="shared" si="16"/>
        <v>#REF!</v>
      </c>
      <c r="J60" s="208" t="e">
        <f t="shared" si="16"/>
        <v>#REF!</v>
      </c>
      <c r="K60" s="208" t="e">
        <f t="shared" si="16"/>
        <v>#REF!</v>
      </c>
      <c r="L60" s="208" t="e">
        <f t="shared" si="16"/>
        <v>#REF!</v>
      </c>
      <c r="M60" s="208" t="e">
        <f t="shared" si="16"/>
        <v>#REF!</v>
      </c>
      <c r="N60" s="208" t="e">
        <f t="shared" si="16"/>
        <v>#REF!</v>
      </c>
      <c r="O60" s="208" t="e">
        <f t="shared" si="16"/>
        <v>#REF!</v>
      </c>
      <c r="P60" s="163"/>
      <c r="Q60" s="163"/>
      <c r="R60" s="164"/>
    </row>
    <row r="61" spans="1:18" ht="12.75" hidden="1" customHeight="1" x14ac:dyDescent="0.25">
      <c r="A61" s="163"/>
      <c r="B61" s="180" t="s">
        <v>31</v>
      </c>
      <c r="C61" s="209" t="e">
        <f t="shared" ref="C61:O61" si="17">SUM(C62:C67)</f>
        <v>#REF!</v>
      </c>
      <c r="D61" s="209" t="e">
        <f t="shared" si="17"/>
        <v>#REF!</v>
      </c>
      <c r="E61" s="209" t="e">
        <f t="shared" si="17"/>
        <v>#REF!</v>
      </c>
      <c r="F61" s="209" t="e">
        <f t="shared" si="17"/>
        <v>#REF!</v>
      </c>
      <c r="G61" s="209" t="e">
        <f t="shared" si="17"/>
        <v>#REF!</v>
      </c>
      <c r="H61" s="209" t="e">
        <f t="shared" si="17"/>
        <v>#REF!</v>
      </c>
      <c r="I61" s="181" t="e">
        <f t="shared" si="17"/>
        <v>#REF!</v>
      </c>
      <c r="J61" s="181" t="e">
        <f t="shared" si="17"/>
        <v>#REF!</v>
      </c>
      <c r="K61" s="181" t="e">
        <f t="shared" si="17"/>
        <v>#REF!</v>
      </c>
      <c r="L61" s="181" t="e">
        <f t="shared" si="17"/>
        <v>#REF!</v>
      </c>
      <c r="M61" s="181" t="e">
        <f t="shared" si="17"/>
        <v>#REF!</v>
      </c>
      <c r="N61" s="181" t="e">
        <f t="shared" si="17"/>
        <v>#REF!</v>
      </c>
      <c r="O61" s="181" t="e">
        <f t="shared" si="17"/>
        <v>#REF!</v>
      </c>
      <c r="P61" s="163"/>
      <c r="Q61" s="163"/>
      <c r="R61" s="164"/>
    </row>
    <row r="62" spans="1:18" ht="12.75" hidden="1" customHeight="1" x14ac:dyDescent="0.25">
      <c r="A62" s="163"/>
      <c r="B62" s="183" t="s">
        <v>32</v>
      </c>
      <c r="C62" s="210">
        <v>0</v>
      </c>
      <c r="D62" s="210">
        <v>0.18098848000000001</v>
      </c>
      <c r="E62" s="210">
        <v>3.3318232499999998</v>
      </c>
      <c r="F62" s="210">
        <v>22.747087479999998</v>
      </c>
      <c r="G62" s="210">
        <v>50.781051770000005</v>
      </c>
      <c r="H62" s="210">
        <v>27.837373079999999</v>
      </c>
      <c r="I62" s="184">
        <v>81.52524523999999</v>
      </c>
      <c r="J62" s="184">
        <v>36.953760599999995</v>
      </c>
      <c r="K62" s="184">
        <v>37.458257320000001</v>
      </c>
      <c r="L62" s="184">
        <v>18.370565450000001</v>
      </c>
      <c r="M62" s="184">
        <v>29.209177910000001</v>
      </c>
      <c r="N62" s="184">
        <v>502.5</v>
      </c>
      <c r="O62" s="184">
        <f t="shared" ref="O62:O67" si="18">SUM(C62:N62)</f>
        <v>810.89533058000006</v>
      </c>
      <c r="P62" s="163"/>
      <c r="Q62" s="163"/>
      <c r="R62" s="164"/>
    </row>
    <row r="63" spans="1:18" ht="12.75" hidden="1" customHeight="1" x14ac:dyDescent="0.25">
      <c r="A63" s="163"/>
      <c r="B63" s="183" t="s">
        <v>33</v>
      </c>
      <c r="C63" s="210">
        <v>0</v>
      </c>
      <c r="D63" s="210">
        <v>28.43755354</v>
      </c>
      <c r="E63" s="210">
        <v>200.68057041</v>
      </c>
      <c r="F63" s="210">
        <v>152.10152269</v>
      </c>
      <c r="G63" s="210">
        <v>7.6781786299999997</v>
      </c>
      <c r="H63" s="210">
        <v>3.7980353900000003</v>
      </c>
      <c r="I63" s="184">
        <v>0</v>
      </c>
      <c r="J63" s="184">
        <v>277.50156193699996</v>
      </c>
      <c r="K63" s="184">
        <v>150.72479540463999</v>
      </c>
      <c r="L63" s="184">
        <v>504.34383158999998</v>
      </c>
      <c r="M63" s="184">
        <v>39.367946082000003</v>
      </c>
      <c r="N63" s="184">
        <v>3.2</v>
      </c>
      <c r="O63" s="184">
        <f t="shared" si="18"/>
        <v>1367.8339956736402</v>
      </c>
      <c r="P63" s="163"/>
      <c r="Q63" s="163"/>
      <c r="R63" s="164"/>
    </row>
    <row r="64" spans="1:18" ht="12.75" hidden="1" customHeight="1" x14ac:dyDescent="0.25">
      <c r="A64" s="163"/>
      <c r="B64" s="183" t="s">
        <v>34</v>
      </c>
      <c r="C64" s="210">
        <v>0</v>
      </c>
      <c r="D64" s="210">
        <v>0</v>
      </c>
      <c r="E64" s="210">
        <v>2.50706937</v>
      </c>
      <c r="F64" s="210">
        <v>0</v>
      </c>
      <c r="G64" s="210">
        <v>0</v>
      </c>
      <c r="H64" s="210">
        <v>9.8000000000000007</v>
      </c>
      <c r="I64" s="184">
        <v>0</v>
      </c>
      <c r="J64" s="184">
        <v>319.74133097000004</v>
      </c>
      <c r="K64" s="184">
        <v>27.77426453</v>
      </c>
      <c r="L64" s="184">
        <v>69.213323860000003</v>
      </c>
      <c r="M64" s="184">
        <v>1</v>
      </c>
      <c r="N64" s="184">
        <v>0</v>
      </c>
      <c r="O64" s="184">
        <f t="shared" si="18"/>
        <v>430.03598873000004</v>
      </c>
      <c r="P64" s="163"/>
      <c r="Q64" s="163"/>
      <c r="R64" s="164"/>
    </row>
    <row r="65" spans="1:18" ht="12.75" hidden="1" customHeight="1" x14ac:dyDescent="0.25">
      <c r="A65" s="163"/>
      <c r="B65" s="183" t="s">
        <v>35</v>
      </c>
      <c r="C65" s="210">
        <v>0</v>
      </c>
      <c r="D65" s="210">
        <v>0</v>
      </c>
      <c r="E65" s="210">
        <v>0</v>
      </c>
      <c r="F65" s="210">
        <v>0</v>
      </c>
      <c r="G65" s="210">
        <v>0</v>
      </c>
      <c r="H65" s="210">
        <v>0</v>
      </c>
      <c r="I65" s="184">
        <v>0</v>
      </c>
      <c r="J65" s="184">
        <v>308</v>
      </c>
      <c r="K65" s="184">
        <v>0</v>
      </c>
      <c r="L65" s="184">
        <v>0</v>
      </c>
      <c r="M65" s="184">
        <v>0</v>
      </c>
      <c r="N65" s="184">
        <v>0</v>
      </c>
      <c r="O65" s="184">
        <f t="shared" si="18"/>
        <v>308</v>
      </c>
      <c r="P65" s="163"/>
      <c r="Q65" s="163"/>
      <c r="R65" s="164"/>
    </row>
    <row r="66" spans="1:18" ht="12.75" hidden="1" customHeight="1" x14ac:dyDescent="0.25">
      <c r="A66" s="163"/>
      <c r="B66" s="183" t="s">
        <v>36</v>
      </c>
      <c r="C66" s="210" t="e">
        <v>#REF!</v>
      </c>
      <c r="D66" s="210" t="e">
        <v>#REF!</v>
      </c>
      <c r="E66" s="210" t="e">
        <v>#REF!</v>
      </c>
      <c r="F66" s="210" t="e">
        <v>#REF!</v>
      </c>
      <c r="G66" s="210" t="e">
        <v>#REF!</v>
      </c>
      <c r="H66" s="210" t="e">
        <v>#REF!</v>
      </c>
      <c r="I66" s="184" t="e">
        <v>#REF!</v>
      </c>
      <c r="J66" s="184" t="e">
        <v>#REF!</v>
      </c>
      <c r="K66" s="184" t="e">
        <v>#REF!</v>
      </c>
      <c r="L66" s="184" t="e">
        <v>#REF!</v>
      </c>
      <c r="M66" s="184" t="e">
        <v>#REF!</v>
      </c>
      <c r="N66" s="184" t="e">
        <v>#REF!</v>
      </c>
      <c r="O66" s="184" t="e">
        <f t="shared" si="18"/>
        <v>#REF!</v>
      </c>
      <c r="P66" s="163"/>
      <c r="Q66" s="163"/>
      <c r="R66" s="164"/>
    </row>
    <row r="67" spans="1:18" ht="12.75" hidden="1" customHeight="1" x14ac:dyDescent="0.25">
      <c r="A67" s="163"/>
      <c r="B67" s="183" t="s">
        <v>23</v>
      </c>
      <c r="C67" s="210">
        <v>0</v>
      </c>
      <c r="D67" s="210">
        <v>0</v>
      </c>
      <c r="E67" s="210">
        <v>0</v>
      </c>
      <c r="F67" s="210">
        <v>0</v>
      </c>
      <c r="G67" s="210">
        <v>0</v>
      </c>
      <c r="H67" s="210">
        <v>0</v>
      </c>
      <c r="I67" s="184">
        <v>0</v>
      </c>
      <c r="J67" s="184">
        <v>0</v>
      </c>
      <c r="K67" s="184">
        <v>1800</v>
      </c>
      <c r="L67" s="184">
        <v>0</v>
      </c>
      <c r="M67" s="184">
        <v>0</v>
      </c>
      <c r="N67" s="184">
        <v>700</v>
      </c>
      <c r="O67" s="184">
        <f t="shared" si="18"/>
        <v>2500</v>
      </c>
      <c r="P67" s="163"/>
      <c r="Q67" s="163"/>
      <c r="R67" s="164"/>
    </row>
    <row r="68" spans="1:18" ht="12.75" hidden="1" customHeight="1" x14ac:dyDescent="0.25">
      <c r="A68" s="163"/>
      <c r="B68" s="180" t="s">
        <v>37</v>
      </c>
      <c r="C68" s="209">
        <f t="shared" ref="C68:O68" si="19">+C69+C70</f>
        <v>0</v>
      </c>
      <c r="D68" s="209">
        <f t="shared" si="19"/>
        <v>206.84131811</v>
      </c>
      <c r="E68" s="209">
        <f t="shared" si="19"/>
        <v>65.516381969999998</v>
      </c>
      <c r="F68" s="209">
        <f t="shared" si="19"/>
        <v>35</v>
      </c>
      <c r="G68" s="209">
        <f t="shared" si="19"/>
        <v>15.7637599</v>
      </c>
      <c r="H68" s="209">
        <f t="shared" si="19"/>
        <v>0</v>
      </c>
      <c r="I68" s="181">
        <f t="shared" si="19"/>
        <v>0</v>
      </c>
      <c r="J68" s="181">
        <f t="shared" si="19"/>
        <v>78.629536000000002</v>
      </c>
      <c r="K68" s="181">
        <f t="shared" si="19"/>
        <v>10</v>
      </c>
      <c r="L68" s="181">
        <f t="shared" si="19"/>
        <v>24.710755219999999</v>
      </c>
      <c r="M68" s="181">
        <f t="shared" si="19"/>
        <v>8.3411930000000005</v>
      </c>
      <c r="N68" s="181">
        <f t="shared" si="19"/>
        <v>5</v>
      </c>
      <c r="O68" s="181">
        <f t="shared" si="19"/>
        <v>449.80294419999996</v>
      </c>
      <c r="P68" s="163"/>
      <c r="Q68" s="163"/>
      <c r="R68" s="164"/>
    </row>
    <row r="69" spans="1:18" ht="12.75" hidden="1" customHeight="1" x14ac:dyDescent="0.25">
      <c r="A69" s="163"/>
      <c r="B69" s="183" t="s">
        <v>52</v>
      </c>
      <c r="C69" s="210">
        <v>0</v>
      </c>
      <c r="D69" s="210">
        <v>206.84131811</v>
      </c>
      <c r="E69" s="210">
        <v>65.516381969999998</v>
      </c>
      <c r="F69" s="210">
        <v>35</v>
      </c>
      <c r="G69" s="210">
        <v>15.7637599</v>
      </c>
      <c r="H69" s="210">
        <v>0</v>
      </c>
      <c r="I69" s="184">
        <v>0</v>
      </c>
      <c r="J69" s="184">
        <v>78.629536000000002</v>
      </c>
      <c r="K69" s="184">
        <v>10</v>
      </c>
      <c r="L69" s="184">
        <v>24.710755219999999</v>
      </c>
      <c r="M69" s="184">
        <v>8.3411930000000005</v>
      </c>
      <c r="N69" s="184">
        <v>5</v>
      </c>
      <c r="O69" s="184">
        <f>SUM(C69:N69)</f>
        <v>449.80294419999996</v>
      </c>
      <c r="P69" s="163"/>
      <c r="Q69" s="163"/>
      <c r="R69" s="164"/>
    </row>
    <row r="70" spans="1:18" ht="12.75" hidden="1" customHeight="1" x14ac:dyDescent="0.25">
      <c r="A70" s="163"/>
      <c r="B70" s="183" t="s">
        <v>53</v>
      </c>
      <c r="C70" s="210">
        <v>0</v>
      </c>
      <c r="D70" s="210">
        <v>0</v>
      </c>
      <c r="E70" s="210">
        <v>0</v>
      </c>
      <c r="F70" s="210">
        <v>0</v>
      </c>
      <c r="G70" s="210">
        <v>0</v>
      </c>
      <c r="H70" s="210">
        <v>0</v>
      </c>
      <c r="I70" s="184">
        <v>0</v>
      </c>
      <c r="J70" s="184">
        <v>0</v>
      </c>
      <c r="K70" s="184">
        <v>0</v>
      </c>
      <c r="L70" s="184">
        <v>0</v>
      </c>
      <c r="M70" s="184">
        <v>0</v>
      </c>
      <c r="N70" s="184">
        <v>0</v>
      </c>
      <c r="O70" s="184">
        <f>SUM(C70:N70)</f>
        <v>0</v>
      </c>
      <c r="P70" s="163"/>
      <c r="Q70" s="163"/>
      <c r="R70" s="164"/>
    </row>
    <row r="71" spans="1:18" ht="12.75" hidden="1" customHeight="1" x14ac:dyDescent="0.25">
      <c r="A71" s="163"/>
      <c r="B71" s="180" t="s">
        <v>266</v>
      </c>
      <c r="C71" s="209">
        <f t="shared" ref="C71:O71" si="20">SUM(C72:C73)</f>
        <v>0</v>
      </c>
      <c r="D71" s="209">
        <f t="shared" si="20"/>
        <v>0</v>
      </c>
      <c r="E71" s="209">
        <f t="shared" si="20"/>
        <v>0</v>
      </c>
      <c r="F71" s="209">
        <f t="shared" si="20"/>
        <v>0</v>
      </c>
      <c r="G71" s="209">
        <f t="shared" si="20"/>
        <v>0</v>
      </c>
      <c r="H71" s="209">
        <f t="shared" si="20"/>
        <v>0</v>
      </c>
      <c r="I71" s="181">
        <f t="shared" si="20"/>
        <v>0</v>
      </c>
      <c r="J71" s="181">
        <f t="shared" si="20"/>
        <v>5</v>
      </c>
      <c r="K71" s="181">
        <f t="shared" si="20"/>
        <v>3.52</v>
      </c>
      <c r="L71" s="181">
        <f t="shared" si="20"/>
        <v>10.420999999999999</v>
      </c>
      <c r="M71" s="181">
        <f t="shared" si="20"/>
        <v>0</v>
      </c>
      <c r="N71" s="181">
        <f t="shared" si="20"/>
        <v>0</v>
      </c>
      <c r="O71" s="181">
        <f t="shared" si="20"/>
        <v>18.940999999999999</v>
      </c>
      <c r="P71" s="163"/>
      <c r="Q71" s="163"/>
      <c r="R71" s="164"/>
    </row>
    <row r="72" spans="1:18" ht="12.75" hidden="1" customHeight="1" x14ac:dyDescent="0.25">
      <c r="A72" s="163"/>
      <c r="B72" s="183" t="s">
        <v>54</v>
      </c>
      <c r="C72" s="210">
        <v>0</v>
      </c>
      <c r="D72" s="210">
        <v>0</v>
      </c>
      <c r="E72" s="210">
        <v>0</v>
      </c>
      <c r="F72" s="210">
        <v>0</v>
      </c>
      <c r="G72" s="210">
        <v>0</v>
      </c>
      <c r="H72" s="210">
        <v>0</v>
      </c>
      <c r="I72" s="184">
        <v>0</v>
      </c>
      <c r="J72" s="184">
        <v>5</v>
      </c>
      <c r="K72" s="184">
        <v>3.52</v>
      </c>
      <c r="L72" s="184">
        <v>10.420999999999999</v>
      </c>
      <c r="M72" s="184">
        <v>0</v>
      </c>
      <c r="N72" s="184">
        <v>0</v>
      </c>
      <c r="O72" s="184">
        <f>SUM(C72:N72)</f>
        <v>18.940999999999999</v>
      </c>
      <c r="P72" s="163"/>
      <c r="Q72" s="163"/>
      <c r="R72" s="164"/>
    </row>
    <row r="73" spans="1:18" ht="12.75" hidden="1" customHeight="1" x14ac:dyDescent="0.25">
      <c r="A73" s="163"/>
      <c r="B73" s="183" t="s">
        <v>55</v>
      </c>
      <c r="C73" s="210">
        <v>0</v>
      </c>
      <c r="D73" s="210">
        <v>0</v>
      </c>
      <c r="E73" s="210">
        <v>0</v>
      </c>
      <c r="F73" s="210">
        <v>0</v>
      </c>
      <c r="G73" s="210">
        <v>0</v>
      </c>
      <c r="H73" s="210">
        <v>0</v>
      </c>
      <c r="I73" s="184">
        <v>0</v>
      </c>
      <c r="J73" s="184">
        <v>0</v>
      </c>
      <c r="K73" s="184">
        <v>0</v>
      </c>
      <c r="L73" s="184">
        <v>0</v>
      </c>
      <c r="M73" s="184">
        <v>0</v>
      </c>
      <c r="N73" s="184">
        <v>0</v>
      </c>
      <c r="O73" s="184">
        <f>SUM(C73:N73)</f>
        <v>0</v>
      </c>
      <c r="P73" s="163"/>
      <c r="Q73" s="163"/>
      <c r="R73" s="164"/>
    </row>
    <row r="74" spans="1:18" ht="12.75" hidden="1" customHeight="1" x14ac:dyDescent="0.25">
      <c r="A74" s="163"/>
      <c r="B74" s="180" t="s">
        <v>267</v>
      </c>
      <c r="C74" s="210">
        <v>0</v>
      </c>
      <c r="D74" s="210">
        <v>0</v>
      </c>
      <c r="E74" s="210">
        <v>0</v>
      </c>
      <c r="F74" s="210">
        <v>0</v>
      </c>
      <c r="G74" s="210">
        <v>0</v>
      </c>
      <c r="H74" s="210">
        <v>0</v>
      </c>
      <c r="I74" s="184">
        <v>0</v>
      </c>
      <c r="J74" s="184">
        <v>0</v>
      </c>
      <c r="K74" s="184">
        <v>0</v>
      </c>
      <c r="L74" s="184">
        <v>0</v>
      </c>
      <c r="M74" s="184">
        <v>0</v>
      </c>
      <c r="N74" s="184">
        <v>0</v>
      </c>
      <c r="O74" s="181">
        <f>SUM(C74:N74)</f>
        <v>0</v>
      </c>
      <c r="P74" s="163"/>
      <c r="Q74" s="163"/>
      <c r="R74" s="164"/>
    </row>
    <row r="75" spans="1:18" ht="12.75" hidden="1" customHeight="1" x14ac:dyDescent="0.25">
      <c r="A75" s="163"/>
      <c r="B75" s="172" t="s">
        <v>268</v>
      </c>
      <c r="C75" s="207">
        <f t="shared" ref="C75:O75" si="21">+C76</f>
        <v>0</v>
      </c>
      <c r="D75" s="207">
        <f t="shared" si="21"/>
        <v>0</v>
      </c>
      <c r="E75" s="207">
        <f t="shared" si="21"/>
        <v>0</v>
      </c>
      <c r="F75" s="207">
        <f t="shared" si="21"/>
        <v>515.85483000999977</v>
      </c>
      <c r="G75" s="207">
        <f t="shared" si="21"/>
        <v>325.75981189999999</v>
      </c>
      <c r="H75" s="207">
        <f t="shared" si="21"/>
        <v>183.11212701000002</v>
      </c>
      <c r="I75" s="208">
        <f t="shared" si="21"/>
        <v>77.474999646715332</v>
      </c>
      <c r="J75" s="208">
        <f t="shared" si="21"/>
        <v>144.5791741204556</v>
      </c>
      <c r="K75" s="208">
        <f t="shared" si="21"/>
        <v>129.53898524129048</v>
      </c>
      <c r="L75" s="208">
        <f t="shared" si="21"/>
        <v>493.81216633230156</v>
      </c>
      <c r="M75" s="208">
        <f t="shared" si="21"/>
        <v>37.637469340000003</v>
      </c>
      <c r="N75" s="208">
        <f t="shared" si="21"/>
        <v>54.095368879999995</v>
      </c>
      <c r="O75" s="208">
        <f t="shared" si="21"/>
        <v>1961.8649324807629</v>
      </c>
      <c r="P75" s="163"/>
      <c r="Q75" s="163"/>
      <c r="R75" s="164"/>
    </row>
    <row r="76" spans="1:18" ht="12.75" hidden="1" customHeight="1" x14ac:dyDescent="0.25">
      <c r="A76" s="163"/>
      <c r="B76" s="183" t="s">
        <v>55</v>
      </c>
      <c r="C76" s="210">
        <v>0</v>
      </c>
      <c r="D76" s="210">
        <v>0</v>
      </c>
      <c r="E76" s="210">
        <v>0</v>
      </c>
      <c r="F76" s="210">
        <v>515.85483000999977</v>
      </c>
      <c r="G76" s="210">
        <v>325.75981189999999</v>
      </c>
      <c r="H76" s="210">
        <v>183.11212701000002</v>
      </c>
      <c r="I76" s="184">
        <v>77.474999646715332</v>
      </c>
      <c r="J76" s="184">
        <v>144.5791741204556</v>
      </c>
      <c r="K76" s="184">
        <v>129.53898524129048</v>
      </c>
      <c r="L76" s="184">
        <v>493.81216633230156</v>
      </c>
      <c r="M76" s="184">
        <v>37.637469340000003</v>
      </c>
      <c r="N76" s="184">
        <v>54.095368879999995</v>
      </c>
      <c r="O76" s="184">
        <f>SUM(C76:N76)</f>
        <v>1961.8649324807629</v>
      </c>
      <c r="P76" s="163"/>
      <c r="Q76" s="163"/>
      <c r="R76" s="164"/>
    </row>
    <row r="77" spans="1:18" ht="12.75" hidden="1" customHeight="1" x14ac:dyDescent="0.25">
      <c r="A77" s="163"/>
      <c r="B77" s="163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4"/>
    </row>
    <row r="78" spans="1:18" ht="12.75" hidden="1" customHeight="1" x14ac:dyDescent="0.25">
      <c r="A78" s="163"/>
      <c r="B78" s="211" t="s">
        <v>277</v>
      </c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4"/>
    </row>
    <row r="79" spans="1:18" ht="12.75" hidden="1" customHeight="1" x14ac:dyDescent="0.25">
      <c r="A79" s="163"/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4"/>
    </row>
    <row r="80" spans="1:18" ht="12.75" customHeight="1" x14ac:dyDescent="0.25">
      <c r="A80" s="163"/>
      <c r="B80" s="163"/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4"/>
    </row>
    <row r="81" spans="1:18" ht="12.75" customHeight="1" x14ac:dyDescent="0.25">
      <c r="A81" s="163"/>
      <c r="B81" s="163"/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4"/>
    </row>
    <row r="82" spans="1:18" ht="12.75" customHeight="1" x14ac:dyDescent="0.25">
      <c r="A82" s="163"/>
      <c r="B82" s="163"/>
      <c r="C82" s="163"/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4"/>
    </row>
    <row r="83" spans="1:18" ht="12.75" customHeight="1" x14ac:dyDescent="0.25">
      <c r="A83" s="163"/>
      <c r="B83" s="163"/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4"/>
    </row>
    <row r="84" spans="1:18" ht="12.75" customHeight="1" x14ac:dyDescent="0.25">
      <c r="A84" s="163"/>
      <c r="B84" s="163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4"/>
    </row>
    <row r="85" spans="1:18" ht="12.75" customHeight="1" x14ac:dyDescent="0.25">
      <c r="A85" s="163"/>
      <c r="B85" s="163"/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4"/>
    </row>
    <row r="86" spans="1:18" ht="12.75" customHeight="1" x14ac:dyDescent="0.25">
      <c r="A86" s="163"/>
      <c r="B86" s="163"/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4"/>
    </row>
    <row r="87" spans="1:18" ht="12.75" customHeight="1" x14ac:dyDescent="0.25">
      <c r="A87" s="163"/>
      <c r="B87" s="163"/>
      <c r="C87" s="163"/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4"/>
    </row>
    <row r="88" spans="1:18" ht="12.75" customHeight="1" x14ac:dyDescent="0.25">
      <c r="A88" s="163"/>
      <c r="B88" s="163"/>
      <c r="C88" s="163"/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4"/>
    </row>
    <row r="89" spans="1:18" ht="12.75" customHeight="1" x14ac:dyDescent="0.25">
      <c r="A89" s="163"/>
      <c r="B89" s="163"/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4"/>
    </row>
    <row r="90" spans="1:18" ht="12.75" customHeight="1" x14ac:dyDescent="0.25">
      <c r="A90" s="163"/>
      <c r="B90" s="163"/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4"/>
    </row>
    <row r="91" spans="1:18" ht="12.75" customHeight="1" x14ac:dyDescent="0.25">
      <c r="A91" s="163"/>
      <c r="B91" s="163"/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4"/>
    </row>
    <row r="92" spans="1:18" ht="12.75" customHeight="1" x14ac:dyDescent="0.25">
      <c r="A92" s="163"/>
      <c r="B92" s="163"/>
      <c r="C92" s="163"/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4"/>
    </row>
    <row r="93" spans="1:18" ht="12.75" customHeight="1" x14ac:dyDescent="0.25">
      <c r="A93" s="163"/>
      <c r="B93" s="163"/>
      <c r="C93" s="163"/>
      <c r="D93" s="163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4"/>
    </row>
    <row r="94" spans="1:18" ht="12.75" customHeight="1" x14ac:dyDescent="0.25">
      <c r="A94" s="163"/>
      <c r="B94" s="163"/>
      <c r="C94" s="163"/>
      <c r="D94" s="163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4"/>
    </row>
    <row r="95" spans="1:18" ht="12.75" customHeight="1" x14ac:dyDescent="0.25">
      <c r="A95" s="163"/>
      <c r="B95" s="163"/>
      <c r="C95" s="163"/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4"/>
    </row>
    <row r="96" spans="1:18" ht="12.75" customHeight="1" x14ac:dyDescent="0.25">
      <c r="A96" s="163"/>
      <c r="B96" s="163"/>
      <c r="C96" s="163"/>
      <c r="D96" s="163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3"/>
      <c r="P96" s="163"/>
      <c r="Q96" s="163"/>
      <c r="R96" s="164"/>
    </row>
    <row r="97" spans="1:18" ht="12.75" customHeight="1" x14ac:dyDescent="0.25">
      <c r="A97" s="163"/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4"/>
    </row>
    <row r="98" spans="1:18" ht="12.75" customHeight="1" x14ac:dyDescent="0.25">
      <c r="A98" s="163"/>
      <c r="B98" s="163"/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4"/>
    </row>
    <row r="99" spans="1:18" ht="12.75" customHeight="1" x14ac:dyDescent="0.25">
      <c r="A99" s="163"/>
      <c r="B99" s="163"/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4"/>
    </row>
    <row r="100" spans="1:18" ht="12.75" customHeight="1" x14ac:dyDescent="0.25">
      <c r="A100" s="163"/>
      <c r="B100" s="163"/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4"/>
    </row>
  </sheetData>
  <mergeCells count="7">
    <mergeCell ref="C57:O57"/>
    <mergeCell ref="B2:O2"/>
    <mergeCell ref="C3:O3"/>
    <mergeCell ref="B25:O25"/>
    <mergeCell ref="B26:O26"/>
    <mergeCell ref="B54:O54"/>
    <mergeCell ref="B56:O56"/>
  </mergeCells>
  <pageMargins left="0.7" right="0.7" top="0.75" bottom="0.75" header="0" footer="0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4" tint="0.79998168889431442"/>
  </sheetPr>
  <dimension ref="B1:V15"/>
  <sheetViews>
    <sheetView workbookViewId="0">
      <pane xSplit="2" ySplit="3" topLeftCell="F4" activePane="bottomRight" state="frozen"/>
      <selection pane="topRight" activeCell="C1" sqref="C1"/>
      <selection pane="bottomLeft" activeCell="A4" sqref="A4"/>
      <selection pane="bottomRight" activeCell="F5" sqref="F5"/>
    </sheetView>
  </sheetViews>
  <sheetFormatPr baseColWidth="10" defaultRowHeight="15" x14ac:dyDescent="0.25"/>
  <cols>
    <col min="2" max="2" width="45.42578125" customWidth="1"/>
    <col min="3" max="3" width="11" style="8" customWidth="1"/>
    <col min="4" max="4" width="11.5703125" style="8" customWidth="1"/>
    <col min="6" max="6" width="10.85546875" style="8"/>
    <col min="7" max="7" width="12.85546875" style="8" customWidth="1"/>
    <col min="8" max="8" width="13.140625" customWidth="1"/>
    <col min="9" max="9" width="15.7109375" style="8" customWidth="1"/>
    <col min="10" max="10" width="10.85546875" style="8"/>
  </cols>
  <sheetData>
    <row r="1" spans="2:22" x14ac:dyDescent="0.25">
      <c r="F1" s="9"/>
    </row>
    <row r="2" spans="2:22" x14ac:dyDescent="0.25">
      <c r="C2" s="149">
        <v>2019</v>
      </c>
      <c r="D2" s="150">
        <v>2020</v>
      </c>
      <c r="E2" s="151">
        <v>2021</v>
      </c>
      <c r="F2" s="9"/>
      <c r="G2" s="161" t="s">
        <v>50</v>
      </c>
      <c r="H2" s="156" t="s">
        <v>243</v>
      </c>
      <c r="I2" s="156" t="s">
        <v>244</v>
      </c>
      <c r="K2" t="s">
        <v>111</v>
      </c>
      <c r="L2" s="8" t="s">
        <v>100</v>
      </c>
      <c r="M2" s="8" t="s">
        <v>101</v>
      </c>
      <c r="N2" s="8" t="s">
        <v>102</v>
      </c>
      <c r="O2" s="8" t="s">
        <v>103</v>
      </c>
      <c r="P2" s="8" t="s">
        <v>104</v>
      </c>
      <c r="Q2" s="8" t="s">
        <v>105</v>
      </c>
      <c r="R2" s="8" t="s">
        <v>106</v>
      </c>
      <c r="S2" s="8" t="s">
        <v>107</v>
      </c>
      <c r="T2" s="8" t="s">
        <v>108</v>
      </c>
      <c r="U2" s="8" t="s">
        <v>109</v>
      </c>
      <c r="V2" s="8" t="s">
        <v>110</v>
      </c>
    </row>
    <row r="3" spans="2:22" x14ac:dyDescent="0.25">
      <c r="F3" s="9"/>
      <c r="G3" s="161">
        <v>2021</v>
      </c>
      <c r="H3" s="157" t="s">
        <v>245</v>
      </c>
      <c r="I3" s="158" t="s">
        <v>246</v>
      </c>
      <c r="S3" s="8"/>
      <c r="T3" s="8"/>
      <c r="U3" s="8"/>
      <c r="V3" s="8"/>
    </row>
    <row r="4" spans="2:22" ht="15.75" x14ac:dyDescent="0.25">
      <c r="B4" s="159" t="s">
        <v>236</v>
      </c>
      <c r="C4" s="154">
        <f>+C5+C9</f>
        <v>5618.2724037999978</v>
      </c>
      <c r="D4" s="154">
        <f>+D5+D9</f>
        <v>5031.5811984699994</v>
      </c>
      <c r="E4" s="154">
        <f>+E5+E9</f>
        <v>6449.0322251056459</v>
      </c>
      <c r="F4" s="9"/>
      <c r="G4" s="154">
        <f>+G5+G9</f>
        <v>6449.0322251056459</v>
      </c>
      <c r="H4" s="154">
        <f>+H5+H9</f>
        <v>3401.6296838176149</v>
      </c>
      <c r="I4" s="154">
        <f>+SUM(R4:V4)</f>
        <v>3047.402541288031</v>
      </c>
      <c r="J4" s="153"/>
      <c r="K4" s="153">
        <f t="shared" ref="K4:V4" si="0">+K5+K9</f>
        <v>313.33518675853662</v>
      </c>
      <c r="L4" s="153">
        <f t="shared" si="0"/>
        <v>321.16399999999999</v>
      </c>
      <c r="M4" s="153">
        <f t="shared" si="0"/>
        <v>518.45000000000005</v>
      </c>
      <c r="N4" s="153">
        <f t="shared" si="0"/>
        <v>455.73</v>
      </c>
      <c r="O4" s="153">
        <f t="shared" si="0"/>
        <v>613.26</v>
      </c>
      <c r="P4" s="153">
        <f t="shared" si="0"/>
        <v>620.49</v>
      </c>
      <c r="Q4" s="153">
        <f t="shared" si="0"/>
        <v>559.20049705907809</v>
      </c>
      <c r="R4" s="153">
        <f t="shared" si="0"/>
        <v>658.601775042187</v>
      </c>
      <c r="S4" s="153">
        <f t="shared" si="0"/>
        <v>567.01377980465998</v>
      </c>
      <c r="T4" s="153">
        <f t="shared" si="0"/>
        <v>577.48398798767698</v>
      </c>
      <c r="U4" s="153">
        <f t="shared" si="0"/>
        <v>608.92753333442192</v>
      </c>
      <c r="V4" s="153">
        <f t="shared" si="0"/>
        <v>635.37546511908499</v>
      </c>
    </row>
    <row r="5" spans="2:22" ht="15.75" x14ac:dyDescent="0.25">
      <c r="B5" s="152" t="s">
        <v>237</v>
      </c>
      <c r="C5" s="11">
        <v>1567.7872541399979</v>
      </c>
      <c r="D5" s="11">
        <v>1610.1835457899992</v>
      </c>
      <c r="E5" s="11">
        <v>2315.1807470680305</v>
      </c>
      <c r="F5" s="9"/>
      <c r="G5" s="11">
        <v>2315.1807470680305</v>
      </c>
      <c r="H5" s="11">
        <f>+SUM(K5:Q5)</f>
        <v>1185.7052057799992</v>
      </c>
      <c r="I5" s="11">
        <f>+SUM(R5:V5)</f>
        <v>1129.4755412880309</v>
      </c>
      <c r="J5" s="153"/>
      <c r="K5" s="11">
        <f>+K6+K7+K8</f>
        <v>69.174461759999957</v>
      </c>
      <c r="L5" s="11">
        <f t="shared" ref="L5:Q5" si="1">+L6+L7+L8</f>
        <v>45.895980809999983</v>
      </c>
      <c r="M5" s="11">
        <f t="shared" si="1"/>
        <v>217.50678438999981</v>
      </c>
      <c r="N5" s="11">
        <f t="shared" si="1"/>
        <v>199.11865572000011</v>
      </c>
      <c r="O5" s="11">
        <f t="shared" si="1"/>
        <v>313.67451690000019</v>
      </c>
      <c r="P5" s="11">
        <f t="shared" si="1"/>
        <v>142.42545484999957</v>
      </c>
      <c r="Q5" s="11">
        <f t="shared" si="1"/>
        <v>197.9093513499995</v>
      </c>
      <c r="R5" s="11">
        <f>10+176.601775042187</f>
        <v>186.601775042187</v>
      </c>
      <c r="S5" s="11">
        <f>15+212.01377980466</f>
        <v>227.01377980466</v>
      </c>
      <c r="T5" s="11">
        <f>15+192.483987987677</f>
        <v>207.48398798767701</v>
      </c>
      <c r="U5" s="11">
        <f>15+208.000533334422</f>
        <v>223.00053333442199</v>
      </c>
      <c r="V5" s="11">
        <f>22+263.375465119085</f>
        <v>285.37546511908499</v>
      </c>
    </row>
    <row r="6" spans="2:22" ht="15.75" x14ac:dyDescent="0.25">
      <c r="B6" s="4" t="s">
        <v>238</v>
      </c>
      <c r="C6" s="11">
        <v>854.50647261999995</v>
      </c>
      <c r="D6" s="11">
        <v>534.52557522999996</v>
      </c>
      <c r="E6" s="11">
        <v>698.18074706803054</v>
      </c>
      <c r="F6" s="9"/>
      <c r="G6" s="11">
        <v>698.18074706803054</v>
      </c>
      <c r="H6" s="11">
        <f t="shared" ref="H6:H12" si="2">+SUM(K6:Q6)</f>
        <v>464.11198676999896</v>
      </c>
      <c r="I6" s="11">
        <f>+G6-H6</f>
        <v>234.06876029803158</v>
      </c>
      <c r="J6" s="153">
        <f>311-I6</f>
        <v>76.931239701968423</v>
      </c>
      <c r="K6" s="11">
        <v>0</v>
      </c>
      <c r="L6" s="11">
        <v>1.9428647199999964</v>
      </c>
      <c r="M6" s="11">
        <v>91.250033379999806</v>
      </c>
      <c r="N6" s="11">
        <v>85.457020229999912</v>
      </c>
      <c r="O6" s="11">
        <v>115.29243206999992</v>
      </c>
      <c r="P6" s="11">
        <v>65.556940039999631</v>
      </c>
      <c r="Q6" s="11">
        <v>104.61269632999972</v>
      </c>
      <c r="R6" s="11"/>
      <c r="S6" s="11"/>
      <c r="T6" s="11"/>
      <c r="U6" s="11"/>
      <c r="V6" s="11"/>
    </row>
    <row r="7" spans="2:22" ht="15.75" x14ac:dyDescent="0.25">
      <c r="B7" s="4" t="s">
        <v>227</v>
      </c>
      <c r="C7" s="11">
        <v>593.9864599799979</v>
      </c>
      <c r="D7" s="11">
        <v>952.26982483999939</v>
      </c>
      <c r="E7" s="11">
        <v>1319</v>
      </c>
      <c r="F7" s="9"/>
      <c r="G7" s="11">
        <v>1319</v>
      </c>
      <c r="H7" s="11">
        <f t="shared" si="2"/>
        <v>694.21091178000017</v>
      </c>
      <c r="I7" s="11">
        <f>+G7-H7</f>
        <v>624.78908821999983</v>
      </c>
      <c r="J7" s="153"/>
      <c r="K7" s="11">
        <v>69.174461759999957</v>
      </c>
      <c r="L7" s="11">
        <v>43.952950529999988</v>
      </c>
      <c r="M7" s="11">
        <v>124.72842150000001</v>
      </c>
      <c r="N7" s="11">
        <v>107.11859976000022</v>
      </c>
      <c r="O7" s="11">
        <v>190.85873194000024</v>
      </c>
      <c r="P7" s="11">
        <v>72.472999699999946</v>
      </c>
      <c r="Q7" s="11">
        <v>85.904746589999789</v>
      </c>
      <c r="R7" s="11"/>
      <c r="S7" s="11"/>
      <c r="T7" s="11"/>
      <c r="U7" s="11"/>
      <c r="V7" s="11"/>
    </row>
    <row r="8" spans="2:22" ht="15.75" x14ac:dyDescent="0.25">
      <c r="B8" s="4" t="s">
        <v>228</v>
      </c>
      <c r="C8" s="11">
        <v>119.29432154000008</v>
      </c>
      <c r="D8" s="11">
        <v>123.38814572000004</v>
      </c>
      <c r="E8" s="11">
        <v>298</v>
      </c>
      <c r="F8" s="9"/>
      <c r="G8" s="11">
        <v>298</v>
      </c>
      <c r="H8" s="11">
        <f t="shared" si="2"/>
        <v>27.382307230000002</v>
      </c>
      <c r="I8" s="11">
        <f>+G8-H8</f>
        <v>270.61769277000002</v>
      </c>
      <c r="J8" s="153"/>
      <c r="K8" s="11">
        <v>0</v>
      </c>
      <c r="L8" s="11">
        <v>1.6556000000000001E-4</v>
      </c>
      <c r="M8" s="11">
        <v>1.5283295099999998</v>
      </c>
      <c r="N8" s="11">
        <v>6.5430357299999988</v>
      </c>
      <c r="O8" s="11">
        <v>7.5233528900000008</v>
      </c>
      <c r="P8" s="11">
        <v>4.3955151099999998</v>
      </c>
      <c r="Q8" s="11">
        <v>7.3919084300000018</v>
      </c>
      <c r="R8" s="11"/>
      <c r="S8" s="11"/>
      <c r="T8" s="11"/>
      <c r="U8" s="11"/>
      <c r="V8" s="11"/>
    </row>
    <row r="9" spans="2:22" ht="15.75" x14ac:dyDescent="0.25">
      <c r="B9" s="152" t="s">
        <v>239</v>
      </c>
      <c r="C9" s="11">
        <v>4050.4851496599995</v>
      </c>
      <c r="D9" s="11">
        <v>3421.3976526799997</v>
      </c>
      <c r="E9" s="11">
        <v>4133.8514780376154</v>
      </c>
      <c r="F9" s="11"/>
      <c r="G9" s="11">
        <v>4133.8514780376154</v>
      </c>
      <c r="H9" s="11">
        <f t="shared" si="2"/>
        <v>2215.9244780376157</v>
      </c>
      <c r="I9" s="11">
        <f>+SUM(R9:V9)</f>
        <v>1917.9269999999999</v>
      </c>
      <c r="J9" s="153"/>
      <c r="K9" s="11">
        <v>244.16072499853666</v>
      </c>
      <c r="L9" s="11">
        <v>275.26801919000002</v>
      </c>
      <c r="M9" s="11">
        <v>300.94321561000027</v>
      </c>
      <c r="N9" s="11">
        <v>256.61134427999991</v>
      </c>
      <c r="O9" s="11">
        <v>299.58548309999981</v>
      </c>
      <c r="P9" s="11">
        <v>478.06454515000041</v>
      </c>
      <c r="Q9" s="11">
        <v>361.29114570907859</v>
      </c>
      <c r="R9" s="11">
        <v>472</v>
      </c>
      <c r="S9" s="11">
        <v>340</v>
      </c>
      <c r="T9" s="11">
        <v>370</v>
      </c>
      <c r="U9" s="11">
        <v>385.92699999999991</v>
      </c>
      <c r="V9" s="11">
        <v>350</v>
      </c>
    </row>
    <row r="10" spans="2:22" ht="15.75" x14ac:dyDescent="0.25">
      <c r="B10" s="4" t="s">
        <v>240</v>
      </c>
      <c r="C10" s="11">
        <v>3447.7425498899997</v>
      </c>
      <c r="D10" s="11">
        <v>2751.9806048499995</v>
      </c>
      <c r="E10" s="11">
        <v>3033.2578347501808</v>
      </c>
      <c r="F10" s="11"/>
      <c r="G10" s="11">
        <v>3033.2578347501808</v>
      </c>
      <c r="H10" s="11">
        <f t="shared" si="2"/>
        <v>1847.930826747235</v>
      </c>
      <c r="I10" s="11">
        <f>+SUM(R10:V10)</f>
        <v>1185.3270080029461</v>
      </c>
      <c r="J10" s="153"/>
      <c r="K10" s="11">
        <v>240.72841628</v>
      </c>
      <c r="L10" s="11">
        <v>232.67793609000003</v>
      </c>
      <c r="M10" s="11">
        <v>279.10672962000035</v>
      </c>
      <c r="N10" s="11">
        <v>303.2026193699997</v>
      </c>
      <c r="O10" s="11">
        <v>219.1573843999999</v>
      </c>
      <c r="P10" s="11">
        <v>328.30053394594739</v>
      </c>
      <c r="Q10" s="11">
        <v>244.75720704128747</v>
      </c>
      <c r="R10" s="11">
        <v>322.71071286780909</v>
      </c>
      <c r="S10" s="11">
        <v>216.48471713754623</v>
      </c>
      <c r="T10" s="11">
        <v>220.50342709447881</v>
      </c>
      <c r="U10" s="11">
        <v>214.00039701995479</v>
      </c>
      <c r="V10" s="11">
        <v>211.627753883157</v>
      </c>
    </row>
    <row r="11" spans="2:22" ht="15.75" x14ac:dyDescent="0.25">
      <c r="B11" s="4" t="s">
        <v>241</v>
      </c>
      <c r="C11" s="11">
        <v>146.98604735000001</v>
      </c>
      <c r="D11" s="11">
        <v>367.08787877999998</v>
      </c>
      <c r="E11" s="11">
        <v>908.53504739999994</v>
      </c>
      <c r="F11" s="11"/>
      <c r="G11" s="11">
        <v>908.53504739999994</v>
      </c>
      <c r="H11" s="11">
        <f t="shared" si="2"/>
        <v>278.5350474</v>
      </c>
      <c r="I11" s="11">
        <f>+SUM(R11:V11)</f>
        <v>630</v>
      </c>
      <c r="J11" s="153"/>
      <c r="K11" s="11">
        <v>0.27681224999999998</v>
      </c>
      <c r="L11" s="11"/>
      <c r="M11" s="11">
        <v>24.594240840000001</v>
      </c>
      <c r="N11" s="11">
        <v>22.425649050000004</v>
      </c>
      <c r="O11" s="11">
        <v>17.546346460000002</v>
      </c>
      <c r="P11" s="11">
        <v>107.25681605</v>
      </c>
      <c r="Q11" s="11">
        <v>106.43518275000001</v>
      </c>
      <c r="R11" s="11">
        <v>132</v>
      </c>
      <c r="S11" s="11">
        <v>100</v>
      </c>
      <c r="T11" s="11">
        <v>130</v>
      </c>
      <c r="U11" s="11">
        <v>130</v>
      </c>
      <c r="V11" s="11">
        <v>138</v>
      </c>
    </row>
    <row r="12" spans="2:22" ht="15.75" x14ac:dyDescent="0.25">
      <c r="B12" s="160" t="s">
        <v>242</v>
      </c>
      <c r="C12" s="155">
        <v>455.75655241999999</v>
      </c>
      <c r="D12" s="155">
        <v>302.32916905000002</v>
      </c>
      <c r="E12" s="155">
        <v>192.05859588743479</v>
      </c>
      <c r="F12" s="11"/>
      <c r="G12" s="155">
        <v>192.05859588743479</v>
      </c>
      <c r="H12" s="155">
        <f t="shared" si="2"/>
        <v>89.458603890380815</v>
      </c>
      <c r="I12" s="155">
        <f>+SUM(R12:V12)</f>
        <v>102.59999199705399</v>
      </c>
      <c r="J12" s="153"/>
      <c r="K12" s="11">
        <v>3.1554964685366604</v>
      </c>
      <c r="L12" s="11">
        <v>42.590083099999987</v>
      </c>
      <c r="M12" s="11">
        <v>-2.7577548500000866</v>
      </c>
      <c r="N12" s="11">
        <v>-69.016924139999787</v>
      </c>
      <c r="O12" s="11">
        <v>62.881752239999905</v>
      </c>
      <c r="P12" s="11">
        <v>42.507195154053022</v>
      </c>
      <c r="Q12" s="11">
        <v>10.098755917791109</v>
      </c>
      <c r="R12" s="11">
        <v>17.289287132190907</v>
      </c>
      <c r="S12" s="11">
        <v>23.515282862453773</v>
      </c>
      <c r="T12" s="11">
        <v>19.496572905521191</v>
      </c>
      <c r="U12" s="11">
        <v>41.926602980045118</v>
      </c>
      <c r="V12" s="11">
        <v>0.37224611684300157</v>
      </c>
    </row>
    <row r="13" spans="2:22" x14ac:dyDescent="0.25">
      <c r="E13" s="8"/>
      <c r="H13" s="8"/>
    </row>
    <row r="15" spans="2:22" x14ac:dyDescent="0.25">
      <c r="H15">
        <f>+H16+H17+H18</f>
        <v>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4" tint="0.79998168889431442"/>
  </sheetPr>
  <dimension ref="A1:Q121"/>
  <sheetViews>
    <sheetView showGridLines="0" zoomScaleNormal="100" workbookViewId="0">
      <pane xSplit="1" ySplit="7" topLeftCell="M17" activePane="bottomRight" state="frozenSplit"/>
      <selection pane="topRight" activeCell="B1" sqref="B1"/>
      <selection pane="bottomLeft" activeCell="A8" sqref="A8"/>
      <selection pane="bottomRight" activeCell="K14" sqref="K14"/>
    </sheetView>
  </sheetViews>
  <sheetFormatPr baseColWidth="10" defaultColWidth="11.5703125" defaultRowHeight="11.25" x14ac:dyDescent="0.2"/>
  <cols>
    <col min="1" max="1" width="69.140625" style="28" bestFit="1" customWidth="1"/>
    <col min="2" max="2" width="17.28515625" style="28" bestFit="1" customWidth="1"/>
    <col min="3" max="3" width="16.42578125" style="28" bestFit="1" customWidth="1"/>
    <col min="4" max="4" width="17" style="28" bestFit="1" customWidth="1"/>
    <col min="5" max="5" width="16.42578125" style="28" bestFit="1" customWidth="1"/>
    <col min="6" max="6" width="16.7109375" style="28" bestFit="1" customWidth="1"/>
    <col min="7" max="7" width="16.42578125" style="28" bestFit="1" customWidth="1"/>
    <col min="8" max="8" width="16.140625" style="28" bestFit="1" customWidth="1"/>
    <col min="9" max="9" width="16.7109375" style="28" bestFit="1" customWidth="1"/>
    <col min="10" max="10" width="17" style="28" bestFit="1" customWidth="1"/>
    <col min="11" max="11" width="17.28515625" style="28" bestFit="1" customWidth="1"/>
    <col min="12" max="12" width="17" style="28" bestFit="1" customWidth="1"/>
    <col min="13" max="13" width="16.7109375" style="28" bestFit="1" customWidth="1"/>
    <col min="14" max="14" width="18.5703125" style="28" bestFit="1" customWidth="1"/>
    <col min="15" max="15" width="11.5703125" style="28"/>
    <col min="16" max="16" width="16" style="28" customWidth="1"/>
    <col min="17" max="16384" width="11.5703125" style="28"/>
  </cols>
  <sheetData>
    <row r="1" spans="1:15" ht="11.25" customHeight="1" x14ac:dyDescent="0.2">
      <c r="A1" s="27" t="s">
        <v>112</v>
      </c>
    </row>
    <row r="2" spans="1:15" x14ac:dyDescent="0.2">
      <c r="A2" s="29" t="s">
        <v>113</v>
      </c>
      <c r="B2" s="30"/>
      <c r="C2" s="30"/>
    </row>
    <row r="3" spans="1:15" x14ac:dyDescent="0.2">
      <c r="A3" s="28">
        <v>1000</v>
      </c>
      <c r="B3" s="31"/>
    </row>
    <row r="4" spans="1:15" x14ac:dyDescent="0.2">
      <c r="B4" s="30"/>
    </row>
    <row r="5" spans="1:15" x14ac:dyDescent="0.2">
      <c r="B5" s="32" t="s">
        <v>114</v>
      </c>
      <c r="C5" s="32" t="s">
        <v>114</v>
      </c>
      <c r="D5" s="32" t="s">
        <v>114</v>
      </c>
      <c r="E5" s="32" t="s">
        <v>114</v>
      </c>
      <c r="F5" s="32" t="s">
        <v>114</v>
      </c>
      <c r="G5" s="32" t="s">
        <v>114</v>
      </c>
      <c r="H5" s="32" t="s">
        <v>114</v>
      </c>
      <c r="I5" s="32" t="s">
        <v>114</v>
      </c>
      <c r="J5" s="32" t="s">
        <v>114</v>
      </c>
      <c r="K5" s="32" t="s">
        <v>114</v>
      </c>
      <c r="L5" s="32" t="s">
        <v>114</v>
      </c>
      <c r="M5" s="32" t="s">
        <v>114</v>
      </c>
      <c r="N5" s="33"/>
    </row>
    <row r="6" spans="1:15" s="36" customFormat="1" x14ac:dyDescent="0.2">
      <c r="A6" s="34" t="s">
        <v>115</v>
      </c>
      <c r="B6" s="35">
        <v>44197</v>
      </c>
      <c r="C6" s="35">
        <v>44228</v>
      </c>
      <c r="D6" s="35">
        <v>44256</v>
      </c>
      <c r="E6" s="35">
        <v>44287</v>
      </c>
      <c r="F6" s="35">
        <v>44317</v>
      </c>
      <c r="G6" s="35">
        <v>44348</v>
      </c>
      <c r="H6" s="35">
        <v>44378</v>
      </c>
      <c r="I6" s="35">
        <v>44409</v>
      </c>
      <c r="J6" s="35">
        <v>44440</v>
      </c>
      <c r="K6" s="35">
        <v>44470</v>
      </c>
      <c r="L6" s="35">
        <v>44501</v>
      </c>
      <c r="M6" s="35">
        <v>44531</v>
      </c>
      <c r="N6" s="35" t="s">
        <v>41</v>
      </c>
    </row>
    <row r="7" spans="1:15" s="40" customFormat="1" x14ac:dyDescent="0.2">
      <c r="A7" s="37" t="s">
        <v>116</v>
      </c>
      <c r="B7" s="38">
        <f t="shared" ref="B7:N7" si="0">B8+B67</f>
        <v>369941345.25999999</v>
      </c>
      <c r="C7" s="38">
        <f t="shared" si="0"/>
        <v>66114314.759999998</v>
      </c>
      <c r="D7" s="38">
        <f t="shared" si="0"/>
        <v>219694585.41</v>
      </c>
      <c r="E7" s="38">
        <f t="shared" si="0"/>
        <v>59243399.640000001</v>
      </c>
      <c r="F7" s="38">
        <f t="shared" si="0"/>
        <v>142836037.84999999</v>
      </c>
      <c r="G7" s="38">
        <f t="shared" si="0"/>
        <v>69162155.660000011</v>
      </c>
      <c r="H7" s="38">
        <f t="shared" si="0"/>
        <v>40260690.649999999</v>
      </c>
      <c r="I7" s="38">
        <f t="shared" si="0"/>
        <v>123216662.96000001</v>
      </c>
      <c r="J7" s="38">
        <f t="shared" si="0"/>
        <v>120348057.08</v>
      </c>
      <c r="K7" s="38">
        <f t="shared" si="0"/>
        <v>664735040.19999993</v>
      </c>
      <c r="L7" s="38">
        <f t="shared" si="0"/>
        <v>299125535.00999999</v>
      </c>
      <c r="M7" s="38">
        <f t="shared" si="0"/>
        <v>133533179.89</v>
      </c>
      <c r="N7" s="38">
        <f t="shared" si="0"/>
        <v>2308211004.3699999</v>
      </c>
      <c r="O7" s="39"/>
    </row>
    <row r="8" spans="1:15" s="36" customFormat="1" x14ac:dyDescent="0.2">
      <c r="A8" s="41" t="s">
        <v>117</v>
      </c>
      <c r="B8" s="42">
        <f t="shared" ref="B8:N8" si="1">+B9+B37+B64</f>
        <v>369941345.25999999</v>
      </c>
      <c r="C8" s="42">
        <f t="shared" si="1"/>
        <v>66114314.759999998</v>
      </c>
      <c r="D8" s="42">
        <f t="shared" si="1"/>
        <v>219694585.41</v>
      </c>
      <c r="E8" s="42">
        <f t="shared" si="1"/>
        <v>59243399.640000001</v>
      </c>
      <c r="F8" s="42">
        <f t="shared" si="1"/>
        <v>132608883.06</v>
      </c>
      <c r="G8" s="42">
        <f t="shared" si="1"/>
        <v>69162155.660000011</v>
      </c>
      <c r="H8" s="42">
        <f t="shared" si="1"/>
        <v>40260690.649999999</v>
      </c>
      <c r="I8" s="42">
        <f t="shared" si="1"/>
        <v>123216662.96000001</v>
      </c>
      <c r="J8" s="42">
        <f t="shared" si="1"/>
        <v>120348057.08</v>
      </c>
      <c r="K8" s="42">
        <f t="shared" si="1"/>
        <v>664735040.19999993</v>
      </c>
      <c r="L8" s="42">
        <f t="shared" si="1"/>
        <v>161876432.49000001</v>
      </c>
      <c r="M8" s="42">
        <f t="shared" si="1"/>
        <v>133533179.89</v>
      </c>
      <c r="N8" s="42">
        <f t="shared" si="1"/>
        <v>2160734747.0599999</v>
      </c>
      <c r="O8" s="39"/>
    </row>
    <row r="9" spans="1:15" s="36" customFormat="1" x14ac:dyDescent="0.2">
      <c r="A9" s="43" t="s">
        <v>118</v>
      </c>
      <c r="B9" s="44">
        <f t="shared" ref="B9:N9" si="2">+B10+B11+B12+B13+B14+B29+B30+B31+B32+B33+B34</f>
        <v>18589132.800000001</v>
      </c>
      <c r="C9" s="44">
        <f t="shared" si="2"/>
        <v>3027216.25</v>
      </c>
      <c r="D9" s="44">
        <f t="shared" si="2"/>
        <v>1009195</v>
      </c>
      <c r="E9" s="44">
        <f t="shared" si="2"/>
        <v>2519937.5</v>
      </c>
      <c r="F9" s="44">
        <f t="shared" si="2"/>
        <v>2163451.2200000002</v>
      </c>
      <c r="G9" s="44">
        <f t="shared" si="2"/>
        <v>6461420.79</v>
      </c>
      <c r="H9" s="44">
        <f t="shared" si="2"/>
        <v>403560</v>
      </c>
      <c r="I9" s="44">
        <f t="shared" si="2"/>
        <v>3057865.15</v>
      </c>
      <c r="J9" s="44">
        <f t="shared" si="2"/>
        <v>3243638.33</v>
      </c>
      <c r="K9" s="44">
        <f t="shared" si="2"/>
        <v>3197742.5</v>
      </c>
      <c r="L9" s="44">
        <f t="shared" si="2"/>
        <v>30511690.420000002</v>
      </c>
      <c r="M9" s="44">
        <f t="shared" si="2"/>
        <v>40596901.920000002</v>
      </c>
      <c r="N9" s="44">
        <f t="shared" si="2"/>
        <v>114781751.88</v>
      </c>
      <c r="O9" s="39"/>
    </row>
    <row r="10" spans="1:15" x14ac:dyDescent="0.2">
      <c r="A10" s="45" t="s">
        <v>119</v>
      </c>
      <c r="B10" s="46">
        <v>0</v>
      </c>
      <c r="C10" s="47">
        <v>0</v>
      </c>
      <c r="D10" s="48">
        <v>0</v>
      </c>
      <c r="E10" s="48">
        <v>2000000</v>
      </c>
      <c r="F10" s="48">
        <v>141666.67000000001</v>
      </c>
      <c r="G10" s="48">
        <v>500000</v>
      </c>
      <c r="H10" s="48">
        <v>0</v>
      </c>
      <c r="I10" s="48">
        <v>0</v>
      </c>
      <c r="J10" s="48">
        <v>0</v>
      </c>
      <c r="K10" s="48">
        <v>2130000</v>
      </c>
      <c r="L10" s="48">
        <v>0</v>
      </c>
      <c r="M10" s="48">
        <v>0</v>
      </c>
      <c r="N10" s="48">
        <f>SUM(B10:M10)</f>
        <v>4771666.67</v>
      </c>
    </row>
    <row r="11" spans="1:15" x14ac:dyDescent="0.2">
      <c r="A11" s="49" t="s">
        <v>120</v>
      </c>
      <c r="B11" s="50">
        <v>0</v>
      </c>
      <c r="C11" s="47">
        <v>0</v>
      </c>
      <c r="D11" s="48">
        <v>0</v>
      </c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48">
        <v>0</v>
      </c>
      <c r="K11" s="48">
        <v>0</v>
      </c>
      <c r="L11" s="48">
        <v>0</v>
      </c>
      <c r="M11" s="48">
        <v>0</v>
      </c>
      <c r="N11" s="48">
        <f>SUM(B11:M11)</f>
        <v>0</v>
      </c>
    </row>
    <row r="12" spans="1:15" x14ac:dyDescent="0.2">
      <c r="A12" s="45" t="s">
        <v>121</v>
      </c>
      <c r="B12" s="46">
        <v>18589132.800000001</v>
      </c>
      <c r="C12" s="47">
        <v>3027216.25</v>
      </c>
      <c r="D12" s="48">
        <v>1009195</v>
      </c>
      <c r="E12" s="48">
        <v>519937.5</v>
      </c>
      <c r="F12" s="48">
        <v>101922.5</v>
      </c>
      <c r="G12" s="48">
        <v>676140</v>
      </c>
      <c r="H12" s="48">
        <v>403560</v>
      </c>
      <c r="I12" s="48">
        <v>2904053.75</v>
      </c>
      <c r="J12" s="48">
        <v>3243638.33</v>
      </c>
      <c r="K12" s="48">
        <v>1067742.5</v>
      </c>
      <c r="L12" s="48">
        <v>30511690.420000002</v>
      </c>
      <c r="M12" s="48">
        <v>40534023.890000001</v>
      </c>
      <c r="N12" s="48">
        <f>SUM(B12:M12)</f>
        <v>102588252.94</v>
      </c>
    </row>
    <row r="13" spans="1:15" x14ac:dyDescent="0.2">
      <c r="A13" s="49" t="s">
        <v>122</v>
      </c>
      <c r="B13" s="48">
        <v>0</v>
      </c>
      <c r="C13" s="47">
        <v>0</v>
      </c>
      <c r="D13" s="48">
        <v>0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48">
        <v>0</v>
      </c>
      <c r="L13" s="48">
        <v>0</v>
      </c>
      <c r="M13" s="48">
        <v>0</v>
      </c>
      <c r="N13" s="48">
        <f>SUM(B13:M13)</f>
        <v>0</v>
      </c>
    </row>
    <row r="14" spans="1:15" x14ac:dyDescent="0.2">
      <c r="A14" s="45" t="s">
        <v>123</v>
      </c>
      <c r="B14" s="51">
        <f t="shared" ref="B14:N14" si="3">SUM(B15:B28)</f>
        <v>0</v>
      </c>
      <c r="C14" s="51">
        <f t="shared" si="3"/>
        <v>0</v>
      </c>
      <c r="D14" s="51">
        <f t="shared" si="3"/>
        <v>0</v>
      </c>
      <c r="E14" s="51">
        <f t="shared" si="3"/>
        <v>0</v>
      </c>
      <c r="F14" s="51">
        <f t="shared" si="3"/>
        <v>1919862.05</v>
      </c>
      <c r="G14" s="51">
        <f t="shared" si="3"/>
        <v>5285280.79</v>
      </c>
      <c r="H14" s="51">
        <f t="shared" si="3"/>
        <v>0</v>
      </c>
      <c r="I14" s="51">
        <f t="shared" si="3"/>
        <v>153811.4</v>
      </c>
      <c r="J14" s="51">
        <f t="shared" si="3"/>
        <v>0</v>
      </c>
      <c r="K14" s="51">
        <f t="shared" si="3"/>
        <v>0</v>
      </c>
      <c r="L14" s="51">
        <f t="shared" si="3"/>
        <v>0</v>
      </c>
      <c r="M14" s="51">
        <f t="shared" si="3"/>
        <v>62878.03</v>
      </c>
      <c r="N14" s="51">
        <f t="shared" si="3"/>
        <v>7421832.2700000005</v>
      </c>
    </row>
    <row r="15" spans="1:15" x14ac:dyDescent="0.2">
      <c r="A15" s="52" t="s">
        <v>124</v>
      </c>
      <c r="B15" s="53">
        <v>0</v>
      </c>
      <c r="C15" s="47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</row>
    <row r="16" spans="1:15" x14ac:dyDescent="0.2">
      <c r="A16" s="52" t="s">
        <v>125</v>
      </c>
      <c r="B16" s="53">
        <v>0</v>
      </c>
      <c r="C16" s="47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</row>
    <row r="17" spans="1:14" x14ac:dyDescent="0.2">
      <c r="A17" s="52" t="s">
        <v>126</v>
      </c>
      <c r="B17" s="53">
        <v>0</v>
      </c>
      <c r="C17" s="47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</row>
    <row r="18" spans="1:14" x14ac:dyDescent="0.2">
      <c r="A18" s="52" t="s">
        <v>127</v>
      </c>
      <c r="B18" s="53">
        <v>0</v>
      </c>
      <c r="C18" s="47">
        <v>0</v>
      </c>
      <c r="D18" s="48">
        <v>0</v>
      </c>
      <c r="E18" s="48">
        <v>0</v>
      </c>
      <c r="F18" s="48">
        <v>1919862.05</v>
      </c>
      <c r="G18" s="48">
        <v>5285280.79</v>
      </c>
      <c r="H18" s="48">
        <v>0</v>
      </c>
      <c r="I18" s="48">
        <v>153811.4</v>
      </c>
      <c r="J18" s="48">
        <v>0</v>
      </c>
      <c r="K18" s="48">
        <v>0</v>
      </c>
      <c r="L18" s="48">
        <v>0</v>
      </c>
      <c r="M18" s="48">
        <v>62878.03</v>
      </c>
      <c r="N18" s="48">
        <f>SUM(B18:M18)</f>
        <v>7421832.2700000005</v>
      </c>
    </row>
    <row r="19" spans="1:14" x14ac:dyDescent="0.2">
      <c r="A19" s="52" t="s">
        <v>128</v>
      </c>
      <c r="B19" s="53">
        <v>0</v>
      </c>
      <c r="C19" s="47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</row>
    <row r="20" spans="1:14" x14ac:dyDescent="0.2">
      <c r="A20" s="52" t="s">
        <v>129</v>
      </c>
      <c r="B20" s="53">
        <v>0</v>
      </c>
      <c r="C20" s="47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</row>
    <row r="21" spans="1:14" x14ac:dyDescent="0.2">
      <c r="A21" s="54" t="s">
        <v>130</v>
      </c>
      <c r="B21" s="53">
        <v>0</v>
      </c>
      <c r="C21" s="47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</row>
    <row r="22" spans="1:14" x14ac:dyDescent="0.2">
      <c r="A22" s="52" t="s">
        <v>131</v>
      </c>
      <c r="B22" s="53">
        <v>0</v>
      </c>
      <c r="C22" s="47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</row>
    <row r="23" spans="1:14" x14ac:dyDescent="0.2">
      <c r="A23" s="52" t="s">
        <v>132</v>
      </c>
      <c r="B23" s="53">
        <v>0</v>
      </c>
      <c r="C23" s="47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</row>
    <row r="24" spans="1:14" x14ac:dyDescent="0.2">
      <c r="A24" s="52" t="s">
        <v>133</v>
      </c>
      <c r="B24" s="53">
        <v>0</v>
      </c>
      <c r="C24" s="47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</row>
    <row r="25" spans="1:14" x14ac:dyDescent="0.2">
      <c r="A25" s="52" t="s">
        <v>134</v>
      </c>
      <c r="B25" s="53">
        <v>0</v>
      </c>
      <c r="C25" s="47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</row>
    <row r="26" spans="1:14" x14ac:dyDescent="0.2">
      <c r="A26" s="52" t="s">
        <v>135</v>
      </c>
      <c r="B26" s="53">
        <v>0</v>
      </c>
      <c r="C26" s="47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</row>
    <row r="27" spans="1:14" x14ac:dyDescent="0.2">
      <c r="A27" s="52" t="s">
        <v>136</v>
      </c>
      <c r="B27" s="53">
        <v>0</v>
      </c>
      <c r="C27" s="47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</row>
    <row r="28" spans="1:14" x14ac:dyDescent="0.2">
      <c r="A28" s="52" t="s">
        <v>137</v>
      </c>
      <c r="B28" s="53">
        <v>0</v>
      </c>
      <c r="C28" s="47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</row>
    <row r="29" spans="1:14" x14ac:dyDescent="0.2">
      <c r="A29" s="55" t="s">
        <v>138</v>
      </c>
      <c r="B29" s="53"/>
      <c r="C29" s="47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</row>
    <row r="30" spans="1:14" x14ac:dyDescent="0.2">
      <c r="A30" s="55" t="s">
        <v>139</v>
      </c>
      <c r="B30" s="53"/>
      <c r="C30" s="47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</row>
    <row r="31" spans="1:14" x14ac:dyDescent="0.2">
      <c r="A31" s="55" t="s">
        <v>140</v>
      </c>
      <c r="B31" s="53"/>
      <c r="C31" s="47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</row>
    <row r="32" spans="1:14" x14ac:dyDescent="0.2">
      <c r="A32" s="55" t="s">
        <v>141</v>
      </c>
      <c r="B32" s="53"/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</row>
    <row r="33" spans="1:15" x14ac:dyDescent="0.2">
      <c r="A33" s="55" t="s">
        <v>142</v>
      </c>
      <c r="B33" s="53"/>
      <c r="C33" s="47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</row>
    <row r="34" spans="1:15" x14ac:dyDescent="0.2">
      <c r="A34" s="55" t="s">
        <v>143</v>
      </c>
      <c r="B34" s="53"/>
      <c r="C34" s="47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</row>
    <row r="35" spans="1:15" x14ac:dyDescent="0.2">
      <c r="A35" s="55"/>
      <c r="B35" s="53"/>
      <c r="C35" s="47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</row>
    <row r="36" spans="1:15" ht="12.6" customHeight="1" x14ac:dyDescent="0.2">
      <c r="A36" s="52"/>
      <c r="B36" s="53"/>
      <c r="C36" s="47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</row>
    <row r="37" spans="1:15" s="56" customFormat="1" x14ac:dyDescent="0.2">
      <c r="A37" s="56" t="s">
        <v>144</v>
      </c>
      <c r="B37" s="57">
        <f t="shared" ref="B37:N37" si="4">+B38+B41+B55</f>
        <v>351352212.45999998</v>
      </c>
      <c r="C37" s="57">
        <f t="shared" si="4"/>
        <v>63087098.509999998</v>
      </c>
      <c r="D37" s="57">
        <f t="shared" si="4"/>
        <v>218685390.41</v>
      </c>
      <c r="E37" s="57">
        <f t="shared" si="4"/>
        <v>56723462.140000001</v>
      </c>
      <c r="F37" s="57">
        <f t="shared" si="4"/>
        <v>130445431.84</v>
      </c>
      <c r="G37" s="57">
        <f t="shared" si="4"/>
        <v>62700734.870000005</v>
      </c>
      <c r="H37" s="57">
        <f t="shared" si="4"/>
        <v>39857130.649999999</v>
      </c>
      <c r="I37" s="57">
        <f t="shared" si="4"/>
        <v>120158797.81</v>
      </c>
      <c r="J37" s="57">
        <f t="shared" si="4"/>
        <v>117104418.75</v>
      </c>
      <c r="K37" s="57">
        <f t="shared" si="4"/>
        <v>661537297.69999993</v>
      </c>
      <c r="L37" s="57">
        <f t="shared" si="4"/>
        <v>131364742.06999999</v>
      </c>
      <c r="M37" s="57">
        <f t="shared" si="4"/>
        <v>92936277.969999999</v>
      </c>
      <c r="N37" s="57">
        <f t="shared" si="4"/>
        <v>2045952995.1799998</v>
      </c>
    </row>
    <row r="38" spans="1:15" s="60" customFormat="1" x14ac:dyDescent="0.2">
      <c r="A38" s="58" t="s">
        <v>145</v>
      </c>
      <c r="B38" s="59">
        <f t="shared" ref="B38:N38" si="5">+SUM(B39:B40)</f>
        <v>0</v>
      </c>
      <c r="C38" s="59">
        <f t="shared" si="5"/>
        <v>0</v>
      </c>
      <c r="D38" s="59">
        <f t="shared" si="5"/>
        <v>0</v>
      </c>
      <c r="E38" s="59">
        <f t="shared" si="5"/>
        <v>0</v>
      </c>
      <c r="F38" s="59">
        <f t="shared" si="5"/>
        <v>0</v>
      </c>
      <c r="G38" s="59">
        <f t="shared" si="5"/>
        <v>0</v>
      </c>
      <c r="H38" s="59">
        <f t="shared" si="5"/>
        <v>0</v>
      </c>
      <c r="I38" s="59">
        <f t="shared" si="5"/>
        <v>4101357.41</v>
      </c>
      <c r="J38" s="59">
        <f t="shared" si="5"/>
        <v>0</v>
      </c>
      <c r="K38" s="59">
        <f t="shared" si="5"/>
        <v>0</v>
      </c>
      <c r="L38" s="59">
        <f t="shared" si="5"/>
        <v>0</v>
      </c>
      <c r="M38" s="59">
        <f t="shared" si="5"/>
        <v>0</v>
      </c>
      <c r="N38" s="59">
        <f t="shared" si="5"/>
        <v>4101357.41</v>
      </c>
    </row>
    <row r="39" spans="1:15" s="60" customFormat="1" x14ac:dyDescent="0.2">
      <c r="A39" s="52" t="s">
        <v>146</v>
      </c>
      <c r="B39" s="61">
        <v>0</v>
      </c>
      <c r="C39" s="47">
        <v>0</v>
      </c>
      <c r="D39" s="62">
        <v>0</v>
      </c>
      <c r="E39" s="62">
        <v>0</v>
      </c>
      <c r="F39" s="62">
        <v>0</v>
      </c>
      <c r="G39" s="62">
        <v>0</v>
      </c>
      <c r="H39" s="62">
        <v>0</v>
      </c>
      <c r="I39" s="62">
        <v>4101357.41</v>
      </c>
      <c r="J39" s="62">
        <v>0</v>
      </c>
      <c r="K39" s="62">
        <v>0</v>
      </c>
      <c r="L39" s="62">
        <v>0</v>
      </c>
      <c r="M39" s="62">
        <v>0</v>
      </c>
      <c r="N39" s="48">
        <f>SUM(B39:M39)</f>
        <v>4101357.41</v>
      </c>
    </row>
    <row r="40" spans="1:15" s="60" customFormat="1" x14ac:dyDescent="0.2">
      <c r="A40" s="52" t="s">
        <v>147</v>
      </c>
      <c r="B40" s="61">
        <v>0</v>
      </c>
      <c r="C40" s="47">
        <v>0</v>
      </c>
      <c r="D40" s="62">
        <v>0</v>
      </c>
      <c r="E40" s="62">
        <v>0</v>
      </c>
      <c r="F40" s="62">
        <v>0</v>
      </c>
      <c r="G40" s="62">
        <v>0</v>
      </c>
      <c r="H40" s="62">
        <v>0</v>
      </c>
      <c r="I40" s="62">
        <v>0</v>
      </c>
      <c r="J40" s="62">
        <v>0</v>
      </c>
      <c r="K40" s="62">
        <v>0</v>
      </c>
      <c r="L40" s="62">
        <v>0</v>
      </c>
      <c r="M40" s="62">
        <v>0</v>
      </c>
      <c r="N40" s="48">
        <f>SUM(B40:M40)</f>
        <v>0</v>
      </c>
    </row>
    <row r="41" spans="1:15" s="60" customFormat="1" x14ac:dyDescent="0.2">
      <c r="A41" s="58" t="s">
        <v>148</v>
      </c>
      <c r="B41" s="59">
        <f t="shared" ref="B41:N41" si="6">+SUM(B42:B54)</f>
        <v>14732590.68</v>
      </c>
      <c r="C41" s="59">
        <f t="shared" si="6"/>
        <v>63087098.509999998</v>
      </c>
      <c r="D41" s="59">
        <f t="shared" si="6"/>
        <v>168451246.66</v>
      </c>
      <c r="E41" s="59">
        <f t="shared" si="6"/>
        <v>56723462.140000001</v>
      </c>
      <c r="F41" s="59">
        <f t="shared" si="6"/>
        <v>130445431.84</v>
      </c>
      <c r="G41" s="59">
        <f t="shared" si="6"/>
        <v>44700734.870000005</v>
      </c>
      <c r="H41" s="59">
        <f t="shared" si="6"/>
        <v>39857130.649999999</v>
      </c>
      <c r="I41" s="59">
        <f t="shared" si="6"/>
        <v>116057440.40000001</v>
      </c>
      <c r="J41" s="59">
        <f t="shared" si="6"/>
        <v>107104418.75</v>
      </c>
      <c r="K41" s="59">
        <f t="shared" si="6"/>
        <v>379793131.02999997</v>
      </c>
      <c r="L41" s="59">
        <f t="shared" si="6"/>
        <v>131364742.06999999</v>
      </c>
      <c r="M41" s="59">
        <f t="shared" si="6"/>
        <v>59436277.969999999</v>
      </c>
      <c r="N41" s="59">
        <f t="shared" si="6"/>
        <v>1311753705.5699999</v>
      </c>
      <c r="O41" s="63"/>
    </row>
    <row r="42" spans="1:15" x14ac:dyDescent="0.2">
      <c r="A42" s="52" t="s">
        <v>149</v>
      </c>
      <c r="B42" s="53">
        <v>3636363.64</v>
      </c>
      <c r="C42" s="47">
        <v>42727272.729999997</v>
      </c>
      <c r="D42" s="48">
        <v>98636363.640000001</v>
      </c>
      <c r="E42" s="48">
        <v>36363636.359999999</v>
      </c>
      <c r="F42" s="48">
        <v>110085606.06</v>
      </c>
      <c r="G42" s="48">
        <v>23840909.09</v>
      </c>
      <c r="H42" s="48">
        <v>3636363.64</v>
      </c>
      <c r="I42" s="48">
        <v>92727272.730000004</v>
      </c>
      <c r="J42" s="48">
        <v>83636363.640000001</v>
      </c>
      <c r="K42" s="48">
        <v>56363636.359999999</v>
      </c>
      <c r="L42" s="48">
        <v>32727272.73</v>
      </c>
      <c r="M42" s="48">
        <v>28840909.09</v>
      </c>
      <c r="N42" s="48">
        <f t="shared" ref="N42:N54" si="7">SUM(B42:M42)</f>
        <v>613221969.71000004</v>
      </c>
      <c r="O42" s="63"/>
    </row>
    <row r="43" spans="1:15" x14ac:dyDescent="0.2">
      <c r="A43" s="64" t="s">
        <v>150</v>
      </c>
      <c r="B43" s="65">
        <v>0</v>
      </c>
      <c r="C43" s="66">
        <v>0</v>
      </c>
      <c r="D43" s="67">
        <v>0</v>
      </c>
      <c r="E43" s="67">
        <v>0</v>
      </c>
      <c r="F43" s="67">
        <v>0</v>
      </c>
      <c r="G43" s="67">
        <v>0</v>
      </c>
      <c r="H43" s="67">
        <v>0</v>
      </c>
      <c r="I43" s="67">
        <v>0</v>
      </c>
      <c r="J43" s="67">
        <v>0</v>
      </c>
      <c r="K43" s="67">
        <v>0</v>
      </c>
      <c r="L43" s="67">
        <v>0</v>
      </c>
      <c r="M43" s="67">
        <v>0</v>
      </c>
      <c r="N43" s="48">
        <f t="shared" si="7"/>
        <v>0</v>
      </c>
      <c r="O43" s="63"/>
    </row>
    <row r="44" spans="1:15" x14ac:dyDescent="0.2">
      <c r="A44" s="52" t="s">
        <v>151</v>
      </c>
      <c r="B44" s="53">
        <v>11096227.039999999</v>
      </c>
      <c r="C44" s="47">
        <v>20359825.780000001</v>
      </c>
      <c r="D44" s="48">
        <v>28416996.420000002</v>
      </c>
      <c r="E44" s="48">
        <v>20359825.780000001</v>
      </c>
      <c r="F44" s="48">
        <v>20359825.780000001</v>
      </c>
      <c r="G44" s="48">
        <v>20359825.780000001</v>
      </c>
      <c r="H44" s="48">
        <v>36220767.009999998</v>
      </c>
      <c r="I44" s="48">
        <v>23330167.670000002</v>
      </c>
      <c r="J44" s="48">
        <v>23468055.109999999</v>
      </c>
      <c r="K44" s="48">
        <v>248429494.66999999</v>
      </c>
      <c r="L44" s="48">
        <v>23637469.34</v>
      </c>
      <c r="M44" s="48">
        <v>30095368.879999999</v>
      </c>
      <c r="N44" s="48">
        <f t="shared" si="7"/>
        <v>506133849.25999993</v>
      </c>
      <c r="O44" s="63"/>
    </row>
    <row r="45" spans="1:15" x14ac:dyDescent="0.2">
      <c r="A45" s="64" t="s">
        <v>152</v>
      </c>
      <c r="B45" s="65">
        <v>0</v>
      </c>
      <c r="C45" s="66">
        <v>0</v>
      </c>
      <c r="D45" s="67">
        <v>0</v>
      </c>
      <c r="E45" s="67">
        <v>0</v>
      </c>
      <c r="F45" s="67">
        <v>0</v>
      </c>
      <c r="G45" s="67">
        <v>0</v>
      </c>
      <c r="H45" s="67">
        <v>0</v>
      </c>
      <c r="I45" s="67">
        <v>0</v>
      </c>
      <c r="J45" s="67">
        <v>0</v>
      </c>
      <c r="K45" s="67">
        <v>0</v>
      </c>
      <c r="L45" s="67">
        <v>0</v>
      </c>
      <c r="M45" s="67">
        <v>0</v>
      </c>
      <c r="N45" s="48">
        <f t="shared" si="7"/>
        <v>0</v>
      </c>
      <c r="O45" s="63"/>
    </row>
    <row r="46" spans="1:15" x14ac:dyDescent="0.2">
      <c r="A46" s="68" t="s">
        <v>153</v>
      </c>
      <c r="B46" s="69">
        <v>0</v>
      </c>
      <c r="C46" s="70">
        <v>0</v>
      </c>
      <c r="D46" s="71">
        <v>0</v>
      </c>
      <c r="E46" s="71">
        <v>0</v>
      </c>
      <c r="F46" s="71">
        <v>0</v>
      </c>
      <c r="G46" s="71">
        <v>0</v>
      </c>
      <c r="H46" s="71">
        <v>0</v>
      </c>
      <c r="I46" s="71">
        <v>0</v>
      </c>
      <c r="J46" s="71">
        <v>0</v>
      </c>
      <c r="K46" s="71">
        <v>75000000</v>
      </c>
      <c r="L46" s="71">
        <v>75000000</v>
      </c>
      <c r="M46" s="71">
        <v>0</v>
      </c>
      <c r="N46" s="132">
        <f t="shared" si="7"/>
        <v>150000000</v>
      </c>
      <c r="O46" s="63"/>
    </row>
    <row r="47" spans="1:15" x14ac:dyDescent="0.2">
      <c r="A47" s="52" t="s">
        <v>45</v>
      </c>
      <c r="B47" s="53">
        <v>0</v>
      </c>
      <c r="C47" s="47">
        <v>0</v>
      </c>
      <c r="D47" s="48">
        <v>41397886.600000001</v>
      </c>
      <c r="E47" s="48">
        <v>0</v>
      </c>
      <c r="F47" s="48">
        <v>0</v>
      </c>
      <c r="G47" s="48">
        <v>500000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500000</v>
      </c>
      <c r="N47" s="48">
        <f t="shared" si="7"/>
        <v>42397886.600000001</v>
      </c>
      <c r="O47" s="63"/>
    </row>
    <row r="48" spans="1:15" x14ac:dyDescent="0.2">
      <c r="A48" s="52" t="s">
        <v>44</v>
      </c>
      <c r="B48" s="72">
        <v>0</v>
      </c>
      <c r="C48" s="47">
        <v>0</v>
      </c>
      <c r="D48" s="48">
        <v>0</v>
      </c>
      <c r="E48" s="48">
        <v>0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48">
        <v>0</v>
      </c>
      <c r="L48" s="48">
        <v>0</v>
      </c>
      <c r="M48" s="48">
        <v>0</v>
      </c>
      <c r="N48" s="48">
        <f t="shared" si="7"/>
        <v>0</v>
      </c>
      <c r="O48" s="63"/>
    </row>
    <row r="49" spans="1:17" x14ac:dyDescent="0.2">
      <c r="A49" s="52" t="s">
        <v>154</v>
      </c>
      <c r="B49" s="72">
        <v>0</v>
      </c>
      <c r="C49" s="47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>
        <f t="shared" si="7"/>
        <v>0</v>
      </c>
      <c r="O49" s="63"/>
    </row>
    <row r="50" spans="1:17" x14ac:dyDescent="0.2">
      <c r="A50" s="52" t="s">
        <v>155</v>
      </c>
      <c r="B50" s="72">
        <v>0</v>
      </c>
      <c r="C50" s="47">
        <v>0</v>
      </c>
      <c r="D50" s="48">
        <v>0</v>
      </c>
      <c r="E50" s="48">
        <v>0</v>
      </c>
      <c r="F50" s="48">
        <v>0</v>
      </c>
      <c r="G50" s="48">
        <v>0</v>
      </c>
      <c r="H50" s="48" t="s">
        <v>19</v>
      </c>
      <c r="I50" s="48">
        <v>0</v>
      </c>
      <c r="J50" s="48">
        <v>0</v>
      </c>
      <c r="K50" s="48">
        <v>0</v>
      </c>
      <c r="L50" s="48">
        <v>0</v>
      </c>
      <c r="M50" s="48">
        <v>0</v>
      </c>
      <c r="N50" s="48">
        <f t="shared" si="7"/>
        <v>0</v>
      </c>
      <c r="O50" s="63"/>
    </row>
    <row r="51" spans="1:17" x14ac:dyDescent="0.2">
      <c r="A51" s="52" t="s">
        <v>156</v>
      </c>
      <c r="B51" s="72">
        <v>0</v>
      </c>
      <c r="C51" s="47">
        <v>0</v>
      </c>
      <c r="D51" s="48">
        <v>0</v>
      </c>
      <c r="E51" s="48">
        <v>0</v>
      </c>
      <c r="F51" s="48">
        <v>0</v>
      </c>
      <c r="G51" s="48">
        <v>0</v>
      </c>
      <c r="H51" s="48">
        <v>0</v>
      </c>
      <c r="I51" s="48">
        <v>0</v>
      </c>
      <c r="J51" s="48">
        <v>0</v>
      </c>
      <c r="K51" s="48">
        <v>0</v>
      </c>
      <c r="L51" s="48">
        <v>0</v>
      </c>
      <c r="M51" s="48">
        <v>0</v>
      </c>
      <c r="N51" s="48">
        <f t="shared" si="7"/>
        <v>0</v>
      </c>
      <c r="O51" s="63"/>
    </row>
    <row r="52" spans="1:17" x14ac:dyDescent="0.2">
      <c r="A52" s="52" t="s">
        <v>157</v>
      </c>
      <c r="B52" s="72">
        <v>0</v>
      </c>
      <c r="C52" s="47">
        <v>0</v>
      </c>
      <c r="D52" s="48">
        <v>0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f t="shared" si="7"/>
        <v>0</v>
      </c>
      <c r="O52" s="63"/>
    </row>
    <row r="53" spans="1:17" x14ac:dyDescent="0.2">
      <c r="A53" s="52" t="s">
        <v>158</v>
      </c>
      <c r="B53" s="72">
        <v>0</v>
      </c>
      <c r="C53" s="47">
        <v>0</v>
      </c>
      <c r="D53" s="48">
        <v>0</v>
      </c>
      <c r="E53" s="48">
        <v>0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f t="shared" si="7"/>
        <v>0</v>
      </c>
      <c r="O53" s="63"/>
    </row>
    <row r="54" spans="1:17" ht="12" x14ac:dyDescent="0.2">
      <c r="A54" s="73" t="s">
        <v>159</v>
      </c>
      <c r="B54" s="72">
        <v>0</v>
      </c>
      <c r="C54" s="47">
        <v>0</v>
      </c>
      <c r="D54" s="48">
        <v>0</v>
      </c>
      <c r="E54" s="48">
        <v>0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f t="shared" si="7"/>
        <v>0</v>
      </c>
      <c r="O54" s="63"/>
    </row>
    <row r="55" spans="1:17" x14ac:dyDescent="0.2">
      <c r="A55" s="58" t="s">
        <v>160</v>
      </c>
      <c r="B55" s="59">
        <f t="shared" ref="B55:N55" si="8">+SUM(B56:B62)</f>
        <v>336619621.77999997</v>
      </c>
      <c r="C55" s="59">
        <f t="shared" si="8"/>
        <v>0</v>
      </c>
      <c r="D55" s="59">
        <f t="shared" si="8"/>
        <v>50234143.75</v>
      </c>
      <c r="E55" s="59">
        <f t="shared" si="8"/>
        <v>0</v>
      </c>
      <c r="F55" s="59">
        <f t="shared" si="8"/>
        <v>0</v>
      </c>
      <c r="G55" s="59">
        <f t="shared" si="8"/>
        <v>18000000</v>
      </c>
      <c r="H55" s="59">
        <f t="shared" si="8"/>
        <v>0</v>
      </c>
      <c r="I55" s="59">
        <f t="shared" si="8"/>
        <v>0</v>
      </c>
      <c r="J55" s="59">
        <f t="shared" si="8"/>
        <v>10000000</v>
      </c>
      <c r="K55" s="59">
        <f t="shared" si="8"/>
        <v>281744166.66999996</v>
      </c>
      <c r="L55" s="59">
        <f t="shared" si="8"/>
        <v>0</v>
      </c>
      <c r="M55" s="59">
        <f t="shared" si="8"/>
        <v>33500000</v>
      </c>
      <c r="N55" s="59">
        <f t="shared" si="8"/>
        <v>730097932.19999993</v>
      </c>
      <c r="P55" s="28" t="s">
        <v>229</v>
      </c>
      <c r="Q55" s="119">
        <f>+N7</f>
        <v>2308211004.3699999</v>
      </c>
    </row>
    <row r="56" spans="1:17" x14ac:dyDescent="0.2">
      <c r="A56" s="52" t="s">
        <v>161</v>
      </c>
      <c r="B56" s="53">
        <v>336619621.77999997</v>
      </c>
      <c r="C56" s="47">
        <v>0</v>
      </c>
      <c r="D56" s="48">
        <v>40234143.75</v>
      </c>
      <c r="E56" s="48">
        <v>0</v>
      </c>
      <c r="F56" s="48">
        <v>0</v>
      </c>
      <c r="G56" s="48">
        <v>0</v>
      </c>
      <c r="H56" s="48">
        <v>0</v>
      </c>
      <c r="I56" s="48">
        <v>0</v>
      </c>
      <c r="J56" s="48">
        <v>0</v>
      </c>
      <c r="K56" s="48">
        <v>0</v>
      </c>
      <c r="L56" s="48">
        <v>0</v>
      </c>
      <c r="M56" s="48">
        <v>0</v>
      </c>
      <c r="N56" s="48">
        <f t="shared" ref="N56:N62" si="9">SUM(B56:M56)</f>
        <v>376853765.52999997</v>
      </c>
      <c r="P56" s="119" t="s">
        <v>230</v>
      </c>
      <c r="Q56" s="133">
        <f>+N46+N56+N58+N61</f>
        <v>718353765.52999997</v>
      </c>
    </row>
    <row r="57" spans="1:17" x14ac:dyDescent="0.2">
      <c r="A57" s="52" t="s">
        <v>162</v>
      </c>
      <c r="B57" s="72">
        <v>0</v>
      </c>
      <c r="C57" s="47">
        <v>0</v>
      </c>
      <c r="D57" s="48">
        <v>0</v>
      </c>
      <c r="E57" s="48">
        <v>0</v>
      </c>
      <c r="F57" s="48">
        <v>0</v>
      </c>
      <c r="G57" s="48">
        <v>0</v>
      </c>
      <c r="H57" s="48">
        <v>0</v>
      </c>
      <c r="I57" s="48">
        <v>0</v>
      </c>
      <c r="J57" s="48">
        <v>0</v>
      </c>
      <c r="K57" s="48">
        <v>0</v>
      </c>
      <c r="L57" s="48">
        <v>0</v>
      </c>
      <c r="M57" s="48">
        <v>0</v>
      </c>
      <c r="N57" s="48">
        <f t="shared" si="9"/>
        <v>0</v>
      </c>
    </row>
    <row r="58" spans="1:17" x14ac:dyDescent="0.2">
      <c r="A58" s="52" t="s">
        <v>163</v>
      </c>
      <c r="B58" s="53">
        <v>0</v>
      </c>
      <c r="C58" s="47">
        <v>0</v>
      </c>
      <c r="D58" s="48">
        <v>10000000</v>
      </c>
      <c r="E58" s="48">
        <v>0</v>
      </c>
      <c r="F58" s="48">
        <v>0</v>
      </c>
      <c r="G58" s="48">
        <v>10000000</v>
      </c>
      <c r="H58" s="48">
        <v>0</v>
      </c>
      <c r="I58" s="48">
        <v>0</v>
      </c>
      <c r="J58" s="48">
        <v>10000000</v>
      </c>
      <c r="K58" s="48">
        <v>0</v>
      </c>
      <c r="L58" s="48">
        <v>0</v>
      </c>
      <c r="M58" s="48">
        <v>10000000</v>
      </c>
      <c r="N58" s="48">
        <f t="shared" si="9"/>
        <v>40000000</v>
      </c>
      <c r="P58" s="28" t="s">
        <v>231</v>
      </c>
    </row>
    <row r="59" spans="1:17" x14ac:dyDescent="0.2">
      <c r="A59" s="52" t="s">
        <v>164</v>
      </c>
      <c r="B59" s="72">
        <v>0</v>
      </c>
      <c r="C59" s="47">
        <v>0</v>
      </c>
      <c r="D59" s="48">
        <v>0</v>
      </c>
      <c r="E59" s="48">
        <v>0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8">
        <v>0</v>
      </c>
      <c r="M59" s="48">
        <v>0</v>
      </c>
      <c r="N59" s="48">
        <f t="shared" si="9"/>
        <v>0</v>
      </c>
    </row>
    <row r="60" spans="1:17" x14ac:dyDescent="0.2">
      <c r="A60" s="52" t="s">
        <v>165</v>
      </c>
      <c r="B60" s="72">
        <v>0</v>
      </c>
      <c r="C60" s="47">
        <v>0</v>
      </c>
      <c r="D60" s="48">
        <v>0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161744166.66999999</v>
      </c>
      <c r="L60" s="48">
        <v>0</v>
      </c>
      <c r="M60" s="48">
        <v>0</v>
      </c>
      <c r="N60" s="48">
        <f t="shared" si="9"/>
        <v>161744166.66999999</v>
      </c>
      <c r="O60" s="119"/>
    </row>
    <row r="61" spans="1:17" x14ac:dyDescent="0.2">
      <c r="A61" s="52" t="s">
        <v>46</v>
      </c>
      <c r="B61" s="53">
        <v>0</v>
      </c>
      <c r="C61" s="47">
        <v>0</v>
      </c>
      <c r="D61" s="48">
        <v>0</v>
      </c>
      <c r="E61" s="48">
        <v>0</v>
      </c>
      <c r="F61" s="48">
        <v>0</v>
      </c>
      <c r="G61" s="48">
        <v>8000000</v>
      </c>
      <c r="H61" s="48">
        <v>0</v>
      </c>
      <c r="I61" s="48">
        <v>0</v>
      </c>
      <c r="J61" s="48">
        <v>0</v>
      </c>
      <c r="K61" s="48">
        <v>120000000</v>
      </c>
      <c r="L61" s="48">
        <v>0</v>
      </c>
      <c r="M61" s="48">
        <v>23500000</v>
      </c>
      <c r="N61" s="48">
        <f t="shared" si="9"/>
        <v>151500000</v>
      </c>
    </row>
    <row r="62" spans="1:17" x14ac:dyDescent="0.2">
      <c r="A62" s="54" t="s">
        <v>166</v>
      </c>
      <c r="B62" s="74">
        <v>0</v>
      </c>
      <c r="C62" s="66"/>
      <c r="D62" s="67"/>
      <c r="E62" s="67"/>
      <c r="F62" s="67"/>
      <c r="G62" s="67"/>
      <c r="H62" s="67"/>
      <c r="I62" s="67"/>
      <c r="J62" s="67"/>
      <c r="K62" s="67"/>
      <c r="L62" s="67"/>
      <c r="M62" s="67">
        <v>0</v>
      </c>
      <c r="N62" s="48">
        <f t="shared" si="9"/>
        <v>0</v>
      </c>
    </row>
    <row r="63" spans="1:17" s="60" customFormat="1" x14ac:dyDescent="0.2">
      <c r="A63" s="54"/>
      <c r="B63" s="72"/>
      <c r="C63" s="47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</row>
    <row r="64" spans="1:17" s="75" customFormat="1" x14ac:dyDescent="0.2">
      <c r="A64" s="56" t="s">
        <v>167</v>
      </c>
      <c r="B64" s="57">
        <f t="shared" ref="B64:N64" si="10">SUM(B65)</f>
        <v>0</v>
      </c>
      <c r="C64" s="57">
        <f t="shared" si="10"/>
        <v>0</v>
      </c>
      <c r="D64" s="57">
        <f t="shared" si="10"/>
        <v>0</v>
      </c>
      <c r="E64" s="57">
        <f t="shared" si="10"/>
        <v>0</v>
      </c>
      <c r="F64" s="57">
        <f t="shared" si="10"/>
        <v>0</v>
      </c>
      <c r="G64" s="57">
        <f t="shared" si="10"/>
        <v>0</v>
      </c>
      <c r="H64" s="57">
        <f t="shared" si="10"/>
        <v>0</v>
      </c>
      <c r="I64" s="57">
        <f t="shared" si="10"/>
        <v>0</v>
      </c>
      <c r="J64" s="57">
        <f t="shared" si="10"/>
        <v>0</v>
      </c>
      <c r="K64" s="57">
        <f t="shared" si="10"/>
        <v>0</v>
      </c>
      <c r="L64" s="57">
        <f t="shared" si="10"/>
        <v>0</v>
      </c>
      <c r="M64" s="57">
        <f t="shared" si="10"/>
        <v>0</v>
      </c>
      <c r="N64" s="57">
        <f t="shared" si="10"/>
        <v>0</v>
      </c>
    </row>
    <row r="65" spans="1:15" s="60" customFormat="1" x14ac:dyDescent="0.2">
      <c r="A65" s="76" t="s">
        <v>168</v>
      </c>
      <c r="B65" s="72">
        <v>0</v>
      </c>
      <c r="C65" s="47">
        <v>0</v>
      </c>
      <c r="D65" s="62">
        <v>0</v>
      </c>
      <c r="E65" s="62">
        <v>0</v>
      </c>
      <c r="F65" s="62">
        <v>0</v>
      </c>
      <c r="G65" s="62">
        <v>0</v>
      </c>
      <c r="H65" s="62">
        <v>0</v>
      </c>
      <c r="I65" s="62">
        <v>0</v>
      </c>
      <c r="J65" s="62">
        <v>0</v>
      </c>
      <c r="K65" s="62">
        <v>0</v>
      </c>
      <c r="L65" s="62">
        <v>0</v>
      </c>
      <c r="M65" s="62">
        <v>0</v>
      </c>
      <c r="N65" s="48">
        <f>SUM(B65:M65)</f>
        <v>0</v>
      </c>
    </row>
    <row r="66" spans="1:15" s="60" customFormat="1" x14ac:dyDescent="0.2">
      <c r="A66" s="54"/>
      <c r="B66" s="72"/>
      <c r="C66" s="47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</row>
    <row r="67" spans="1:15" x14ac:dyDescent="0.2">
      <c r="A67" s="77" t="s">
        <v>169</v>
      </c>
      <c r="B67" s="78">
        <f t="shared" ref="B67:N67" si="11">+SUM(B68:B70)</f>
        <v>0</v>
      </c>
      <c r="C67" s="78">
        <f t="shared" si="11"/>
        <v>0</v>
      </c>
      <c r="D67" s="78">
        <f t="shared" si="11"/>
        <v>0</v>
      </c>
      <c r="E67" s="78">
        <f t="shared" si="11"/>
        <v>0</v>
      </c>
      <c r="F67" s="78">
        <f t="shared" si="11"/>
        <v>10227154.789999999</v>
      </c>
      <c r="G67" s="78">
        <f t="shared" si="11"/>
        <v>0</v>
      </c>
      <c r="H67" s="78">
        <f t="shared" si="11"/>
        <v>0</v>
      </c>
      <c r="I67" s="78">
        <f t="shared" si="11"/>
        <v>0</v>
      </c>
      <c r="J67" s="78">
        <f t="shared" si="11"/>
        <v>0</v>
      </c>
      <c r="K67" s="78">
        <f t="shared" si="11"/>
        <v>0</v>
      </c>
      <c r="L67" s="78">
        <f t="shared" si="11"/>
        <v>137249102.52000001</v>
      </c>
      <c r="M67" s="78">
        <f t="shared" si="11"/>
        <v>0</v>
      </c>
      <c r="N67" s="78">
        <f t="shared" si="11"/>
        <v>147476257.31</v>
      </c>
    </row>
    <row r="68" spans="1:15" x14ac:dyDescent="0.2">
      <c r="A68" s="79" t="s">
        <v>20</v>
      </c>
      <c r="B68" s="80">
        <v>0</v>
      </c>
      <c r="C68" s="47">
        <v>0</v>
      </c>
      <c r="D68" s="48">
        <v>0</v>
      </c>
      <c r="E68" s="48">
        <v>0</v>
      </c>
      <c r="F68" s="48">
        <v>10227154.789999999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8">
        <v>10227154.789999999</v>
      </c>
      <c r="M68" s="48">
        <v>0</v>
      </c>
      <c r="N68" s="48">
        <f>SUM(B68:M68)</f>
        <v>20454309.579999998</v>
      </c>
    </row>
    <row r="69" spans="1:15" x14ac:dyDescent="0.2">
      <c r="A69" s="79" t="s">
        <v>170</v>
      </c>
      <c r="B69" s="80">
        <v>0</v>
      </c>
      <c r="C69" s="47">
        <v>0</v>
      </c>
      <c r="D69" s="48">
        <v>0</v>
      </c>
      <c r="E69" s="48">
        <v>0</v>
      </c>
      <c r="F69" s="48">
        <v>0</v>
      </c>
      <c r="G69" s="48">
        <v>0</v>
      </c>
      <c r="H69" s="48">
        <v>0</v>
      </c>
      <c r="I69" s="48">
        <v>0</v>
      </c>
      <c r="J69" s="48">
        <v>0</v>
      </c>
      <c r="K69" s="48">
        <v>0</v>
      </c>
      <c r="L69" s="48">
        <v>127021947.73</v>
      </c>
      <c r="M69" s="48">
        <v>0</v>
      </c>
      <c r="N69" s="48">
        <f>SUM(B69:M69)</f>
        <v>127021947.73</v>
      </c>
    </row>
    <row r="70" spans="1:15" x14ac:dyDescent="0.2">
      <c r="A70" s="79" t="s">
        <v>171</v>
      </c>
      <c r="B70" s="80">
        <v>0</v>
      </c>
      <c r="C70" s="47">
        <v>0</v>
      </c>
      <c r="D70" s="48">
        <v>0</v>
      </c>
      <c r="E70" s="48">
        <v>0</v>
      </c>
      <c r="F70" s="48">
        <v>0</v>
      </c>
      <c r="G70" s="48">
        <v>0</v>
      </c>
      <c r="H70" s="48">
        <v>0</v>
      </c>
      <c r="I70" s="48">
        <v>0</v>
      </c>
      <c r="J70" s="48">
        <v>0</v>
      </c>
      <c r="K70" s="48">
        <v>0</v>
      </c>
      <c r="L70" s="48">
        <v>0</v>
      </c>
      <c r="M70" s="48">
        <v>0</v>
      </c>
      <c r="N70" s="48">
        <f>SUM(B70:M70)</f>
        <v>0</v>
      </c>
    </row>
    <row r="73" spans="1:15" x14ac:dyDescent="0.2">
      <c r="A73" s="28" t="s">
        <v>172</v>
      </c>
    </row>
    <row r="74" spans="1:15" x14ac:dyDescent="0.2">
      <c r="A74" s="28" t="s">
        <v>173</v>
      </c>
      <c r="B74" s="81"/>
    </row>
    <row r="80" spans="1:15" x14ac:dyDescent="0.2">
      <c r="A80" s="82" t="s">
        <v>174</v>
      </c>
      <c r="B80" s="83">
        <f t="shared" ref="B80:N80" si="12">SUM(B81:B90)</f>
        <v>355208754.57999998</v>
      </c>
      <c r="C80" s="83">
        <f t="shared" si="12"/>
        <v>3027216.25</v>
      </c>
      <c r="D80" s="83">
        <f t="shared" si="12"/>
        <v>51243338.75</v>
      </c>
      <c r="E80" s="83">
        <f t="shared" si="12"/>
        <v>2519937.5</v>
      </c>
      <c r="F80" s="83">
        <f t="shared" si="12"/>
        <v>2163451.2200000002</v>
      </c>
      <c r="G80" s="83">
        <f t="shared" si="12"/>
        <v>24461420.789999999</v>
      </c>
      <c r="H80" s="83">
        <f t="shared" si="12"/>
        <v>403560</v>
      </c>
      <c r="I80" s="83">
        <f t="shared" si="12"/>
        <v>7159222.5600000005</v>
      </c>
      <c r="J80" s="83">
        <f t="shared" si="12"/>
        <v>13243638.33</v>
      </c>
      <c r="K80" s="83">
        <f>SUM(K81:K90)+K91</f>
        <v>359941909.16999996</v>
      </c>
      <c r="L80" s="83">
        <f>SUM(L81:L90)+L91</f>
        <v>105511690.42</v>
      </c>
      <c r="M80" s="83">
        <f>SUM(M81:M90)+M91</f>
        <v>74096901.920000002</v>
      </c>
      <c r="N80" s="83">
        <f t="shared" si="12"/>
        <v>848981041.48999989</v>
      </c>
      <c r="O80" s="119"/>
    </row>
    <row r="81" spans="1:14" x14ac:dyDescent="0.2">
      <c r="A81" s="84" t="s">
        <v>175</v>
      </c>
      <c r="B81" s="85">
        <f t="shared" ref="B81:N81" si="13">+B9+B64</f>
        <v>18589132.800000001</v>
      </c>
      <c r="C81" s="85">
        <f t="shared" si="13"/>
        <v>3027216.25</v>
      </c>
      <c r="D81" s="85">
        <f t="shared" si="13"/>
        <v>1009195</v>
      </c>
      <c r="E81" s="85">
        <f t="shared" si="13"/>
        <v>2519937.5</v>
      </c>
      <c r="F81" s="85">
        <f t="shared" si="13"/>
        <v>2163451.2200000002</v>
      </c>
      <c r="G81" s="85">
        <f t="shared" si="13"/>
        <v>6461420.79</v>
      </c>
      <c r="H81" s="85">
        <f t="shared" si="13"/>
        <v>403560</v>
      </c>
      <c r="I81" s="85">
        <f t="shared" si="13"/>
        <v>3057865.15</v>
      </c>
      <c r="J81" s="85">
        <f t="shared" si="13"/>
        <v>3243638.33</v>
      </c>
      <c r="K81" s="85">
        <f t="shared" si="13"/>
        <v>3197742.5</v>
      </c>
      <c r="L81" s="85">
        <f t="shared" si="13"/>
        <v>30511690.420000002</v>
      </c>
      <c r="M81" s="85">
        <f t="shared" si="13"/>
        <v>40596901.920000002</v>
      </c>
      <c r="N81" s="85">
        <f t="shared" si="13"/>
        <v>114781751.88</v>
      </c>
    </row>
    <row r="82" spans="1:14" x14ac:dyDescent="0.2">
      <c r="A82" s="84" t="s">
        <v>176</v>
      </c>
      <c r="B82" s="85">
        <f t="shared" ref="B82:N82" si="14">+B56+B57+B70</f>
        <v>336619621.77999997</v>
      </c>
      <c r="C82" s="85">
        <f t="shared" si="14"/>
        <v>0</v>
      </c>
      <c r="D82" s="85">
        <f t="shared" si="14"/>
        <v>40234143.75</v>
      </c>
      <c r="E82" s="85">
        <f t="shared" si="14"/>
        <v>0</v>
      </c>
      <c r="F82" s="85">
        <f t="shared" si="14"/>
        <v>0</v>
      </c>
      <c r="G82" s="85">
        <f t="shared" si="14"/>
        <v>0</v>
      </c>
      <c r="H82" s="85">
        <f t="shared" si="14"/>
        <v>0</v>
      </c>
      <c r="I82" s="85">
        <f t="shared" si="14"/>
        <v>0</v>
      </c>
      <c r="J82" s="85">
        <f t="shared" si="14"/>
        <v>0</v>
      </c>
      <c r="K82" s="85">
        <f t="shared" si="14"/>
        <v>0</v>
      </c>
      <c r="L82" s="85">
        <f t="shared" si="14"/>
        <v>0</v>
      </c>
      <c r="M82" s="85">
        <f t="shared" si="14"/>
        <v>0</v>
      </c>
      <c r="N82" s="85">
        <f t="shared" si="14"/>
        <v>376853765.52999997</v>
      </c>
    </row>
    <row r="83" spans="1:14" x14ac:dyDescent="0.2">
      <c r="A83" s="84" t="s">
        <v>177</v>
      </c>
      <c r="B83" s="85">
        <f t="shared" ref="B83:N84" si="15">+B60</f>
        <v>0</v>
      </c>
      <c r="C83" s="85">
        <f t="shared" si="15"/>
        <v>0</v>
      </c>
      <c r="D83" s="85">
        <f t="shared" si="15"/>
        <v>0</v>
      </c>
      <c r="E83" s="85">
        <f t="shared" si="15"/>
        <v>0</v>
      </c>
      <c r="F83" s="85">
        <f t="shared" si="15"/>
        <v>0</v>
      </c>
      <c r="G83" s="85">
        <f t="shared" si="15"/>
        <v>0</v>
      </c>
      <c r="H83" s="85">
        <f t="shared" si="15"/>
        <v>0</v>
      </c>
      <c r="I83" s="85">
        <f t="shared" si="15"/>
        <v>0</v>
      </c>
      <c r="J83" s="85">
        <f t="shared" si="15"/>
        <v>0</v>
      </c>
      <c r="K83" s="85">
        <f t="shared" si="15"/>
        <v>161744166.66999999</v>
      </c>
      <c r="L83" s="85">
        <f t="shared" si="15"/>
        <v>0</v>
      </c>
      <c r="M83" s="85">
        <f t="shared" si="15"/>
        <v>0</v>
      </c>
      <c r="N83" s="85">
        <f t="shared" si="15"/>
        <v>161744166.66999999</v>
      </c>
    </row>
    <row r="84" spans="1:14" x14ac:dyDescent="0.2">
      <c r="A84" s="84" t="s">
        <v>46</v>
      </c>
      <c r="B84" s="85">
        <f t="shared" si="15"/>
        <v>0</v>
      </c>
      <c r="C84" s="85">
        <f t="shared" si="15"/>
        <v>0</v>
      </c>
      <c r="D84" s="85">
        <f t="shared" si="15"/>
        <v>0</v>
      </c>
      <c r="E84" s="85">
        <f t="shared" si="15"/>
        <v>0</v>
      </c>
      <c r="F84" s="85">
        <f t="shared" si="15"/>
        <v>0</v>
      </c>
      <c r="G84" s="85">
        <f t="shared" si="15"/>
        <v>8000000</v>
      </c>
      <c r="H84" s="85">
        <f t="shared" si="15"/>
        <v>0</v>
      </c>
      <c r="I84" s="85">
        <f t="shared" si="15"/>
        <v>0</v>
      </c>
      <c r="J84" s="85">
        <f t="shared" si="15"/>
        <v>0</v>
      </c>
      <c r="K84" s="85">
        <f t="shared" si="15"/>
        <v>120000000</v>
      </c>
      <c r="L84" s="85">
        <f t="shared" si="15"/>
        <v>0</v>
      </c>
      <c r="M84" s="85">
        <f t="shared" si="15"/>
        <v>23500000</v>
      </c>
      <c r="N84" s="85">
        <f t="shared" si="15"/>
        <v>151500000</v>
      </c>
    </row>
    <row r="85" spans="1:14" x14ac:dyDescent="0.2">
      <c r="A85" s="84" t="s">
        <v>155</v>
      </c>
      <c r="B85" s="85">
        <f t="shared" ref="B85:N85" si="16">+B50</f>
        <v>0</v>
      </c>
      <c r="C85" s="85">
        <f t="shared" si="16"/>
        <v>0</v>
      </c>
      <c r="D85" s="85">
        <f t="shared" si="16"/>
        <v>0</v>
      </c>
      <c r="E85" s="85">
        <f t="shared" si="16"/>
        <v>0</v>
      </c>
      <c r="F85" s="85">
        <f t="shared" si="16"/>
        <v>0</v>
      </c>
      <c r="G85" s="85">
        <f t="shared" si="16"/>
        <v>0</v>
      </c>
      <c r="H85" s="85" t="str">
        <f t="shared" si="16"/>
        <v xml:space="preserve">  </v>
      </c>
      <c r="I85" s="85">
        <f t="shared" si="16"/>
        <v>0</v>
      </c>
      <c r="J85" s="85">
        <f t="shared" si="16"/>
        <v>0</v>
      </c>
      <c r="K85" s="85">
        <f t="shared" si="16"/>
        <v>0</v>
      </c>
      <c r="L85" s="85">
        <f t="shared" si="16"/>
        <v>0</v>
      </c>
      <c r="M85" s="85">
        <f t="shared" si="16"/>
        <v>0</v>
      </c>
      <c r="N85" s="85">
        <f t="shared" si="16"/>
        <v>0</v>
      </c>
    </row>
    <row r="86" spans="1:14" x14ac:dyDescent="0.2">
      <c r="A86" s="84" t="s">
        <v>178</v>
      </c>
      <c r="B86" s="85">
        <f t="shared" ref="B86:N86" si="17">+B58</f>
        <v>0</v>
      </c>
      <c r="C86" s="85">
        <f t="shared" si="17"/>
        <v>0</v>
      </c>
      <c r="D86" s="85">
        <f t="shared" si="17"/>
        <v>10000000</v>
      </c>
      <c r="E86" s="85">
        <f t="shared" si="17"/>
        <v>0</v>
      </c>
      <c r="F86" s="85">
        <f t="shared" si="17"/>
        <v>0</v>
      </c>
      <c r="G86" s="85">
        <f t="shared" si="17"/>
        <v>10000000</v>
      </c>
      <c r="H86" s="85">
        <f t="shared" si="17"/>
        <v>0</v>
      </c>
      <c r="I86" s="85">
        <f t="shared" si="17"/>
        <v>0</v>
      </c>
      <c r="J86" s="85">
        <f t="shared" si="17"/>
        <v>10000000</v>
      </c>
      <c r="K86" s="85">
        <f t="shared" si="17"/>
        <v>0</v>
      </c>
      <c r="L86" s="85">
        <f t="shared" si="17"/>
        <v>0</v>
      </c>
      <c r="M86" s="85">
        <f t="shared" si="17"/>
        <v>10000000</v>
      </c>
      <c r="N86" s="85">
        <f t="shared" si="17"/>
        <v>40000000</v>
      </c>
    </row>
    <row r="87" spans="1:14" x14ac:dyDescent="0.2">
      <c r="A87" s="84" t="s">
        <v>179</v>
      </c>
      <c r="B87" s="85">
        <f t="shared" ref="B87:N88" si="18">+B39</f>
        <v>0</v>
      </c>
      <c r="C87" s="85">
        <f t="shared" si="18"/>
        <v>0</v>
      </c>
      <c r="D87" s="85">
        <f t="shared" si="18"/>
        <v>0</v>
      </c>
      <c r="E87" s="85">
        <f t="shared" si="18"/>
        <v>0</v>
      </c>
      <c r="F87" s="85">
        <f t="shared" si="18"/>
        <v>0</v>
      </c>
      <c r="G87" s="85">
        <f t="shared" si="18"/>
        <v>0</v>
      </c>
      <c r="H87" s="85">
        <f t="shared" si="18"/>
        <v>0</v>
      </c>
      <c r="I87" s="85">
        <f t="shared" si="18"/>
        <v>4101357.41</v>
      </c>
      <c r="J87" s="85">
        <f t="shared" si="18"/>
        <v>0</v>
      </c>
      <c r="K87" s="85">
        <f t="shared" si="18"/>
        <v>0</v>
      </c>
      <c r="L87" s="85">
        <f t="shared" si="18"/>
        <v>0</v>
      </c>
      <c r="M87" s="85">
        <f t="shared" si="18"/>
        <v>0</v>
      </c>
      <c r="N87" s="85">
        <f t="shared" si="18"/>
        <v>4101357.41</v>
      </c>
    </row>
    <row r="88" spans="1:14" x14ac:dyDescent="0.2">
      <c r="A88" s="84" t="s">
        <v>180</v>
      </c>
      <c r="B88" s="85">
        <f t="shared" si="18"/>
        <v>0</v>
      </c>
      <c r="C88" s="85">
        <f t="shared" si="18"/>
        <v>0</v>
      </c>
      <c r="D88" s="85">
        <f t="shared" si="18"/>
        <v>0</v>
      </c>
      <c r="E88" s="85">
        <f t="shared" si="18"/>
        <v>0</v>
      </c>
      <c r="F88" s="85">
        <f t="shared" si="18"/>
        <v>0</v>
      </c>
      <c r="G88" s="85">
        <f t="shared" si="18"/>
        <v>0</v>
      </c>
      <c r="H88" s="85">
        <f t="shared" si="18"/>
        <v>0</v>
      </c>
      <c r="I88" s="85">
        <f t="shared" si="18"/>
        <v>0</v>
      </c>
      <c r="J88" s="85">
        <f t="shared" si="18"/>
        <v>0</v>
      </c>
      <c r="K88" s="85">
        <f t="shared" si="18"/>
        <v>0</v>
      </c>
      <c r="L88" s="85">
        <f t="shared" si="18"/>
        <v>0</v>
      </c>
      <c r="M88" s="85">
        <f t="shared" si="18"/>
        <v>0</v>
      </c>
      <c r="N88" s="85">
        <f t="shared" si="18"/>
        <v>0</v>
      </c>
    </row>
    <row r="89" spans="1:14" x14ac:dyDescent="0.2">
      <c r="A89" s="84" t="s">
        <v>164</v>
      </c>
      <c r="B89" s="85">
        <f t="shared" ref="B89:N89" si="19">+B59</f>
        <v>0</v>
      </c>
      <c r="C89" s="85">
        <f t="shared" si="19"/>
        <v>0</v>
      </c>
      <c r="D89" s="85">
        <f t="shared" si="19"/>
        <v>0</v>
      </c>
      <c r="E89" s="85">
        <f t="shared" si="19"/>
        <v>0</v>
      </c>
      <c r="F89" s="85">
        <f t="shared" si="19"/>
        <v>0</v>
      </c>
      <c r="G89" s="85">
        <f t="shared" si="19"/>
        <v>0</v>
      </c>
      <c r="H89" s="85">
        <f t="shared" si="19"/>
        <v>0</v>
      </c>
      <c r="I89" s="85">
        <f t="shared" si="19"/>
        <v>0</v>
      </c>
      <c r="J89" s="85">
        <f t="shared" si="19"/>
        <v>0</v>
      </c>
      <c r="K89" s="85">
        <f t="shared" si="19"/>
        <v>0</v>
      </c>
      <c r="L89" s="85">
        <f t="shared" si="19"/>
        <v>0</v>
      </c>
      <c r="M89" s="85">
        <f t="shared" si="19"/>
        <v>0</v>
      </c>
      <c r="N89" s="85">
        <f t="shared" si="19"/>
        <v>0</v>
      </c>
    </row>
    <row r="90" spans="1:14" x14ac:dyDescent="0.2">
      <c r="A90" s="84" t="s">
        <v>181</v>
      </c>
      <c r="B90" s="85">
        <f t="shared" ref="B90:N90" si="20">+B62</f>
        <v>0</v>
      </c>
      <c r="C90" s="85">
        <f t="shared" si="20"/>
        <v>0</v>
      </c>
      <c r="D90" s="85">
        <f t="shared" si="20"/>
        <v>0</v>
      </c>
      <c r="E90" s="85">
        <f t="shared" si="20"/>
        <v>0</v>
      </c>
      <c r="F90" s="85">
        <f t="shared" si="20"/>
        <v>0</v>
      </c>
      <c r="G90" s="85">
        <f t="shared" si="20"/>
        <v>0</v>
      </c>
      <c r="H90" s="85">
        <f t="shared" si="20"/>
        <v>0</v>
      </c>
      <c r="I90" s="85">
        <f t="shared" si="20"/>
        <v>0</v>
      </c>
      <c r="J90" s="85">
        <f t="shared" si="20"/>
        <v>0</v>
      </c>
      <c r="K90" s="85">
        <f t="shared" si="20"/>
        <v>0</v>
      </c>
      <c r="L90" s="85">
        <f t="shared" si="20"/>
        <v>0</v>
      </c>
      <c r="M90" s="85">
        <f t="shared" si="20"/>
        <v>0</v>
      </c>
      <c r="N90" s="85">
        <f t="shared" si="20"/>
        <v>0</v>
      </c>
    </row>
    <row r="91" spans="1:14" x14ac:dyDescent="0.2">
      <c r="A91" s="135" t="s">
        <v>182</v>
      </c>
      <c r="B91" s="85"/>
      <c r="C91" s="85"/>
      <c r="D91" s="85"/>
      <c r="E91" s="85"/>
      <c r="F91" s="85"/>
      <c r="G91" s="85"/>
      <c r="H91" s="85"/>
      <c r="I91" s="85"/>
      <c r="J91" s="85"/>
      <c r="K91" s="134">
        <f>+K46</f>
        <v>75000000</v>
      </c>
      <c r="L91" s="134">
        <f>+L46</f>
        <v>75000000</v>
      </c>
      <c r="M91" s="85"/>
      <c r="N91" s="136"/>
    </row>
    <row r="92" spans="1:14" x14ac:dyDescent="0.2">
      <c r="A92" s="82" t="s">
        <v>183</v>
      </c>
      <c r="B92" s="83">
        <f t="shared" ref="B92:N92" si="21">SUM(B93:B97)</f>
        <v>14732590.68</v>
      </c>
      <c r="C92" s="83">
        <f t="shared" si="21"/>
        <v>63087098.509999998</v>
      </c>
      <c r="D92" s="83">
        <f t="shared" si="21"/>
        <v>168451246.66</v>
      </c>
      <c r="E92" s="83">
        <f t="shared" si="21"/>
        <v>56723462.140000001</v>
      </c>
      <c r="F92" s="83">
        <f t="shared" si="21"/>
        <v>140672586.63</v>
      </c>
      <c r="G92" s="83">
        <f t="shared" si="21"/>
        <v>44700734.870000005</v>
      </c>
      <c r="H92" s="83">
        <f t="shared" si="21"/>
        <v>39857130.649999999</v>
      </c>
      <c r="I92" s="83">
        <f t="shared" si="21"/>
        <v>116057440.40000001</v>
      </c>
      <c r="J92" s="83">
        <f t="shared" si="21"/>
        <v>107104418.75</v>
      </c>
      <c r="K92" s="83">
        <f t="shared" si="21"/>
        <v>304793131.02999997</v>
      </c>
      <c r="L92" s="83">
        <f t="shared" si="21"/>
        <v>193613844.59</v>
      </c>
      <c r="M92" s="83">
        <f t="shared" si="21"/>
        <v>59436277.969999999</v>
      </c>
      <c r="N92" s="83">
        <f t="shared" si="21"/>
        <v>1459229962.8799999</v>
      </c>
    </row>
    <row r="93" spans="1:14" x14ac:dyDescent="0.2">
      <c r="A93" s="84" t="s">
        <v>21</v>
      </c>
      <c r="B93" s="85">
        <f t="shared" ref="B93:N93" si="22">+B42+B43+B44+B45+B69</f>
        <v>14732590.68</v>
      </c>
      <c r="C93" s="85">
        <f t="shared" si="22"/>
        <v>63087098.509999998</v>
      </c>
      <c r="D93" s="85">
        <f t="shared" si="22"/>
        <v>127053360.06</v>
      </c>
      <c r="E93" s="85">
        <f t="shared" si="22"/>
        <v>56723462.140000001</v>
      </c>
      <c r="F93" s="85">
        <f t="shared" si="22"/>
        <v>130445431.84</v>
      </c>
      <c r="G93" s="85">
        <f t="shared" si="22"/>
        <v>44200734.870000005</v>
      </c>
      <c r="H93" s="85">
        <f t="shared" si="22"/>
        <v>39857130.649999999</v>
      </c>
      <c r="I93" s="85">
        <f t="shared" si="22"/>
        <v>116057440.40000001</v>
      </c>
      <c r="J93" s="85">
        <f t="shared" si="22"/>
        <v>107104418.75</v>
      </c>
      <c r="K93" s="85">
        <f t="shared" si="22"/>
        <v>304793131.02999997</v>
      </c>
      <c r="L93" s="85">
        <f t="shared" si="22"/>
        <v>183386689.80000001</v>
      </c>
      <c r="M93" s="85">
        <f t="shared" si="22"/>
        <v>58936277.969999999</v>
      </c>
      <c r="N93" s="85">
        <f t="shared" si="22"/>
        <v>1246377766.7</v>
      </c>
    </row>
    <row r="94" spans="1:14" x14ac:dyDescent="0.2">
      <c r="A94" s="86" t="str">
        <f>+A46</f>
        <v>Banco del Estado</v>
      </c>
      <c r="B94" s="87">
        <f t="shared" ref="B94:N94" si="23">+B46+B68</f>
        <v>0</v>
      </c>
      <c r="C94" s="87">
        <f t="shared" si="23"/>
        <v>0</v>
      </c>
      <c r="D94" s="87">
        <f t="shared" si="23"/>
        <v>0</v>
      </c>
      <c r="E94" s="87">
        <f t="shared" si="23"/>
        <v>0</v>
      </c>
      <c r="F94" s="87">
        <f t="shared" si="23"/>
        <v>10227154.789999999</v>
      </c>
      <c r="G94" s="87">
        <f t="shared" si="23"/>
        <v>0</v>
      </c>
      <c r="H94" s="87">
        <f t="shared" si="23"/>
        <v>0</v>
      </c>
      <c r="I94" s="87">
        <f t="shared" si="23"/>
        <v>0</v>
      </c>
      <c r="J94" s="87">
        <f t="shared" si="23"/>
        <v>0</v>
      </c>
      <c r="K94" s="87">
        <f>+K68</f>
        <v>0</v>
      </c>
      <c r="L94" s="87">
        <f>+L68</f>
        <v>10227154.789999999</v>
      </c>
      <c r="M94" s="87">
        <f t="shared" si="23"/>
        <v>0</v>
      </c>
      <c r="N94" s="87">
        <f t="shared" si="23"/>
        <v>170454309.57999998</v>
      </c>
    </row>
    <row r="95" spans="1:14" x14ac:dyDescent="0.2">
      <c r="A95" s="84" t="str">
        <f>+A47</f>
        <v>ISSPOL</v>
      </c>
      <c r="B95" s="85">
        <f t="shared" ref="B95:N96" si="24">+B47</f>
        <v>0</v>
      </c>
      <c r="C95" s="85">
        <f t="shared" si="24"/>
        <v>0</v>
      </c>
      <c r="D95" s="85">
        <f t="shared" si="24"/>
        <v>41397886.600000001</v>
      </c>
      <c r="E95" s="85">
        <f t="shared" si="24"/>
        <v>0</v>
      </c>
      <c r="F95" s="85">
        <f t="shared" si="24"/>
        <v>0</v>
      </c>
      <c r="G95" s="85">
        <f t="shared" si="24"/>
        <v>500000</v>
      </c>
      <c r="H95" s="85">
        <f t="shared" si="24"/>
        <v>0</v>
      </c>
      <c r="I95" s="85">
        <f t="shared" si="24"/>
        <v>0</v>
      </c>
      <c r="J95" s="85">
        <f t="shared" si="24"/>
        <v>0</v>
      </c>
      <c r="K95" s="85">
        <f t="shared" si="24"/>
        <v>0</v>
      </c>
      <c r="L95" s="85">
        <f t="shared" si="24"/>
        <v>0</v>
      </c>
      <c r="M95" s="85">
        <f t="shared" si="24"/>
        <v>500000</v>
      </c>
      <c r="N95" s="85">
        <f t="shared" si="24"/>
        <v>42397886.600000001</v>
      </c>
    </row>
    <row r="96" spans="1:14" x14ac:dyDescent="0.2">
      <c r="A96" s="84" t="str">
        <f>+A48</f>
        <v>ISSFA</v>
      </c>
      <c r="B96" s="85">
        <f t="shared" si="24"/>
        <v>0</v>
      </c>
      <c r="C96" s="85">
        <f t="shared" si="24"/>
        <v>0</v>
      </c>
      <c r="D96" s="85">
        <f t="shared" si="24"/>
        <v>0</v>
      </c>
      <c r="E96" s="85">
        <f t="shared" si="24"/>
        <v>0</v>
      </c>
      <c r="F96" s="85">
        <f t="shared" si="24"/>
        <v>0</v>
      </c>
      <c r="G96" s="85">
        <f t="shared" si="24"/>
        <v>0</v>
      </c>
      <c r="H96" s="85">
        <f t="shared" si="24"/>
        <v>0</v>
      </c>
      <c r="I96" s="85">
        <f t="shared" si="24"/>
        <v>0</v>
      </c>
      <c r="J96" s="85">
        <f t="shared" si="24"/>
        <v>0</v>
      </c>
      <c r="K96" s="85">
        <f t="shared" si="24"/>
        <v>0</v>
      </c>
      <c r="L96" s="85">
        <f t="shared" si="24"/>
        <v>0</v>
      </c>
      <c r="M96" s="85">
        <f t="shared" si="24"/>
        <v>0</v>
      </c>
      <c r="N96" s="85">
        <f t="shared" si="24"/>
        <v>0</v>
      </c>
    </row>
    <row r="97" spans="1:15" x14ac:dyDescent="0.2">
      <c r="A97" s="84" t="s">
        <v>184</v>
      </c>
      <c r="B97" s="85">
        <f t="shared" ref="B97:N97" si="25">+B51+B53+B52+B54</f>
        <v>0</v>
      </c>
      <c r="C97" s="85">
        <f t="shared" si="25"/>
        <v>0</v>
      </c>
      <c r="D97" s="85">
        <f t="shared" si="25"/>
        <v>0</v>
      </c>
      <c r="E97" s="85">
        <f t="shared" si="25"/>
        <v>0</v>
      </c>
      <c r="F97" s="85">
        <f t="shared" si="25"/>
        <v>0</v>
      </c>
      <c r="G97" s="85">
        <f t="shared" si="25"/>
        <v>0</v>
      </c>
      <c r="H97" s="85">
        <f t="shared" si="25"/>
        <v>0</v>
      </c>
      <c r="I97" s="85">
        <f t="shared" si="25"/>
        <v>0</v>
      </c>
      <c r="J97" s="85">
        <f t="shared" si="25"/>
        <v>0</v>
      </c>
      <c r="K97" s="85">
        <f t="shared" si="25"/>
        <v>0</v>
      </c>
      <c r="L97" s="85">
        <f t="shared" si="25"/>
        <v>0</v>
      </c>
      <c r="M97" s="85">
        <f t="shared" si="25"/>
        <v>0</v>
      </c>
      <c r="N97" s="85">
        <f t="shared" si="25"/>
        <v>0</v>
      </c>
    </row>
    <row r="98" spans="1:15" x14ac:dyDescent="0.2">
      <c r="A98" s="28" t="s">
        <v>24</v>
      </c>
      <c r="B98" s="83">
        <f t="shared" ref="B98:N98" si="26">+B80+B92</f>
        <v>369941345.25999999</v>
      </c>
      <c r="C98" s="83">
        <f t="shared" si="26"/>
        <v>66114314.759999998</v>
      </c>
      <c r="D98" s="83">
        <f t="shared" si="26"/>
        <v>219694585.41</v>
      </c>
      <c r="E98" s="83">
        <f t="shared" si="26"/>
        <v>59243399.640000001</v>
      </c>
      <c r="F98" s="83">
        <f t="shared" si="26"/>
        <v>142836037.84999999</v>
      </c>
      <c r="G98" s="83">
        <f t="shared" si="26"/>
        <v>69162155.659999996</v>
      </c>
      <c r="H98" s="83">
        <f t="shared" si="26"/>
        <v>40260690.649999999</v>
      </c>
      <c r="I98" s="83">
        <f t="shared" si="26"/>
        <v>123216662.96000001</v>
      </c>
      <c r="J98" s="83">
        <f t="shared" si="26"/>
        <v>120348057.08</v>
      </c>
      <c r="K98" s="83">
        <f t="shared" si="26"/>
        <v>664735040.19999993</v>
      </c>
      <c r="L98" s="83">
        <f t="shared" si="26"/>
        <v>299125535.00999999</v>
      </c>
      <c r="M98" s="83">
        <f t="shared" si="26"/>
        <v>133533179.89</v>
      </c>
      <c r="N98" s="83">
        <f t="shared" si="26"/>
        <v>2308211004.3699999</v>
      </c>
    </row>
    <row r="99" spans="1:15" x14ac:dyDescent="0.2"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</row>
    <row r="100" spans="1:15" x14ac:dyDescent="0.2">
      <c r="A100" s="89" t="s">
        <v>47</v>
      </c>
      <c r="B100" s="90">
        <f t="shared" ref="B100:N100" si="27">+B98-B7</f>
        <v>0</v>
      </c>
      <c r="C100" s="90">
        <f t="shared" si="27"/>
        <v>0</v>
      </c>
      <c r="D100" s="90">
        <f t="shared" si="27"/>
        <v>0</v>
      </c>
      <c r="E100" s="90">
        <f t="shared" si="27"/>
        <v>0</v>
      </c>
      <c r="F100" s="90">
        <f t="shared" si="27"/>
        <v>0</v>
      </c>
      <c r="G100" s="90">
        <f t="shared" si="27"/>
        <v>0</v>
      </c>
      <c r="H100" s="90">
        <f t="shared" si="27"/>
        <v>0</v>
      </c>
      <c r="I100" s="90">
        <f t="shared" si="27"/>
        <v>0</v>
      </c>
      <c r="J100" s="90">
        <f t="shared" si="27"/>
        <v>0</v>
      </c>
      <c r="K100" s="90">
        <f t="shared" si="27"/>
        <v>0</v>
      </c>
      <c r="L100" s="90">
        <f t="shared" si="27"/>
        <v>0</v>
      </c>
      <c r="M100" s="90">
        <f t="shared" si="27"/>
        <v>0</v>
      </c>
      <c r="N100" s="90">
        <f t="shared" si="27"/>
        <v>0</v>
      </c>
    </row>
    <row r="107" spans="1:15" ht="15.75" x14ac:dyDescent="0.25">
      <c r="A107" s="91"/>
      <c r="B107" s="91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</row>
    <row r="108" spans="1:15" ht="15.75" x14ac:dyDescent="0.25">
      <c r="A108" s="91" t="s">
        <v>185</v>
      </c>
      <c r="B108" s="92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</row>
    <row r="109" spans="1:15" ht="15.75" x14ac:dyDescent="0.25">
      <c r="A109" s="91" t="s">
        <v>186</v>
      </c>
      <c r="B109" s="93">
        <f>+B80/1000000</f>
        <v>355.20875458</v>
      </c>
      <c r="C109" s="93">
        <f t="shared" ref="C109:M109" si="28">+C80/1000000</f>
        <v>3.0272162499999999</v>
      </c>
      <c r="D109" s="93">
        <f t="shared" si="28"/>
        <v>51.243338749999999</v>
      </c>
      <c r="E109" s="93">
        <f t="shared" si="28"/>
        <v>2.5199375000000002</v>
      </c>
      <c r="F109" s="93">
        <f t="shared" si="28"/>
        <v>2.1634512200000002</v>
      </c>
      <c r="G109" s="93">
        <f t="shared" si="28"/>
        <v>24.461420789999998</v>
      </c>
      <c r="H109" s="93">
        <f t="shared" si="28"/>
        <v>0.40355999999999997</v>
      </c>
      <c r="I109" s="93">
        <f t="shared" si="28"/>
        <v>7.1592225600000008</v>
      </c>
      <c r="J109" s="93">
        <f t="shared" si="28"/>
        <v>13.24363833</v>
      </c>
      <c r="K109" s="93">
        <f t="shared" si="28"/>
        <v>359.94190916999997</v>
      </c>
      <c r="L109" s="93">
        <f>+L80/1000000</f>
        <v>105.51169042000001</v>
      </c>
      <c r="M109" s="93">
        <f t="shared" si="28"/>
        <v>74.096901920000008</v>
      </c>
      <c r="N109" s="93">
        <f>+SUM(B109:M109)</f>
        <v>998.98104149000005</v>
      </c>
      <c r="O109" s="91"/>
    </row>
    <row r="110" spans="1:15" ht="15.75" x14ac:dyDescent="0.25">
      <c r="A110" s="91" t="s">
        <v>187</v>
      </c>
      <c r="B110" s="92">
        <f>+B92/1000000</f>
        <v>14.732590679999999</v>
      </c>
      <c r="C110" s="92">
        <f t="shared" ref="C110:M110" si="29">+C92/1000000</f>
        <v>63.087098509999997</v>
      </c>
      <c r="D110" s="92">
        <f t="shared" si="29"/>
        <v>168.45124666000001</v>
      </c>
      <c r="E110" s="92">
        <f t="shared" si="29"/>
        <v>56.723462140000002</v>
      </c>
      <c r="F110" s="92">
        <f t="shared" si="29"/>
        <v>140.67258662999998</v>
      </c>
      <c r="G110" s="92">
        <f t="shared" si="29"/>
        <v>44.700734870000005</v>
      </c>
      <c r="H110" s="92">
        <f t="shared" si="29"/>
        <v>39.857130650000002</v>
      </c>
      <c r="I110" s="92">
        <f t="shared" si="29"/>
        <v>116.0574404</v>
      </c>
      <c r="J110" s="92">
        <f t="shared" si="29"/>
        <v>107.10441874999999</v>
      </c>
      <c r="K110" s="92">
        <f t="shared" si="29"/>
        <v>304.79313102999998</v>
      </c>
      <c r="L110" s="92">
        <f t="shared" si="29"/>
        <v>193.61384459000001</v>
      </c>
      <c r="M110" s="92">
        <f t="shared" si="29"/>
        <v>59.436277969999999</v>
      </c>
      <c r="N110" s="93">
        <f>+SUM(B110:M110)</f>
        <v>1309.2299628800001</v>
      </c>
      <c r="O110" s="91"/>
    </row>
    <row r="111" spans="1:15" ht="15.75" x14ac:dyDescent="0.25">
      <c r="A111" s="91" t="s">
        <v>50</v>
      </c>
      <c r="B111" s="92">
        <f>+B109+B110</f>
        <v>369.94134525999999</v>
      </c>
      <c r="C111" s="92">
        <f t="shared" ref="C111:N111" si="30">+C109+C110</f>
        <v>66.114314759999999</v>
      </c>
      <c r="D111" s="92">
        <f t="shared" si="30"/>
        <v>219.69458541</v>
      </c>
      <c r="E111" s="92">
        <f t="shared" si="30"/>
        <v>59.24339964</v>
      </c>
      <c r="F111" s="92">
        <f t="shared" si="30"/>
        <v>142.83603785</v>
      </c>
      <c r="G111" s="92">
        <f>+G117</f>
        <v>87.16215566000001</v>
      </c>
      <c r="H111" s="92">
        <f>+H117</f>
        <v>22.260690650000001</v>
      </c>
      <c r="I111" s="92">
        <f>+I117</f>
        <v>123.21666296000001</v>
      </c>
      <c r="J111" s="92">
        <f>+J117</f>
        <v>120.34805708</v>
      </c>
      <c r="K111" s="92">
        <f t="shared" si="30"/>
        <v>664.73504019999996</v>
      </c>
      <c r="L111" s="92">
        <f t="shared" si="30"/>
        <v>299.12553501000002</v>
      </c>
      <c r="M111" s="92">
        <f t="shared" si="30"/>
        <v>133.53317989000001</v>
      </c>
      <c r="N111" s="92">
        <f t="shared" si="30"/>
        <v>2308.2110043700004</v>
      </c>
      <c r="O111" s="91"/>
    </row>
    <row r="112" spans="1:15" ht="15.75" x14ac:dyDescent="0.25">
      <c r="A112" s="91"/>
      <c r="B112" s="91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</row>
    <row r="114" spans="1:14" x14ac:dyDescent="0.2">
      <c r="A114" s="28" t="s">
        <v>234</v>
      </c>
    </row>
    <row r="116" spans="1:14" x14ac:dyDescent="0.2">
      <c r="B116" s="145">
        <f>+B6</f>
        <v>44197</v>
      </c>
      <c r="N116" s="37" t="s">
        <v>50</v>
      </c>
    </row>
    <row r="117" spans="1:14" x14ac:dyDescent="0.2">
      <c r="A117" s="137" t="s">
        <v>232</v>
      </c>
      <c r="B117" s="143">
        <f>+B7/1000000</f>
        <v>369.94134525999999</v>
      </c>
      <c r="C117" s="140">
        <f>+C7/1000000</f>
        <v>66.114314759999999</v>
      </c>
      <c r="D117" s="140">
        <f>+D7/1000000</f>
        <v>219.69458541</v>
      </c>
      <c r="E117" s="140">
        <f>+E7/1000000</f>
        <v>59.24339964</v>
      </c>
      <c r="F117" s="140">
        <f>+F7/1000000</f>
        <v>142.83603785</v>
      </c>
      <c r="G117" s="140">
        <f>+G7/1000000+18</f>
        <v>87.16215566000001</v>
      </c>
      <c r="H117" s="140">
        <f>+H7/1000000-18</f>
        <v>22.260690650000001</v>
      </c>
      <c r="I117" s="140">
        <f>+I7/1000000</f>
        <v>123.21666296000001</v>
      </c>
      <c r="J117" s="140">
        <f>+J7/1000000</f>
        <v>120.34805708</v>
      </c>
      <c r="K117" s="140">
        <f>+K7/1000000</f>
        <v>664.73504019999996</v>
      </c>
      <c r="L117" s="140">
        <f>+L7/1000000</f>
        <v>299.12553500999996</v>
      </c>
      <c r="M117" s="143">
        <f>+M7/1000000</f>
        <v>133.53317989000001</v>
      </c>
      <c r="N117" s="146">
        <f>+SUM(B117:M117)</f>
        <v>2308.21100437</v>
      </c>
    </row>
    <row r="118" spans="1:14" x14ac:dyDescent="0.2">
      <c r="A118" s="138"/>
      <c r="B118" s="138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38"/>
      <c r="N118" s="147"/>
    </row>
    <row r="119" spans="1:14" x14ac:dyDescent="0.2">
      <c r="A119" s="139" t="s">
        <v>233</v>
      </c>
      <c r="B119" s="144" t="e">
        <f>+#REF!</f>
        <v>#REF!</v>
      </c>
      <c r="C119" s="142" t="e">
        <f>+#REF!</f>
        <v>#REF!</v>
      </c>
      <c r="D119" s="142" t="e">
        <f>+#REF!</f>
        <v>#REF!</v>
      </c>
      <c r="E119" s="142" t="e">
        <f>+#REF!</f>
        <v>#REF!</v>
      </c>
      <c r="F119" s="142" t="e">
        <f>+#REF!</f>
        <v>#REF!</v>
      </c>
      <c r="G119" s="142" t="e">
        <f>+#REF!</f>
        <v>#REF!</v>
      </c>
      <c r="H119" s="142">
        <f t="shared" ref="H119:M119" si="31">+H80/1000000</f>
        <v>0.40355999999999997</v>
      </c>
      <c r="I119" s="142">
        <f t="shared" si="31"/>
        <v>7.1592225600000008</v>
      </c>
      <c r="J119" s="142">
        <f t="shared" si="31"/>
        <v>13.24363833</v>
      </c>
      <c r="K119" s="142">
        <f t="shared" si="31"/>
        <v>359.94190916999997</v>
      </c>
      <c r="L119" s="142">
        <f t="shared" si="31"/>
        <v>105.51169042000001</v>
      </c>
      <c r="M119" s="144">
        <f t="shared" si="31"/>
        <v>74.096901920000008</v>
      </c>
      <c r="N119" s="148" t="e">
        <f>+SUM(B119:M119)</f>
        <v>#REF!</v>
      </c>
    </row>
    <row r="121" spans="1:14" x14ac:dyDescent="0.2">
      <c r="G121" s="119" t="e">
        <f>+G119-G117</f>
        <v>#REF!</v>
      </c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103"/>
  <sheetViews>
    <sheetView zoomScale="80" zoomScaleNormal="80" workbookViewId="0">
      <pane xSplit="1" ySplit="6" topLeftCell="I126" activePane="bottomRight" state="frozenSplit"/>
      <selection pane="topRight" activeCell="I1" sqref="I1:I1048576"/>
      <selection pane="bottomLeft" activeCell="A36" sqref="A36"/>
      <selection pane="bottomRight" activeCell="I146" sqref="I146"/>
    </sheetView>
  </sheetViews>
  <sheetFormatPr baseColWidth="10" defaultColWidth="10.85546875" defaultRowHeight="15" x14ac:dyDescent="0.25"/>
  <cols>
    <col min="1" max="1" width="67.7109375" style="8" customWidth="1"/>
    <col min="2" max="2" width="22.5703125" style="8" customWidth="1"/>
    <col min="3" max="3" width="20.28515625" style="8" customWidth="1"/>
    <col min="4" max="4" width="21" style="8" customWidth="1"/>
    <col min="5" max="5" width="19.28515625" style="8" customWidth="1"/>
    <col min="6" max="6" width="23.140625" style="8" customWidth="1"/>
    <col min="7" max="7" width="19.7109375" style="8" customWidth="1"/>
    <col min="8" max="8" width="21.42578125" style="8" customWidth="1"/>
    <col min="9" max="9" width="21" style="2" customWidth="1"/>
    <col min="10" max="10" width="21.42578125" style="8" customWidth="1"/>
    <col min="11" max="11" width="23.140625" style="8" customWidth="1"/>
    <col min="12" max="12" width="21" style="8" bestFit="1" customWidth="1"/>
    <col min="13" max="13" width="22.42578125" style="8" customWidth="1"/>
    <col min="14" max="14" width="23.140625" style="8" bestFit="1" customWidth="1"/>
    <col min="15" max="15" width="25.85546875" style="2" customWidth="1"/>
    <col min="16" max="16" width="21.42578125" style="8" customWidth="1"/>
    <col min="17" max="16384" width="10.85546875" style="8"/>
  </cols>
  <sheetData>
    <row r="1" spans="1:17" x14ac:dyDescent="0.25">
      <c r="B1" s="805" t="s">
        <v>402</v>
      </c>
      <c r="C1" s="805"/>
      <c r="D1" s="805"/>
      <c r="E1" s="805"/>
      <c r="F1" s="805"/>
      <c r="G1" s="805"/>
      <c r="H1" s="805"/>
      <c r="I1" s="805"/>
      <c r="J1" s="805"/>
      <c r="K1" s="805"/>
      <c r="L1" s="805"/>
      <c r="M1" s="805"/>
    </row>
    <row r="2" spans="1:17" x14ac:dyDescent="0.25">
      <c r="B2" s="805" t="s">
        <v>113</v>
      </c>
      <c r="C2" s="805"/>
      <c r="D2" s="805"/>
      <c r="E2" s="805"/>
      <c r="F2" s="805"/>
      <c r="G2" s="805"/>
      <c r="H2" s="805"/>
      <c r="I2" s="805"/>
      <c r="J2" s="805"/>
      <c r="K2" s="805"/>
      <c r="L2" s="805"/>
      <c r="M2" s="805"/>
    </row>
    <row r="3" spans="1:17" x14ac:dyDescent="0.25">
      <c r="B3" s="2">
        <f>+B6-B4</f>
        <v>0</v>
      </c>
      <c r="C3" s="2">
        <f t="shared" ref="C3:N3" si="0">+C6-C4</f>
        <v>0</v>
      </c>
      <c r="D3" s="2">
        <f t="shared" si="0"/>
        <v>0</v>
      </c>
      <c r="E3" s="2">
        <f t="shared" si="0"/>
        <v>0</v>
      </c>
      <c r="F3" s="2">
        <f t="shared" si="0"/>
        <v>0</v>
      </c>
      <c r="G3" s="2">
        <f t="shared" si="0"/>
        <v>0</v>
      </c>
      <c r="H3" s="2">
        <f t="shared" si="0"/>
        <v>0</v>
      </c>
      <c r="I3" s="2">
        <f t="shared" si="0"/>
        <v>0</v>
      </c>
      <c r="J3" s="2">
        <f t="shared" si="0"/>
        <v>0</v>
      </c>
      <c r="K3" s="2">
        <f t="shared" si="0"/>
        <v>0</v>
      </c>
      <c r="L3" s="2">
        <f t="shared" si="0"/>
        <v>0</v>
      </c>
      <c r="M3" s="2">
        <f t="shared" si="0"/>
        <v>0</v>
      </c>
      <c r="N3" s="2">
        <f t="shared" si="0"/>
        <v>0</v>
      </c>
    </row>
    <row r="4" spans="1:17" x14ac:dyDescent="0.25">
      <c r="B4" s="7">
        <v>193441023.09</v>
      </c>
      <c r="C4" s="7">
        <v>92645810.170000002</v>
      </c>
      <c r="D4" s="7">
        <v>131143755.98999999</v>
      </c>
      <c r="E4" s="7">
        <v>410105564.69999999</v>
      </c>
      <c r="F4" s="7">
        <v>235318098.44999999</v>
      </c>
      <c r="G4" s="7">
        <v>84349831.670000002</v>
      </c>
      <c r="H4" s="7">
        <v>65761405.549999997</v>
      </c>
      <c r="I4" s="7">
        <v>119262025.40000001</v>
      </c>
      <c r="J4" s="7">
        <v>158000841.38999999</v>
      </c>
      <c r="K4" s="7">
        <v>336035186.57999998</v>
      </c>
      <c r="L4" s="7">
        <v>307898241.05000001</v>
      </c>
      <c r="M4" s="7">
        <v>125563713.39</v>
      </c>
      <c r="N4" s="7">
        <v>2259525497.4300003</v>
      </c>
    </row>
    <row r="5" spans="1:17" s="123" customFormat="1" x14ac:dyDescent="0.25">
      <c r="A5" s="212" t="s">
        <v>115</v>
      </c>
      <c r="B5" s="212" t="s">
        <v>401</v>
      </c>
      <c r="C5" s="212" t="s">
        <v>253</v>
      </c>
      <c r="D5" s="212" t="s">
        <v>254</v>
      </c>
      <c r="E5" s="212" t="s">
        <v>255</v>
      </c>
      <c r="F5" s="212" t="s">
        <v>256</v>
      </c>
      <c r="G5" s="212" t="s">
        <v>257</v>
      </c>
      <c r="H5" s="212" t="s">
        <v>258</v>
      </c>
      <c r="I5" s="260" t="s">
        <v>259</v>
      </c>
      <c r="J5" s="212" t="s">
        <v>260</v>
      </c>
      <c r="K5" s="212" t="s">
        <v>261</v>
      </c>
      <c r="L5" s="212" t="s">
        <v>262</v>
      </c>
      <c r="M5" s="212" t="s">
        <v>263</v>
      </c>
      <c r="N5" s="213" t="s">
        <v>278</v>
      </c>
      <c r="O5" s="214"/>
    </row>
    <row r="6" spans="1:17" s="232" customFormat="1" ht="15.75" x14ac:dyDescent="0.25">
      <c r="A6" s="215" t="s">
        <v>116</v>
      </c>
      <c r="B6" s="216">
        <f>B7+B92</f>
        <v>193441023.09</v>
      </c>
      <c r="C6" s="216">
        <f t="shared" ref="C6:M6" si="1">C7+C92</f>
        <v>92645810.170000002</v>
      </c>
      <c r="D6" s="216">
        <f t="shared" si="1"/>
        <v>131143755.98999999</v>
      </c>
      <c r="E6" s="216">
        <f t="shared" si="1"/>
        <v>410105564.70000005</v>
      </c>
      <c r="F6" s="216">
        <f t="shared" si="1"/>
        <v>235318098.44999999</v>
      </c>
      <c r="G6" s="216">
        <f t="shared" si="1"/>
        <v>84349831.670000002</v>
      </c>
      <c r="H6" s="216">
        <f t="shared" si="1"/>
        <v>65761405.549999997</v>
      </c>
      <c r="I6" s="216">
        <f t="shared" si="1"/>
        <v>119262025.40000001</v>
      </c>
      <c r="J6" s="216">
        <f t="shared" si="1"/>
        <v>158000841.38999999</v>
      </c>
      <c r="K6" s="216">
        <f t="shared" si="1"/>
        <v>336035186.58000004</v>
      </c>
      <c r="L6" s="216">
        <f t="shared" si="1"/>
        <v>307898241.05000001</v>
      </c>
      <c r="M6" s="216">
        <f t="shared" si="1"/>
        <v>125563713.39</v>
      </c>
      <c r="N6" s="216">
        <f>SUM(B6:M6)</f>
        <v>2259525497.4300003</v>
      </c>
      <c r="O6" s="231"/>
      <c r="P6" s="254"/>
    </row>
    <row r="7" spans="1:17" ht="34.5" customHeight="1" x14ac:dyDescent="0.25">
      <c r="A7" s="259" t="s">
        <v>117</v>
      </c>
      <c r="B7" s="252">
        <f t="shared" ref="B7:M7" si="2">+B8+B44</f>
        <v>193441023.09</v>
      </c>
      <c r="C7" s="252">
        <f t="shared" si="2"/>
        <v>92645810.170000002</v>
      </c>
      <c r="D7" s="252">
        <f t="shared" si="2"/>
        <v>131143755.98999999</v>
      </c>
      <c r="E7" s="252">
        <f t="shared" si="2"/>
        <v>410105564.70000005</v>
      </c>
      <c r="F7" s="252">
        <f t="shared" si="2"/>
        <v>225090943.66</v>
      </c>
      <c r="G7" s="252">
        <f t="shared" si="2"/>
        <v>84349831.670000002</v>
      </c>
      <c r="H7" s="252">
        <f t="shared" si="2"/>
        <v>65761405.549999997</v>
      </c>
      <c r="I7" s="252">
        <f t="shared" si="2"/>
        <v>119262025.40000001</v>
      </c>
      <c r="J7" s="252">
        <f t="shared" si="2"/>
        <v>158000841.38999999</v>
      </c>
      <c r="K7" s="252">
        <f t="shared" si="2"/>
        <v>325808031.79000002</v>
      </c>
      <c r="L7" s="252">
        <f t="shared" si="2"/>
        <v>180876293.31999999</v>
      </c>
      <c r="M7" s="252">
        <f t="shared" si="2"/>
        <v>125563713.39</v>
      </c>
      <c r="N7" s="252">
        <f>SUM(B7:M7)</f>
        <v>2112049240.1199999</v>
      </c>
      <c r="P7" s="254"/>
    </row>
    <row r="8" spans="1:17" x14ac:dyDescent="0.25">
      <c r="A8" s="217" t="s">
        <v>279</v>
      </c>
      <c r="B8" s="218">
        <f>+B9+B10+B11+B12+B13+B28+B29</f>
        <v>16144099.039999999</v>
      </c>
      <c r="C8" s="218">
        <f t="shared" ref="C8:M8" si="3">+C9+C10+C11+C12+C13+C28+C29</f>
        <v>16225378.33</v>
      </c>
      <c r="D8" s="218">
        <f t="shared" si="3"/>
        <v>1544693.75</v>
      </c>
      <c r="E8" s="218">
        <f t="shared" si="3"/>
        <v>97312528.390000001</v>
      </c>
      <c r="F8" s="218">
        <f t="shared" si="3"/>
        <v>1548595.4</v>
      </c>
      <c r="G8" s="218">
        <f t="shared" si="3"/>
        <v>1565048.75</v>
      </c>
      <c r="H8" s="218">
        <f t="shared" si="3"/>
        <v>622228.75</v>
      </c>
      <c r="I8" s="218">
        <f t="shared" si="3"/>
        <v>3204585</v>
      </c>
      <c r="J8" s="218">
        <f t="shared" si="3"/>
        <v>1760906.25</v>
      </c>
      <c r="K8" s="218">
        <f t="shared" si="3"/>
        <v>937583.75</v>
      </c>
      <c r="L8" s="218">
        <f t="shared" si="3"/>
        <v>24511551.25</v>
      </c>
      <c r="M8" s="218">
        <f t="shared" si="3"/>
        <v>23680478.48</v>
      </c>
      <c r="N8" s="218">
        <f t="shared" ref="N8:N95" si="4">SUM(B8:M8)</f>
        <v>189057677.13999999</v>
      </c>
      <c r="P8" s="254"/>
    </row>
    <row r="9" spans="1:17" x14ac:dyDescent="0.25">
      <c r="A9" s="221" t="s">
        <v>119</v>
      </c>
      <c r="B9" s="219">
        <v>0</v>
      </c>
      <c r="C9" s="219">
        <v>0</v>
      </c>
      <c r="D9" s="219">
        <v>0</v>
      </c>
      <c r="E9" s="219">
        <v>96595752.140000001</v>
      </c>
      <c r="F9" s="219">
        <v>141666.65</v>
      </c>
      <c r="G9" s="219">
        <v>0</v>
      </c>
      <c r="H9" s="219">
        <v>0</v>
      </c>
      <c r="I9" s="219">
        <v>0</v>
      </c>
      <c r="J9" s="219">
        <v>0</v>
      </c>
      <c r="K9" s="219">
        <v>0</v>
      </c>
      <c r="L9" s="219">
        <v>3000000</v>
      </c>
      <c r="M9" s="219">
        <v>0</v>
      </c>
      <c r="N9" s="219">
        <f t="shared" si="4"/>
        <v>99737418.790000007</v>
      </c>
      <c r="P9" s="254"/>
    </row>
    <row r="10" spans="1:17" x14ac:dyDescent="0.25">
      <c r="A10" s="220" t="s">
        <v>120</v>
      </c>
      <c r="B10" s="219">
        <v>0</v>
      </c>
      <c r="C10" s="219">
        <v>0</v>
      </c>
      <c r="D10" s="219">
        <v>0</v>
      </c>
      <c r="E10" s="219">
        <v>0</v>
      </c>
      <c r="F10" s="219">
        <v>0</v>
      </c>
      <c r="G10" s="219">
        <v>0</v>
      </c>
      <c r="H10" s="219">
        <v>0</v>
      </c>
      <c r="I10" s="219">
        <v>0</v>
      </c>
      <c r="J10" s="219">
        <v>0</v>
      </c>
      <c r="K10" s="219">
        <v>0</v>
      </c>
      <c r="L10" s="219">
        <v>0</v>
      </c>
      <c r="M10" s="219">
        <v>0</v>
      </c>
      <c r="N10" s="219">
        <f t="shared" si="4"/>
        <v>0</v>
      </c>
      <c r="P10" s="254"/>
      <c r="Q10" s="2"/>
    </row>
    <row r="11" spans="1:17" x14ac:dyDescent="0.25">
      <c r="A11" s="221" t="s">
        <v>121</v>
      </c>
      <c r="B11" s="219">
        <v>16144099.039999999</v>
      </c>
      <c r="C11" s="219">
        <v>3063353.75</v>
      </c>
      <c r="D11" s="219">
        <v>1544693.75</v>
      </c>
      <c r="E11" s="219">
        <v>716776.25</v>
      </c>
      <c r="F11" s="219">
        <v>1406928.75</v>
      </c>
      <c r="G11" s="219">
        <v>1565048.75</v>
      </c>
      <c r="H11" s="219">
        <v>622228.75</v>
      </c>
      <c r="I11" s="219">
        <v>3204585</v>
      </c>
      <c r="J11" s="219">
        <v>1760906.25</v>
      </c>
      <c r="K11" s="219">
        <v>937583.75</v>
      </c>
      <c r="L11" s="230">
        <v>21511551.25</v>
      </c>
      <c r="M11" s="230">
        <v>23680478.48</v>
      </c>
      <c r="N11" s="230">
        <f t="shared" si="4"/>
        <v>76158233.769999996</v>
      </c>
      <c r="P11" s="254"/>
    </row>
    <row r="12" spans="1:17" x14ac:dyDescent="0.25">
      <c r="A12" s="220" t="s">
        <v>122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19">
        <f t="shared" si="4"/>
        <v>0</v>
      </c>
      <c r="P12" s="254"/>
      <c r="Q12" s="2"/>
    </row>
    <row r="13" spans="1:17" x14ac:dyDescent="0.25">
      <c r="A13" s="221" t="s">
        <v>123</v>
      </c>
      <c r="B13" s="219">
        <f t="shared" ref="B13:H13" si="5">+SUM(B14:B27)</f>
        <v>0</v>
      </c>
      <c r="C13" s="219">
        <f t="shared" si="5"/>
        <v>13162024.58</v>
      </c>
      <c r="D13" s="219">
        <f t="shared" si="5"/>
        <v>0</v>
      </c>
      <c r="E13" s="219">
        <f t="shared" si="5"/>
        <v>0</v>
      </c>
      <c r="F13" s="219">
        <f t="shared" si="5"/>
        <v>0</v>
      </c>
      <c r="G13" s="219">
        <f t="shared" si="5"/>
        <v>0</v>
      </c>
      <c r="H13" s="219">
        <f t="shared" si="5"/>
        <v>0</v>
      </c>
      <c r="I13" s="219">
        <f>+SUM(I14:I27)</f>
        <v>0</v>
      </c>
      <c r="J13" s="219">
        <f>+SUM(J14:J27)</f>
        <v>0</v>
      </c>
      <c r="K13" s="219">
        <f>+SUM(K14:K27)</f>
        <v>0</v>
      </c>
      <c r="L13" s="219">
        <f>+SUM(L14:L27)</f>
        <v>0</v>
      </c>
      <c r="M13" s="219">
        <f>+SUM(M14:M27)</f>
        <v>0</v>
      </c>
      <c r="N13" s="219">
        <f t="shared" si="4"/>
        <v>13162024.58</v>
      </c>
      <c r="P13" s="254"/>
    </row>
    <row r="14" spans="1:17" hidden="1" x14ac:dyDescent="0.25">
      <c r="A14" s="222" t="s">
        <v>124</v>
      </c>
      <c r="B14" s="223">
        <v>0</v>
      </c>
      <c r="C14" s="223">
        <v>0</v>
      </c>
      <c r="D14" s="223">
        <v>0</v>
      </c>
      <c r="E14" s="223">
        <v>0</v>
      </c>
      <c r="F14" s="223">
        <v>0</v>
      </c>
      <c r="G14" s="223">
        <v>0</v>
      </c>
      <c r="H14" s="223">
        <v>0</v>
      </c>
      <c r="I14" s="223">
        <v>0</v>
      </c>
      <c r="J14" s="223">
        <v>0</v>
      </c>
      <c r="K14" s="223">
        <v>0</v>
      </c>
      <c r="L14" s="223">
        <v>0</v>
      </c>
      <c r="M14" s="223">
        <v>0</v>
      </c>
      <c r="N14" s="223">
        <f t="shared" si="4"/>
        <v>0</v>
      </c>
      <c r="P14" s="254"/>
    </row>
    <row r="15" spans="1:17" hidden="1" x14ac:dyDescent="0.25">
      <c r="A15" s="222" t="s">
        <v>125</v>
      </c>
      <c r="B15" s="223">
        <v>0</v>
      </c>
      <c r="C15" s="223">
        <v>0</v>
      </c>
      <c r="D15" s="223">
        <v>0</v>
      </c>
      <c r="E15" s="223">
        <v>0</v>
      </c>
      <c r="F15" s="223">
        <v>0</v>
      </c>
      <c r="G15" s="223">
        <v>0</v>
      </c>
      <c r="H15" s="223">
        <v>0</v>
      </c>
      <c r="I15" s="223">
        <v>0</v>
      </c>
      <c r="J15" s="223">
        <v>0</v>
      </c>
      <c r="K15" s="223">
        <v>0</v>
      </c>
      <c r="L15" s="223">
        <v>0</v>
      </c>
      <c r="M15" s="223">
        <v>0</v>
      </c>
      <c r="N15" s="223">
        <f t="shared" si="4"/>
        <v>0</v>
      </c>
      <c r="P15" s="254"/>
    </row>
    <row r="16" spans="1:17" hidden="1" x14ac:dyDescent="0.25">
      <c r="A16" s="222" t="s">
        <v>126</v>
      </c>
      <c r="B16" s="223">
        <v>0</v>
      </c>
      <c r="C16" s="223">
        <v>0</v>
      </c>
      <c r="D16" s="223">
        <v>0</v>
      </c>
      <c r="E16" s="223">
        <v>0</v>
      </c>
      <c r="F16" s="223">
        <v>0</v>
      </c>
      <c r="G16" s="223">
        <v>0</v>
      </c>
      <c r="H16" s="223">
        <v>0</v>
      </c>
      <c r="I16" s="223">
        <v>0</v>
      </c>
      <c r="J16" s="223">
        <v>0</v>
      </c>
      <c r="K16" s="223">
        <v>0</v>
      </c>
      <c r="L16" s="223">
        <v>0</v>
      </c>
      <c r="M16" s="223">
        <v>0</v>
      </c>
      <c r="N16" s="223">
        <f t="shared" si="4"/>
        <v>0</v>
      </c>
      <c r="P16" s="254"/>
    </row>
    <row r="17" spans="1:16" hidden="1" x14ac:dyDescent="0.25">
      <c r="A17" s="222" t="s">
        <v>127</v>
      </c>
      <c r="B17" s="223">
        <v>0</v>
      </c>
      <c r="C17" s="223">
        <v>13162024.58</v>
      </c>
      <c r="D17" s="223">
        <v>0</v>
      </c>
      <c r="E17" s="223">
        <v>0</v>
      </c>
      <c r="F17" s="223">
        <v>0</v>
      </c>
      <c r="G17" s="223">
        <v>0</v>
      </c>
      <c r="H17" s="223">
        <v>0</v>
      </c>
      <c r="I17" s="223">
        <v>0</v>
      </c>
      <c r="J17" s="223">
        <v>0</v>
      </c>
      <c r="K17" s="223">
        <v>0</v>
      </c>
      <c r="L17" s="223">
        <v>0</v>
      </c>
      <c r="M17" s="223">
        <v>0</v>
      </c>
      <c r="N17" s="223">
        <f t="shared" si="4"/>
        <v>13162024.58</v>
      </c>
      <c r="P17" s="254"/>
    </row>
    <row r="18" spans="1:16" hidden="1" x14ac:dyDescent="0.25">
      <c r="A18" s="222" t="s">
        <v>128</v>
      </c>
      <c r="B18" s="223">
        <v>0</v>
      </c>
      <c r="C18" s="223">
        <v>0</v>
      </c>
      <c r="D18" s="223">
        <v>0</v>
      </c>
      <c r="E18" s="223">
        <v>0</v>
      </c>
      <c r="F18" s="223">
        <v>0</v>
      </c>
      <c r="G18" s="223">
        <v>0</v>
      </c>
      <c r="H18" s="223">
        <v>0</v>
      </c>
      <c r="I18" s="223">
        <v>0</v>
      </c>
      <c r="J18" s="223">
        <v>0</v>
      </c>
      <c r="K18" s="223">
        <v>0</v>
      </c>
      <c r="L18" s="223">
        <v>0</v>
      </c>
      <c r="M18" s="223">
        <v>0</v>
      </c>
      <c r="N18" s="223">
        <f t="shared" si="4"/>
        <v>0</v>
      </c>
      <c r="P18" s="254"/>
    </row>
    <row r="19" spans="1:16" hidden="1" x14ac:dyDescent="0.25">
      <c r="A19" s="222" t="s">
        <v>129</v>
      </c>
      <c r="B19" s="223">
        <v>0</v>
      </c>
      <c r="C19" s="223">
        <v>0</v>
      </c>
      <c r="D19" s="223">
        <v>0</v>
      </c>
      <c r="E19" s="223">
        <v>0</v>
      </c>
      <c r="F19" s="223">
        <v>0</v>
      </c>
      <c r="G19" s="223">
        <v>0</v>
      </c>
      <c r="H19" s="223">
        <v>0</v>
      </c>
      <c r="I19" s="223">
        <v>0</v>
      </c>
      <c r="J19" s="223">
        <v>0</v>
      </c>
      <c r="K19" s="223">
        <v>0</v>
      </c>
      <c r="L19" s="223">
        <v>0</v>
      </c>
      <c r="M19" s="223">
        <v>0</v>
      </c>
      <c r="N19" s="223">
        <f t="shared" si="4"/>
        <v>0</v>
      </c>
      <c r="P19" s="254"/>
    </row>
    <row r="20" spans="1:16" hidden="1" x14ac:dyDescent="0.25">
      <c r="A20" s="225" t="s">
        <v>130</v>
      </c>
      <c r="B20" s="223">
        <v>0</v>
      </c>
      <c r="C20" s="223">
        <v>0</v>
      </c>
      <c r="D20" s="223">
        <v>0</v>
      </c>
      <c r="E20" s="223">
        <v>0</v>
      </c>
      <c r="F20" s="223">
        <v>0</v>
      </c>
      <c r="G20" s="223">
        <v>0</v>
      </c>
      <c r="H20" s="223">
        <v>0</v>
      </c>
      <c r="I20" s="223">
        <v>0</v>
      </c>
      <c r="J20" s="223">
        <v>0</v>
      </c>
      <c r="K20" s="223">
        <v>0</v>
      </c>
      <c r="L20" s="223">
        <v>0</v>
      </c>
      <c r="M20" s="223">
        <v>0</v>
      </c>
      <c r="N20" s="223">
        <f t="shared" si="4"/>
        <v>0</v>
      </c>
      <c r="P20" s="254"/>
    </row>
    <row r="21" spans="1:16" hidden="1" x14ac:dyDescent="0.25">
      <c r="A21" s="222" t="s">
        <v>131</v>
      </c>
      <c r="B21" s="223">
        <v>0</v>
      </c>
      <c r="C21" s="223">
        <v>0</v>
      </c>
      <c r="D21" s="223">
        <v>0</v>
      </c>
      <c r="E21" s="223">
        <v>0</v>
      </c>
      <c r="F21" s="223">
        <v>0</v>
      </c>
      <c r="G21" s="223">
        <v>0</v>
      </c>
      <c r="H21" s="223">
        <v>0</v>
      </c>
      <c r="I21" s="223">
        <v>0</v>
      </c>
      <c r="J21" s="223">
        <v>0</v>
      </c>
      <c r="K21" s="223">
        <v>0</v>
      </c>
      <c r="L21" s="223">
        <v>0</v>
      </c>
      <c r="M21" s="223">
        <v>0</v>
      </c>
      <c r="N21" s="223">
        <f t="shared" si="4"/>
        <v>0</v>
      </c>
      <c r="P21" s="254"/>
    </row>
    <row r="22" spans="1:16" hidden="1" x14ac:dyDescent="0.25">
      <c r="A22" s="222" t="s">
        <v>132</v>
      </c>
      <c r="B22" s="223">
        <v>0</v>
      </c>
      <c r="C22" s="223">
        <v>0</v>
      </c>
      <c r="D22" s="223">
        <v>0</v>
      </c>
      <c r="E22" s="223">
        <v>0</v>
      </c>
      <c r="F22" s="223">
        <v>0</v>
      </c>
      <c r="G22" s="223">
        <v>0</v>
      </c>
      <c r="H22" s="223">
        <v>0</v>
      </c>
      <c r="I22" s="223">
        <v>0</v>
      </c>
      <c r="J22" s="223">
        <v>0</v>
      </c>
      <c r="K22" s="223">
        <v>0</v>
      </c>
      <c r="L22" s="223">
        <v>0</v>
      </c>
      <c r="M22" s="223">
        <v>0</v>
      </c>
      <c r="N22" s="223">
        <f t="shared" si="4"/>
        <v>0</v>
      </c>
      <c r="P22" s="254"/>
    </row>
    <row r="23" spans="1:16" hidden="1" x14ac:dyDescent="0.25">
      <c r="A23" s="222" t="s">
        <v>133</v>
      </c>
      <c r="B23" s="223">
        <v>0</v>
      </c>
      <c r="C23" s="223">
        <v>0</v>
      </c>
      <c r="D23" s="223">
        <v>0</v>
      </c>
      <c r="E23" s="223">
        <v>0</v>
      </c>
      <c r="F23" s="223">
        <v>0</v>
      </c>
      <c r="G23" s="223">
        <v>0</v>
      </c>
      <c r="H23" s="223">
        <v>0</v>
      </c>
      <c r="I23" s="223">
        <v>0</v>
      </c>
      <c r="J23" s="223">
        <v>0</v>
      </c>
      <c r="K23" s="223">
        <v>0</v>
      </c>
      <c r="L23" s="223">
        <v>0</v>
      </c>
      <c r="M23" s="223">
        <v>0</v>
      </c>
      <c r="N23" s="223">
        <f t="shared" si="4"/>
        <v>0</v>
      </c>
      <c r="P23" s="254"/>
    </row>
    <row r="24" spans="1:16" hidden="1" x14ac:dyDescent="0.25">
      <c r="A24" s="222" t="s">
        <v>134</v>
      </c>
      <c r="B24" s="223">
        <v>0</v>
      </c>
      <c r="C24" s="223">
        <v>0</v>
      </c>
      <c r="D24" s="223">
        <v>0</v>
      </c>
      <c r="E24" s="223">
        <v>0</v>
      </c>
      <c r="F24" s="223">
        <v>0</v>
      </c>
      <c r="G24" s="223">
        <v>0</v>
      </c>
      <c r="H24" s="223">
        <v>0</v>
      </c>
      <c r="I24" s="223">
        <v>0</v>
      </c>
      <c r="J24" s="223">
        <v>0</v>
      </c>
      <c r="K24" s="223">
        <v>0</v>
      </c>
      <c r="L24" s="223">
        <v>0</v>
      </c>
      <c r="M24" s="223">
        <v>0</v>
      </c>
      <c r="N24" s="223">
        <f t="shared" si="4"/>
        <v>0</v>
      </c>
      <c r="P24" s="254"/>
    </row>
    <row r="25" spans="1:16" hidden="1" x14ac:dyDescent="0.25">
      <c r="A25" s="222" t="s">
        <v>135</v>
      </c>
      <c r="B25" s="223">
        <v>0</v>
      </c>
      <c r="C25" s="223">
        <v>0</v>
      </c>
      <c r="D25" s="223">
        <v>0</v>
      </c>
      <c r="E25" s="223">
        <v>0</v>
      </c>
      <c r="F25" s="223">
        <v>0</v>
      </c>
      <c r="G25" s="223">
        <v>0</v>
      </c>
      <c r="H25" s="223">
        <v>0</v>
      </c>
      <c r="I25" s="223">
        <v>0</v>
      </c>
      <c r="J25" s="223">
        <v>0</v>
      </c>
      <c r="K25" s="223">
        <v>0</v>
      </c>
      <c r="L25" s="223">
        <v>0</v>
      </c>
      <c r="M25" s="223">
        <v>0</v>
      </c>
      <c r="N25" s="223">
        <f t="shared" si="4"/>
        <v>0</v>
      </c>
      <c r="P25" s="254"/>
    </row>
    <row r="26" spans="1:16" hidden="1" x14ac:dyDescent="0.25">
      <c r="A26" s="222" t="s">
        <v>136</v>
      </c>
      <c r="B26" s="223">
        <v>0</v>
      </c>
      <c r="C26" s="223">
        <v>0</v>
      </c>
      <c r="D26" s="223">
        <v>0</v>
      </c>
      <c r="E26" s="223">
        <v>0</v>
      </c>
      <c r="F26" s="223">
        <v>0</v>
      </c>
      <c r="G26" s="223">
        <v>0</v>
      </c>
      <c r="H26" s="223">
        <v>0</v>
      </c>
      <c r="I26" s="223">
        <v>0</v>
      </c>
      <c r="J26" s="223">
        <v>0</v>
      </c>
      <c r="K26" s="223">
        <v>0</v>
      </c>
      <c r="L26" s="223">
        <v>0</v>
      </c>
      <c r="M26" s="223">
        <v>0</v>
      </c>
      <c r="N26" s="223">
        <f t="shared" si="4"/>
        <v>0</v>
      </c>
      <c r="P26" s="254"/>
    </row>
    <row r="27" spans="1:16" ht="22.5" hidden="1" customHeight="1" x14ac:dyDescent="0.25">
      <c r="A27" s="222" t="s">
        <v>137</v>
      </c>
      <c r="B27" s="223">
        <v>0</v>
      </c>
      <c r="C27" s="223">
        <v>0</v>
      </c>
      <c r="D27" s="223">
        <v>0</v>
      </c>
      <c r="E27" s="223">
        <v>0</v>
      </c>
      <c r="F27" s="223">
        <v>0</v>
      </c>
      <c r="G27" s="223">
        <v>0</v>
      </c>
      <c r="H27" s="223">
        <v>0</v>
      </c>
      <c r="I27" s="223">
        <v>0</v>
      </c>
      <c r="J27" s="223">
        <v>0</v>
      </c>
      <c r="K27" s="223">
        <v>0</v>
      </c>
      <c r="L27" s="223">
        <v>0</v>
      </c>
      <c r="M27" s="223">
        <v>0</v>
      </c>
      <c r="N27" s="223">
        <f t="shared" si="4"/>
        <v>0</v>
      </c>
      <c r="P27" s="254"/>
    </row>
    <row r="28" spans="1:16" x14ac:dyDescent="0.25">
      <c r="A28" s="221" t="s">
        <v>400</v>
      </c>
      <c r="B28" s="223">
        <v>0</v>
      </c>
      <c r="C28" s="223">
        <v>0</v>
      </c>
      <c r="D28" s="223">
        <v>0</v>
      </c>
      <c r="E28" s="223">
        <v>0</v>
      </c>
      <c r="F28" s="223">
        <v>0</v>
      </c>
      <c r="G28" s="223">
        <v>0</v>
      </c>
      <c r="H28" s="223">
        <v>0</v>
      </c>
      <c r="I28" s="223">
        <v>0</v>
      </c>
      <c r="J28" s="223">
        <v>0</v>
      </c>
      <c r="K28" s="223">
        <v>0</v>
      </c>
      <c r="L28" s="223">
        <v>0</v>
      </c>
      <c r="M28" s="223">
        <v>0</v>
      </c>
      <c r="N28" s="223">
        <f t="shared" si="4"/>
        <v>0</v>
      </c>
      <c r="P28" s="254"/>
    </row>
    <row r="29" spans="1:16" x14ac:dyDescent="0.25">
      <c r="A29" s="221" t="s">
        <v>280</v>
      </c>
      <c r="B29" s="219">
        <f>+SUM(B30:B42)</f>
        <v>0</v>
      </c>
      <c r="C29" s="219">
        <f t="shared" ref="C29:M29" si="6">+SUM(C30:C42)</f>
        <v>0</v>
      </c>
      <c r="D29" s="219">
        <f t="shared" si="6"/>
        <v>0</v>
      </c>
      <c r="E29" s="219">
        <f t="shared" si="6"/>
        <v>0</v>
      </c>
      <c r="F29" s="219">
        <f t="shared" si="6"/>
        <v>0</v>
      </c>
      <c r="G29" s="219">
        <f t="shared" si="6"/>
        <v>0</v>
      </c>
      <c r="H29" s="219">
        <f t="shared" si="6"/>
        <v>0</v>
      </c>
      <c r="I29" s="219">
        <f t="shared" si="6"/>
        <v>0</v>
      </c>
      <c r="J29" s="219">
        <f t="shared" si="6"/>
        <v>0</v>
      </c>
      <c r="K29" s="219">
        <f t="shared" si="6"/>
        <v>0</v>
      </c>
      <c r="L29" s="219">
        <f t="shared" si="6"/>
        <v>0</v>
      </c>
      <c r="M29" s="219">
        <f t="shared" si="6"/>
        <v>0</v>
      </c>
      <c r="N29" s="223">
        <f t="shared" si="4"/>
        <v>0</v>
      </c>
      <c r="P29" s="254"/>
    </row>
    <row r="30" spans="1:16" hidden="1" x14ac:dyDescent="0.25">
      <c r="A30" s="222" t="s">
        <v>281</v>
      </c>
      <c r="B30" s="258">
        <v>0</v>
      </c>
      <c r="C30" s="258">
        <v>0</v>
      </c>
      <c r="D30" s="258">
        <v>0</v>
      </c>
      <c r="E30" s="258">
        <v>0</v>
      </c>
      <c r="F30" s="258">
        <v>0</v>
      </c>
      <c r="G30" s="258">
        <v>0</v>
      </c>
      <c r="H30" s="258">
        <v>0</v>
      </c>
      <c r="I30" s="258">
        <v>0</v>
      </c>
      <c r="J30" s="258">
        <v>0</v>
      </c>
      <c r="K30" s="258">
        <v>0</v>
      </c>
      <c r="L30" s="258">
        <v>0</v>
      </c>
      <c r="M30" s="258">
        <v>0</v>
      </c>
      <c r="N30" s="258">
        <f t="shared" si="4"/>
        <v>0</v>
      </c>
      <c r="P30" s="254"/>
    </row>
    <row r="31" spans="1:16" hidden="1" x14ac:dyDescent="0.25">
      <c r="A31" s="222" t="s">
        <v>282</v>
      </c>
      <c r="B31" s="258">
        <v>0</v>
      </c>
      <c r="C31" s="258">
        <v>0</v>
      </c>
      <c r="D31" s="258">
        <v>0</v>
      </c>
      <c r="E31" s="258">
        <v>0</v>
      </c>
      <c r="F31" s="258">
        <v>0</v>
      </c>
      <c r="G31" s="258">
        <v>0</v>
      </c>
      <c r="H31" s="258">
        <v>0</v>
      </c>
      <c r="I31" s="258">
        <v>0</v>
      </c>
      <c r="J31" s="258">
        <v>0</v>
      </c>
      <c r="K31" s="258">
        <v>0</v>
      </c>
      <c r="L31" s="258">
        <v>0</v>
      </c>
      <c r="M31" s="258">
        <v>0</v>
      </c>
      <c r="N31" s="258">
        <f t="shared" si="4"/>
        <v>0</v>
      </c>
      <c r="P31" s="254"/>
    </row>
    <row r="32" spans="1:16" hidden="1" x14ac:dyDescent="0.25">
      <c r="A32" s="222" t="s">
        <v>283</v>
      </c>
      <c r="B32" s="258">
        <v>0</v>
      </c>
      <c r="C32" s="258">
        <v>0</v>
      </c>
      <c r="D32" s="258">
        <v>0</v>
      </c>
      <c r="E32" s="258">
        <v>0</v>
      </c>
      <c r="F32" s="258">
        <v>0</v>
      </c>
      <c r="G32" s="258">
        <v>0</v>
      </c>
      <c r="H32" s="258">
        <v>0</v>
      </c>
      <c r="I32" s="258">
        <v>0</v>
      </c>
      <c r="J32" s="258">
        <v>0</v>
      </c>
      <c r="K32" s="258">
        <v>0</v>
      </c>
      <c r="L32" s="258">
        <v>0</v>
      </c>
      <c r="M32" s="258">
        <v>0</v>
      </c>
      <c r="N32" s="258">
        <f t="shared" si="4"/>
        <v>0</v>
      </c>
      <c r="P32" s="254"/>
    </row>
    <row r="33" spans="1:16" hidden="1" x14ac:dyDescent="0.25">
      <c r="A33" s="222" t="s">
        <v>284</v>
      </c>
      <c r="B33" s="258">
        <v>0</v>
      </c>
      <c r="C33" s="258">
        <v>0</v>
      </c>
      <c r="D33" s="258">
        <v>0</v>
      </c>
      <c r="E33" s="258">
        <v>0</v>
      </c>
      <c r="F33" s="258">
        <v>0</v>
      </c>
      <c r="G33" s="258">
        <v>0</v>
      </c>
      <c r="H33" s="258">
        <v>0</v>
      </c>
      <c r="I33" s="258">
        <v>0</v>
      </c>
      <c r="J33" s="258">
        <v>0</v>
      </c>
      <c r="K33" s="258">
        <v>0</v>
      </c>
      <c r="L33" s="258">
        <v>0</v>
      </c>
      <c r="M33" s="258">
        <v>0</v>
      </c>
      <c r="N33" s="258">
        <f t="shared" si="4"/>
        <v>0</v>
      </c>
      <c r="P33" s="254"/>
    </row>
    <row r="34" spans="1:16" hidden="1" x14ac:dyDescent="0.25">
      <c r="A34" s="222" t="s">
        <v>285</v>
      </c>
      <c r="B34" s="258">
        <v>0</v>
      </c>
      <c r="C34" s="258">
        <v>0</v>
      </c>
      <c r="D34" s="258">
        <v>0</v>
      </c>
      <c r="E34" s="258">
        <v>0</v>
      </c>
      <c r="F34" s="258">
        <v>0</v>
      </c>
      <c r="G34" s="258">
        <v>0</v>
      </c>
      <c r="H34" s="258">
        <v>0</v>
      </c>
      <c r="I34" s="258">
        <v>0</v>
      </c>
      <c r="J34" s="258">
        <v>0</v>
      </c>
      <c r="K34" s="258">
        <v>0</v>
      </c>
      <c r="L34" s="258">
        <v>0</v>
      </c>
      <c r="M34" s="258">
        <v>0</v>
      </c>
      <c r="N34" s="258">
        <f t="shared" si="4"/>
        <v>0</v>
      </c>
      <c r="P34" s="254"/>
    </row>
    <row r="35" spans="1:16" hidden="1" x14ac:dyDescent="0.25">
      <c r="A35" s="222" t="s">
        <v>286</v>
      </c>
      <c r="B35" s="258">
        <v>0</v>
      </c>
      <c r="C35" s="258">
        <v>0</v>
      </c>
      <c r="D35" s="258">
        <v>0</v>
      </c>
      <c r="E35" s="258">
        <v>0</v>
      </c>
      <c r="F35" s="258">
        <v>0</v>
      </c>
      <c r="G35" s="258">
        <v>0</v>
      </c>
      <c r="H35" s="258">
        <v>0</v>
      </c>
      <c r="I35" s="258">
        <v>0</v>
      </c>
      <c r="J35" s="258">
        <v>0</v>
      </c>
      <c r="K35" s="258">
        <v>0</v>
      </c>
      <c r="L35" s="258">
        <v>0</v>
      </c>
      <c r="M35" s="258">
        <v>0</v>
      </c>
      <c r="N35" s="258">
        <f t="shared" si="4"/>
        <v>0</v>
      </c>
      <c r="P35" s="254"/>
    </row>
    <row r="36" spans="1:16" hidden="1" x14ac:dyDescent="0.25">
      <c r="A36" s="222" t="s">
        <v>287</v>
      </c>
      <c r="B36" s="258">
        <v>0</v>
      </c>
      <c r="C36" s="258">
        <v>0</v>
      </c>
      <c r="D36" s="258">
        <v>0</v>
      </c>
      <c r="E36" s="258">
        <v>0</v>
      </c>
      <c r="F36" s="258">
        <v>0</v>
      </c>
      <c r="G36" s="258">
        <v>0</v>
      </c>
      <c r="H36" s="258">
        <v>0</v>
      </c>
      <c r="I36" s="258">
        <v>0</v>
      </c>
      <c r="J36" s="258">
        <v>0</v>
      </c>
      <c r="K36" s="258">
        <v>0</v>
      </c>
      <c r="L36" s="258">
        <v>0</v>
      </c>
      <c r="M36" s="258">
        <v>0</v>
      </c>
      <c r="N36" s="258">
        <f t="shared" si="4"/>
        <v>0</v>
      </c>
      <c r="P36" s="254"/>
    </row>
    <row r="37" spans="1:16" hidden="1" x14ac:dyDescent="0.25">
      <c r="A37" s="222" t="s">
        <v>288</v>
      </c>
      <c r="B37" s="258">
        <v>0</v>
      </c>
      <c r="C37" s="258">
        <v>0</v>
      </c>
      <c r="D37" s="258">
        <v>0</v>
      </c>
      <c r="E37" s="258">
        <v>0</v>
      </c>
      <c r="F37" s="258">
        <v>0</v>
      </c>
      <c r="G37" s="258">
        <v>0</v>
      </c>
      <c r="H37" s="258">
        <v>0</v>
      </c>
      <c r="I37" s="258">
        <v>0</v>
      </c>
      <c r="J37" s="258">
        <v>0</v>
      </c>
      <c r="K37" s="258">
        <v>0</v>
      </c>
      <c r="L37" s="258">
        <v>0</v>
      </c>
      <c r="M37" s="258">
        <v>0</v>
      </c>
      <c r="N37" s="258">
        <f t="shared" si="4"/>
        <v>0</v>
      </c>
      <c r="P37" s="254"/>
    </row>
    <row r="38" spans="1:16" hidden="1" x14ac:dyDescent="0.25">
      <c r="A38" s="222" t="s">
        <v>289</v>
      </c>
      <c r="B38" s="258">
        <v>0</v>
      </c>
      <c r="C38" s="258">
        <v>0</v>
      </c>
      <c r="D38" s="258">
        <v>0</v>
      </c>
      <c r="E38" s="258">
        <v>0</v>
      </c>
      <c r="F38" s="258">
        <v>0</v>
      </c>
      <c r="G38" s="258">
        <v>0</v>
      </c>
      <c r="H38" s="258">
        <v>0</v>
      </c>
      <c r="I38" s="258">
        <v>0</v>
      </c>
      <c r="J38" s="258">
        <v>0</v>
      </c>
      <c r="K38" s="258">
        <v>0</v>
      </c>
      <c r="L38" s="258">
        <v>0</v>
      </c>
      <c r="M38" s="258">
        <v>0</v>
      </c>
      <c r="N38" s="258">
        <f t="shared" si="4"/>
        <v>0</v>
      </c>
      <c r="P38" s="254"/>
    </row>
    <row r="39" spans="1:16" hidden="1" x14ac:dyDescent="0.25">
      <c r="A39" s="222" t="s">
        <v>290</v>
      </c>
      <c r="B39" s="258">
        <v>0</v>
      </c>
      <c r="C39" s="258">
        <v>0</v>
      </c>
      <c r="D39" s="258">
        <v>0</v>
      </c>
      <c r="E39" s="258">
        <v>0</v>
      </c>
      <c r="F39" s="258">
        <v>0</v>
      </c>
      <c r="G39" s="258">
        <v>0</v>
      </c>
      <c r="H39" s="258">
        <v>0</v>
      </c>
      <c r="I39" s="258">
        <v>0</v>
      </c>
      <c r="J39" s="258">
        <v>0</v>
      </c>
      <c r="K39" s="258">
        <v>0</v>
      </c>
      <c r="L39" s="258">
        <v>0</v>
      </c>
      <c r="M39" s="258">
        <v>0</v>
      </c>
      <c r="N39" s="258">
        <f t="shared" si="4"/>
        <v>0</v>
      </c>
      <c r="P39" s="254"/>
    </row>
    <row r="40" spans="1:16" hidden="1" x14ac:dyDescent="0.25">
      <c r="A40" s="222" t="s">
        <v>291</v>
      </c>
      <c r="B40" s="258">
        <v>0</v>
      </c>
      <c r="C40" s="258">
        <v>0</v>
      </c>
      <c r="D40" s="258">
        <v>0</v>
      </c>
      <c r="E40" s="258">
        <v>0</v>
      </c>
      <c r="F40" s="258">
        <v>0</v>
      </c>
      <c r="G40" s="258">
        <v>0</v>
      </c>
      <c r="H40" s="258">
        <v>0</v>
      </c>
      <c r="I40" s="258">
        <v>0</v>
      </c>
      <c r="J40" s="258">
        <v>0</v>
      </c>
      <c r="K40" s="258">
        <v>0</v>
      </c>
      <c r="L40" s="258">
        <v>0</v>
      </c>
      <c r="M40" s="258">
        <v>0</v>
      </c>
      <c r="N40" s="258">
        <f t="shared" si="4"/>
        <v>0</v>
      </c>
      <c r="P40" s="254"/>
    </row>
    <row r="41" spans="1:16" hidden="1" x14ac:dyDescent="0.25">
      <c r="A41" s="222" t="s">
        <v>292</v>
      </c>
      <c r="B41" s="258">
        <v>0</v>
      </c>
      <c r="C41" s="258">
        <v>0</v>
      </c>
      <c r="D41" s="258">
        <v>0</v>
      </c>
      <c r="E41" s="258">
        <v>0</v>
      </c>
      <c r="F41" s="258">
        <v>0</v>
      </c>
      <c r="G41" s="258">
        <v>0</v>
      </c>
      <c r="H41" s="258">
        <v>0</v>
      </c>
      <c r="I41" s="258">
        <v>0</v>
      </c>
      <c r="J41" s="258">
        <v>0</v>
      </c>
      <c r="K41" s="258">
        <v>0</v>
      </c>
      <c r="L41" s="258">
        <v>0</v>
      </c>
      <c r="M41" s="258">
        <v>0</v>
      </c>
      <c r="N41" s="258">
        <f t="shared" si="4"/>
        <v>0</v>
      </c>
      <c r="P41" s="254"/>
    </row>
    <row r="42" spans="1:16" hidden="1" x14ac:dyDescent="0.25">
      <c r="A42" s="222" t="s">
        <v>293</v>
      </c>
      <c r="B42" s="258">
        <v>0</v>
      </c>
      <c r="C42" s="258">
        <v>0</v>
      </c>
      <c r="D42" s="258">
        <v>0</v>
      </c>
      <c r="E42" s="258">
        <v>0</v>
      </c>
      <c r="F42" s="258">
        <v>0</v>
      </c>
      <c r="G42" s="258">
        <v>0</v>
      </c>
      <c r="H42" s="258">
        <v>0</v>
      </c>
      <c r="I42" s="258">
        <v>0</v>
      </c>
      <c r="J42" s="258">
        <v>0</v>
      </c>
      <c r="K42" s="258">
        <v>0</v>
      </c>
      <c r="L42" s="258">
        <v>0</v>
      </c>
      <c r="M42" s="258">
        <v>0</v>
      </c>
      <c r="N42" s="258">
        <f t="shared" si="4"/>
        <v>0</v>
      </c>
      <c r="P42" s="254"/>
    </row>
    <row r="43" spans="1:16" hidden="1" x14ac:dyDescent="0.25">
      <c r="A43" s="221"/>
      <c r="B43" s="223"/>
      <c r="C43" s="223"/>
      <c r="D43" s="223"/>
      <c r="E43" s="223"/>
      <c r="F43" s="223"/>
      <c r="G43" s="223"/>
      <c r="H43" s="223"/>
      <c r="I43" s="223"/>
      <c r="J43" s="223"/>
      <c r="K43" s="223"/>
      <c r="L43" s="223"/>
      <c r="M43" s="223"/>
      <c r="N43" s="223"/>
      <c r="P43" s="254"/>
    </row>
    <row r="44" spans="1:16" x14ac:dyDescent="0.25">
      <c r="A44" s="226" t="s">
        <v>399</v>
      </c>
      <c r="B44" s="227">
        <f t="shared" ref="B44:M44" si="7">+B45+B48+B83</f>
        <v>177296924.05000001</v>
      </c>
      <c r="C44" s="227">
        <f t="shared" si="7"/>
        <v>76420431.840000004</v>
      </c>
      <c r="D44" s="227">
        <f t="shared" si="7"/>
        <v>129599062.23999999</v>
      </c>
      <c r="E44" s="227">
        <f t="shared" si="7"/>
        <v>312793036.31000006</v>
      </c>
      <c r="F44" s="227">
        <f t="shared" si="7"/>
        <v>223542348.25999999</v>
      </c>
      <c r="G44" s="227">
        <f t="shared" si="7"/>
        <v>82784782.920000002</v>
      </c>
      <c r="H44" s="227">
        <f t="shared" si="7"/>
        <v>65139176.799999997</v>
      </c>
      <c r="I44" s="218">
        <f t="shared" si="7"/>
        <v>116057440.40000001</v>
      </c>
      <c r="J44" s="218">
        <f t="shared" si="7"/>
        <v>156239935.13999999</v>
      </c>
      <c r="K44" s="218">
        <f t="shared" si="7"/>
        <v>324870448.04000002</v>
      </c>
      <c r="L44" s="218">
        <f t="shared" si="7"/>
        <v>156364742.06999999</v>
      </c>
      <c r="M44" s="218">
        <f t="shared" si="7"/>
        <v>101883234.91</v>
      </c>
      <c r="N44" s="218">
        <f t="shared" si="4"/>
        <v>1922991562.98</v>
      </c>
      <c r="P44" s="254"/>
    </row>
    <row r="45" spans="1:16" s="232" customFormat="1" x14ac:dyDescent="0.25">
      <c r="A45" s="228" t="s">
        <v>398</v>
      </c>
      <c r="B45" s="229">
        <f>+SUM(B46:B47)</f>
        <v>0</v>
      </c>
      <c r="C45" s="229">
        <f t="shared" ref="C45:M45" si="8">+SUM(C46:C47)</f>
        <v>0</v>
      </c>
      <c r="D45" s="229">
        <f t="shared" si="8"/>
        <v>0</v>
      </c>
      <c r="E45" s="229">
        <f t="shared" si="8"/>
        <v>0</v>
      </c>
      <c r="F45" s="229">
        <f t="shared" si="8"/>
        <v>0</v>
      </c>
      <c r="G45" s="229">
        <f t="shared" si="8"/>
        <v>0</v>
      </c>
      <c r="H45" s="229">
        <f t="shared" si="8"/>
        <v>0</v>
      </c>
      <c r="I45" s="229">
        <f t="shared" si="8"/>
        <v>0</v>
      </c>
      <c r="J45" s="229">
        <f t="shared" si="8"/>
        <v>0</v>
      </c>
      <c r="K45" s="229">
        <f t="shared" si="8"/>
        <v>0</v>
      </c>
      <c r="L45" s="229">
        <f t="shared" si="8"/>
        <v>0</v>
      </c>
      <c r="M45" s="229">
        <f t="shared" si="8"/>
        <v>0</v>
      </c>
      <c r="N45" s="229">
        <f t="shared" si="4"/>
        <v>0</v>
      </c>
      <c r="O45" s="231"/>
      <c r="P45" s="254"/>
    </row>
    <row r="46" spans="1:16" s="256" customFormat="1" x14ac:dyDescent="0.25">
      <c r="A46" s="222" t="s">
        <v>146</v>
      </c>
      <c r="B46" s="223">
        <v>0</v>
      </c>
      <c r="C46" s="223">
        <v>0</v>
      </c>
      <c r="D46" s="223">
        <v>0</v>
      </c>
      <c r="E46" s="223">
        <v>0</v>
      </c>
      <c r="F46" s="223">
        <v>0</v>
      </c>
      <c r="G46" s="223">
        <v>0</v>
      </c>
      <c r="H46" s="223">
        <v>0</v>
      </c>
      <c r="I46" s="223">
        <v>0</v>
      </c>
      <c r="J46" s="223">
        <v>0</v>
      </c>
      <c r="K46" s="223">
        <v>0</v>
      </c>
      <c r="L46" s="223">
        <v>0</v>
      </c>
      <c r="M46" s="223">
        <v>0</v>
      </c>
      <c r="N46" s="257">
        <f t="shared" si="4"/>
        <v>0</v>
      </c>
      <c r="O46" s="231"/>
      <c r="P46" s="254"/>
    </row>
    <row r="47" spans="1:16" s="256" customFormat="1" x14ac:dyDescent="0.25">
      <c r="A47" s="222" t="s">
        <v>147</v>
      </c>
      <c r="B47" s="223">
        <v>0</v>
      </c>
      <c r="C47" s="223">
        <v>0</v>
      </c>
      <c r="D47" s="223">
        <v>0</v>
      </c>
      <c r="E47" s="223">
        <v>0</v>
      </c>
      <c r="F47" s="223">
        <v>0</v>
      </c>
      <c r="G47" s="223">
        <v>0</v>
      </c>
      <c r="H47" s="223">
        <v>0</v>
      </c>
      <c r="I47" s="223">
        <v>0</v>
      </c>
      <c r="J47" s="223">
        <v>0</v>
      </c>
      <c r="K47" s="223">
        <v>0</v>
      </c>
      <c r="L47" s="223">
        <v>0</v>
      </c>
      <c r="M47" s="223">
        <v>0</v>
      </c>
      <c r="N47" s="257">
        <f t="shared" si="4"/>
        <v>0</v>
      </c>
      <c r="O47" s="231"/>
      <c r="P47" s="254"/>
    </row>
    <row r="48" spans="1:16" s="232" customFormat="1" x14ac:dyDescent="0.25">
      <c r="A48" s="228" t="s">
        <v>397</v>
      </c>
      <c r="B48" s="229">
        <f>+SUM(B49:B82)</f>
        <v>177296924.05000001</v>
      </c>
      <c r="C48" s="229">
        <f t="shared" ref="C48:M48" si="9">+SUM(C49:C82)</f>
        <v>76420431.840000004</v>
      </c>
      <c r="D48" s="229">
        <f t="shared" si="9"/>
        <v>79599062.239999995</v>
      </c>
      <c r="E48" s="229">
        <f t="shared" si="9"/>
        <v>129044931.57000002</v>
      </c>
      <c r="F48" s="229">
        <f t="shared" si="9"/>
        <v>223542348.25999999</v>
      </c>
      <c r="G48" s="229">
        <f t="shared" si="9"/>
        <v>64784782.920000002</v>
      </c>
      <c r="H48" s="229">
        <f t="shared" si="9"/>
        <v>65139176.799999997</v>
      </c>
      <c r="I48" s="229">
        <f t="shared" si="9"/>
        <v>116057440.40000001</v>
      </c>
      <c r="J48" s="229">
        <f t="shared" si="9"/>
        <v>146239935.13999999</v>
      </c>
      <c r="K48" s="229">
        <f t="shared" si="9"/>
        <v>324870448.04000002</v>
      </c>
      <c r="L48" s="229">
        <f t="shared" si="9"/>
        <v>156364742.06999999</v>
      </c>
      <c r="M48" s="229">
        <f t="shared" si="9"/>
        <v>83883234.909999996</v>
      </c>
      <c r="N48" s="230">
        <f>SUM(B48:M48)</f>
        <v>1643243458.2399998</v>
      </c>
      <c r="O48" s="231"/>
      <c r="P48" s="254"/>
    </row>
    <row r="49" spans="1:17" x14ac:dyDescent="0.25">
      <c r="A49" s="222" t="s">
        <v>149</v>
      </c>
      <c r="B49" s="223">
        <v>3636363.64</v>
      </c>
      <c r="C49" s="233">
        <v>56060606.060000002</v>
      </c>
      <c r="D49" s="233">
        <v>49969696.969999999</v>
      </c>
      <c r="E49" s="233">
        <v>36363636.359999999</v>
      </c>
      <c r="F49" s="233">
        <f>112727272.73+77358333.35</f>
        <v>190085606.07999998</v>
      </c>
      <c r="G49" s="233">
        <v>30840909.09</v>
      </c>
      <c r="H49" s="233">
        <v>3636363.64</v>
      </c>
      <c r="I49" s="223">
        <v>92727272.730000004</v>
      </c>
      <c r="J49" s="223">
        <v>78636363.640000001</v>
      </c>
      <c r="K49" s="223">
        <v>58863636.359999999</v>
      </c>
      <c r="L49" s="224">
        <v>132727272.73</v>
      </c>
      <c r="M49" s="224">
        <v>45511263.090000004</v>
      </c>
      <c r="N49" s="223">
        <v>779058990.38999999</v>
      </c>
      <c r="P49" s="254"/>
    </row>
    <row r="50" spans="1:17" x14ac:dyDescent="0.25">
      <c r="A50" s="234" t="s">
        <v>150</v>
      </c>
      <c r="B50" s="233">
        <v>0</v>
      </c>
      <c r="C50" s="233">
        <v>0</v>
      </c>
      <c r="D50" s="233">
        <v>0</v>
      </c>
      <c r="E50" s="233">
        <v>0</v>
      </c>
      <c r="F50" s="233">
        <v>0</v>
      </c>
      <c r="G50" s="233">
        <v>0</v>
      </c>
      <c r="H50" s="233">
        <v>0</v>
      </c>
      <c r="I50" s="233">
        <v>0</v>
      </c>
      <c r="J50" s="233">
        <v>0</v>
      </c>
      <c r="K50" s="233">
        <v>0</v>
      </c>
      <c r="L50" s="233">
        <v>0</v>
      </c>
      <c r="M50" s="233">
        <v>0</v>
      </c>
      <c r="N50" s="223">
        <f t="shared" si="4"/>
        <v>0</v>
      </c>
      <c r="P50" s="254"/>
      <c r="Q50" s="2"/>
    </row>
    <row r="51" spans="1:17" x14ac:dyDescent="0.25">
      <c r="A51" s="222" t="s">
        <v>151</v>
      </c>
      <c r="B51" s="223">
        <v>23660560.41</v>
      </c>
      <c r="C51" s="233">
        <v>20359825.780000001</v>
      </c>
      <c r="D51" s="233">
        <v>28416996.420000002</v>
      </c>
      <c r="E51" s="233">
        <v>20359825.780000001</v>
      </c>
      <c r="F51" s="233">
        <v>33456742.18</v>
      </c>
      <c r="G51" s="233">
        <v>33443873.829999998</v>
      </c>
      <c r="H51" s="233">
        <v>61502813.159999996</v>
      </c>
      <c r="I51" s="233">
        <v>23330167.670000002</v>
      </c>
      <c r="J51" s="233">
        <v>51961262.549999997</v>
      </c>
      <c r="K51" s="223">
        <v>266006811.68000001</v>
      </c>
      <c r="L51" s="224">
        <v>23637469.34</v>
      </c>
      <c r="M51" s="224">
        <v>30095368.879999999</v>
      </c>
      <c r="N51" s="224">
        <f t="shared" si="4"/>
        <v>616231717.68000007</v>
      </c>
      <c r="P51" s="254"/>
    </row>
    <row r="52" spans="1:17" x14ac:dyDescent="0.25">
      <c r="A52" s="234" t="s">
        <v>152</v>
      </c>
      <c r="B52" s="233">
        <v>0</v>
      </c>
      <c r="C52" s="233">
        <v>0</v>
      </c>
      <c r="D52" s="233">
        <v>0</v>
      </c>
      <c r="E52" s="233">
        <v>0</v>
      </c>
      <c r="F52" s="233">
        <v>0</v>
      </c>
      <c r="G52" s="233">
        <v>0</v>
      </c>
      <c r="H52" s="233">
        <v>0</v>
      </c>
      <c r="I52" s="233">
        <v>0</v>
      </c>
      <c r="J52" s="233">
        <v>0</v>
      </c>
      <c r="K52" s="233">
        <v>0</v>
      </c>
      <c r="L52" s="233">
        <v>0</v>
      </c>
      <c r="M52" s="233">
        <v>0</v>
      </c>
      <c r="N52" s="223">
        <f t="shared" si="4"/>
        <v>0</v>
      </c>
      <c r="P52" s="254"/>
      <c r="Q52" s="2"/>
    </row>
    <row r="53" spans="1:17" x14ac:dyDescent="0.25">
      <c r="A53" s="222" t="s">
        <v>153</v>
      </c>
      <c r="B53" s="223">
        <v>150000000</v>
      </c>
      <c r="C53" s="233">
        <v>0</v>
      </c>
      <c r="D53" s="233">
        <v>0</v>
      </c>
      <c r="E53" s="233">
        <v>0</v>
      </c>
      <c r="F53" s="233">
        <v>0</v>
      </c>
      <c r="G53" s="233">
        <v>0</v>
      </c>
      <c r="H53" s="233">
        <v>0</v>
      </c>
      <c r="I53" s="233">
        <v>0</v>
      </c>
      <c r="J53" s="233">
        <v>0</v>
      </c>
      <c r="K53" s="233">
        <v>0</v>
      </c>
      <c r="L53" s="233">
        <v>0</v>
      </c>
      <c r="M53" s="233">
        <v>0</v>
      </c>
      <c r="N53" s="233">
        <f t="shared" si="4"/>
        <v>150000000</v>
      </c>
      <c r="P53" s="254"/>
    </row>
    <row r="54" spans="1:17" x14ac:dyDescent="0.25">
      <c r="A54" s="222" t="s">
        <v>45</v>
      </c>
      <c r="B54" s="223">
        <v>0</v>
      </c>
      <c r="C54" s="233">
        <v>0</v>
      </c>
      <c r="D54" s="233">
        <v>1212368.8500000001</v>
      </c>
      <c r="E54" s="233">
        <v>0</v>
      </c>
      <c r="F54" s="233">
        <v>0</v>
      </c>
      <c r="G54" s="233">
        <v>500000</v>
      </c>
      <c r="H54" s="233">
        <v>0</v>
      </c>
      <c r="I54" s="223">
        <v>0</v>
      </c>
      <c r="J54" s="223">
        <v>15642308.949999999</v>
      </c>
      <c r="K54" s="223">
        <v>0</v>
      </c>
      <c r="L54" s="223">
        <v>0</v>
      </c>
      <c r="M54" s="224">
        <v>500000</v>
      </c>
      <c r="N54" s="223">
        <f t="shared" si="4"/>
        <v>17854677.800000001</v>
      </c>
      <c r="P54" s="254"/>
    </row>
    <row r="55" spans="1:17" x14ac:dyDescent="0.25">
      <c r="A55" s="222" t="s">
        <v>44</v>
      </c>
      <c r="B55" s="223">
        <v>0</v>
      </c>
      <c r="C55" s="233">
        <v>0</v>
      </c>
      <c r="D55" s="233">
        <v>0</v>
      </c>
      <c r="E55" s="233">
        <v>0</v>
      </c>
      <c r="F55" s="233">
        <v>0</v>
      </c>
      <c r="G55" s="233">
        <v>0</v>
      </c>
      <c r="H55" s="233">
        <v>0</v>
      </c>
      <c r="I55" s="233">
        <v>0</v>
      </c>
      <c r="J55" s="233">
        <v>0</v>
      </c>
      <c r="K55" s="233">
        <v>0</v>
      </c>
      <c r="L55" s="233">
        <v>0</v>
      </c>
      <c r="M55" s="233">
        <v>0</v>
      </c>
      <c r="N55" s="223">
        <f t="shared" si="4"/>
        <v>0</v>
      </c>
      <c r="P55" s="254"/>
    </row>
    <row r="56" spans="1:17" x14ac:dyDescent="0.25">
      <c r="A56" s="222" t="s">
        <v>154</v>
      </c>
      <c r="B56" s="223">
        <v>0</v>
      </c>
      <c r="C56" s="223">
        <v>0</v>
      </c>
      <c r="D56" s="223">
        <v>0</v>
      </c>
      <c r="E56" s="223">
        <v>11011599.359999999</v>
      </c>
      <c r="F56" s="223">
        <v>0</v>
      </c>
      <c r="G56" s="223">
        <v>0</v>
      </c>
      <c r="H56" s="223">
        <v>0</v>
      </c>
      <c r="I56" s="223">
        <v>0</v>
      </c>
      <c r="J56" s="223">
        <v>0</v>
      </c>
      <c r="K56" s="223">
        <v>0</v>
      </c>
      <c r="L56" s="223">
        <v>0</v>
      </c>
      <c r="M56" s="223">
        <v>0</v>
      </c>
      <c r="N56" s="223">
        <f t="shared" si="4"/>
        <v>11011599.359999999</v>
      </c>
      <c r="P56" s="254"/>
    </row>
    <row r="57" spans="1:17" x14ac:dyDescent="0.25">
      <c r="A57" s="222" t="s">
        <v>155</v>
      </c>
      <c r="B57" s="223">
        <v>0</v>
      </c>
      <c r="C57" s="233">
        <v>0</v>
      </c>
      <c r="D57" s="233">
        <v>0</v>
      </c>
      <c r="E57" s="233">
        <v>0</v>
      </c>
      <c r="F57" s="233">
        <v>0</v>
      </c>
      <c r="G57" s="233">
        <v>0</v>
      </c>
      <c r="H57" s="233">
        <v>0</v>
      </c>
      <c r="I57" s="233">
        <v>0</v>
      </c>
      <c r="J57" s="233">
        <v>0</v>
      </c>
      <c r="K57" s="233">
        <v>0</v>
      </c>
      <c r="L57" s="233">
        <v>0</v>
      </c>
      <c r="M57" s="233">
        <v>7776602.9400000004</v>
      </c>
      <c r="N57" s="223">
        <f t="shared" si="4"/>
        <v>7776602.9400000004</v>
      </c>
      <c r="P57" s="254"/>
    </row>
    <row r="58" spans="1:17" x14ac:dyDescent="0.25">
      <c r="A58" s="222" t="s">
        <v>294</v>
      </c>
      <c r="B58" s="223">
        <v>0</v>
      </c>
      <c r="C58" s="223">
        <v>0</v>
      </c>
      <c r="D58" s="223">
        <v>0</v>
      </c>
      <c r="E58" s="223">
        <v>0</v>
      </c>
      <c r="F58" s="223">
        <v>0</v>
      </c>
      <c r="G58" s="223">
        <v>0</v>
      </c>
      <c r="H58" s="223">
        <v>0</v>
      </c>
      <c r="I58" s="223">
        <v>0</v>
      </c>
      <c r="J58" s="223">
        <v>0</v>
      </c>
      <c r="K58" s="223">
        <v>0</v>
      </c>
      <c r="L58" s="223">
        <v>0</v>
      </c>
      <c r="M58" s="223">
        <v>0</v>
      </c>
      <c r="N58" s="223">
        <f t="shared" si="4"/>
        <v>0</v>
      </c>
      <c r="P58" s="254"/>
    </row>
    <row r="59" spans="1:17" x14ac:dyDescent="0.25">
      <c r="A59" s="222" t="s">
        <v>159</v>
      </c>
      <c r="B59" s="223">
        <v>0</v>
      </c>
      <c r="C59" s="223">
        <v>0</v>
      </c>
      <c r="D59" s="223">
        <v>0</v>
      </c>
      <c r="E59" s="223">
        <v>0</v>
      </c>
      <c r="F59" s="223">
        <v>0</v>
      </c>
      <c r="G59" s="223">
        <v>0</v>
      </c>
      <c r="H59" s="223">
        <v>0</v>
      </c>
      <c r="I59" s="223">
        <v>0</v>
      </c>
      <c r="J59" s="223">
        <v>0</v>
      </c>
      <c r="K59" s="223">
        <v>0</v>
      </c>
      <c r="L59" s="223">
        <v>0</v>
      </c>
      <c r="M59" s="223">
        <v>0</v>
      </c>
      <c r="N59" s="223">
        <f t="shared" si="4"/>
        <v>0</v>
      </c>
      <c r="P59" s="254"/>
    </row>
    <row r="60" spans="1:17" x14ac:dyDescent="0.25">
      <c r="A60" s="222" t="s">
        <v>295</v>
      </c>
      <c r="B60" s="223">
        <v>0</v>
      </c>
      <c r="C60" s="223">
        <v>0</v>
      </c>
      <c r="D60" s="223">
        <v>0</v>
      </c>
      <c r="E60" s="223">
        <v>139566.09</v>
      </c>
      <c r="F60" s="223">
        <v>0</v>
      </c>
      <c r="G60" s="223">
        <v>0</v>
      </c>
      <c r="H60" s="223">
        <v>0</v>
      </c>
      <c r="I60" s="223">
        <v>0</v>
      </c>
      <c r="J60" s="223">
        <v>0</v>
      </c>
      <c r="K60" s="223">
        <v>0</v>
      </c>
      <c r="L60" s="223">
        <v>0</v>
      </c>
      <c r="M60" s="223">
        <v>0</v>
      </c>
      <c r="N60" s="223">
        <f t="shared" si="4"/>
        <v>139566.09</v>
      </c>
      <c r="P60" s="254"/>
    </row>
    <row r="61" spans="1:17" x14ac:dyDescent="0.25">
      <c r="A61" s="222" t="s">
        <v>296</v>
      </c>
      <c r="B61" s="223">
        <v>0</v>
      </c>
      <c r="C61" s="223">
        <v>0</v>
      </c>
      <c r="D61" s="223">
        <v>0</v>
      </c>
      <c r="E61" s="223">
        <v>0</v>
      </c>
      <c r="F61" s="223">
        <v>0</v>
      </c>
      <c r="G61" s="223">
        <v>0</v>
      </c>
      <c r="H61" s="223">
        <v>0</v>
      </c>
      <c r="I61" s="223">
        <v>0</v>
      </c>
      <c r="J61" s="223">
        <v>0</v>
      </c>
      <c r="K61" s="223">
        <v>0</v>
      </c>
      <c r="L61" s="223">
        <v>0</v>
      </c>
      <c r="M61" s="223">
        <v>0</v>
      </c>
      <c r="N61" s="223">
        <f t="shared" si="4"/>
        <v>0</v>
      </c>
      <c r="P61" s="254"/>
    </row>
    <row r="62" spans="1:17" x14ac:dyDescent="0.25">
      <c r="A62" s="222" t="s">
        <v>297</v>
      </c>
      <c r="B62" s="223">
        <v>0</v>
      </c>
      <c r="C62" s="223">
        <v>0</v>
      </c>
      <c r="D62" s="223">
        <v>0</v>
      </c>
      <c r="E62" s="223">
        <v>0</v>
      </c>
      <c r="F62" s="223">
        <v>0</v>
      </c>
      <c r="G62" s="223">
        <v>0</v>
      </c>
      <c r="H62" s="223">
        <v>0</v>
      </c>
      <c r="I62" s="223">
        <v>0</v>
      </c>
      <c r="J62" s="223">
        <v>0</v>
      </c>
      <c r="K62" s="223">
        <v>0</v>
      </c>
      <c r="L62" s="223">
        <v>0</v>
      </c>
      <c r="M62" s="223">
        <v>0</v>
      </c>
      <c r="N62" s="223">
        <f t="shared" si="4"/>
        <v>0</v>
      </c>
      <c r="P62" s="254"/>
    </row>
    <row r="63" spans="1:17" x14ac:dyDescent="0.25">
      <c r="A63" s="222" t="s">
        <v>298</v>
      </c>
      <c r="B63" s="223">
        <v>0</v>
      </c>
      <c r="C63" s="223">
        <v>0</v>
      </c>
      <c r="D63" s="223">
        <v>0</v>
      </c>
      <c r="E63" s="223">
        <v>410025.92</v>
      </c>
      <c r="F63" s="223">
        <v>0</v>
      </c>
      <c r="G63" s="223">
        <v>0</v>
      </c>
      <c r="H63" s="223">
        <v>0</v>
      </c>
      <c r="I63" s="223">
        <v>0</v>
      </c>
      <c r="J63" s="223">
        <v>0</v>
      </c>
      <c r="K63" s="223">
        <v>0</v>
      </c>
      <c r="L63" s="223">
        <v>0</v>
      </c>
      <c r="M63" s="223">
        <v>0</v>
      </c>
      <c r="N63" s="223">
        <f t="shared" si="4"/>
        <v>410025.92</v>
      </c>
      <c r="P63" s="254"/>
    </row>
    <row r="64" spans="1:17" x14ac:dyDescent="0.25">
      <c r="A64" s="222" t="s">
        <v>156</v>
      </c>
      <c r="B64" s="223">
        <v>0</v>
      </c>
      <c r="C64" s="223">
        <v>0</v>
      </c>
      <c r="D64" s="223">
        <v>0</v>
      </c>
      <c r="E64" s="223">
        <v>0</v>
      </c>
      <c r="F64" s="223">
        <v>0</v>
      </c>
      <c r="G64" s="223">
        <v>0</v>
      </c>
      <c r="H64" s="223">
        <v>0</v>
      </c>
      <c r="I64" s="223">
        <v>0</v>
      </c>
      <c r="J64" s="223">
        <v>0</v>
      </c>
      <c r="K64" s="223">
        <v>0</v>
      </c>
      <c r="L64" s="223">
        <v>0</v>
      </c>
      <c r="M64" s="223">
        <v>0</v>
      </c>
      <c r="N64" s="223">
        <f t="shared" si="4"/>
        <v>0</v>
      </c>
      <c r="P64" s="254"/>
    </row>
    <row r="65" spans="1:16" x14ac:dyDescent="0.25">
      <c r="A65" s="222" t="s">
        <v>299</v>
      </c>
      <c r="B65" s="223">
        <v>0</v>
      </c>
      <c r="C65" s="223">
        <v>0</v>
      </c>
      <c r="D65" s="223">
        <v>0</v>
      </c>
      <c r="E65" s="223">
        <v>302494.28999999998</v>
      </c>
      <c r="F65" s="223">
        <v>0</v>
      </c>
      <c r="G65" s="223">
        <v>0</v>
      </c>
      <c r="H65" s="223">
        <v>0</v>
      </c>
      <c r="I65" s="223">
        <v>0</v>
      </c>
      <c r="J65" s="223">
        <v>0</v>
      </c>
      <c r="K65" s="223">
        <v>0</v>
      </c>
      <c r="L65" s="223">
        <v>0</v>
      </c>
      <c r="M65" s="223">
        <v>0</v>
      </c>
      <c r="N65" s="223">
        <f t="shared" si="4"/>
        <v>302494.28999999998</v>
      </c>
      <c r="P65" s="254"/>
    </row>
    <row r="66" spans="1:16" x14ac:dyDescent="0.25">
      <c r="A66" s="222" t="s">
        <v>300</v>
      </c>
      <c r="B66" s="223">
        <v>0</v>
      </c>
      <c r="C66" s="223">
        <v>0</v>
      </c>
      <c r="D66" s="223">
        <v>0</v>
      </c>
      <c r="E66" s="223">
        <v>0</v>
      </c>
      <c r="F66" s="223">
        <v>0</v>
      </c>
      <c r="G66" s="223">
        <v>0</v>
      </c>
      <c r="H66" s="223">
        <v>0</v>
      </c>
      <c r="I66" s="223">
        <v>0</v>
      </c>
      <c r="J66" s="223">
        <v>0</v>
      </c>
      <c r="K66" s="223">
        <v>0</v>
      </c>
      <c r="L66" s="223">
        <v>0</v>
      </c>
      <c r="M66" s="223">
        <v>0</v>
      </c>
      <c r="N66" s="223">
        <f t="shared" si="4"/>
        <v>0</v>
      </c>
      <c r="P66" s="254"/>
    </row>
    <row r="67" spans="1:16" x14ac:dyDescent="0.25">
      <c r="A67" s="222" t="s">
        <v>301</v>
      </c>
      <c r="B67" s="223">
        <v>0</v>
      </c>
      <c r="C67" s="223">
        <v>0</v>
      </c>
      <c r="D67" s="223">
        <v>0</v>
      </c>
      <c r="E67" s="223">
        <v>312622.65000000002</v>
      </c>
      <c r="F67" s="223">
        <v>0</v>
      </c>
      <c r="G67" s="223">
        <v>0</v>
      </c>
      <c r="H67" s="223">
        <v>0</v>
      </c>
      <c r="I67" s="223">
        <v>0</v>
      </c>
      <c r="J67" s="223">
        <v>0</v>
      </c>
      <c r="K67" s="223">
        <v>0</v>
      </c>
      <c r="L67" s="223">
        <v>0</v>
      </c>
      <c r="M67" s="223">
        <v>0</v>
      </c>
      <c r="N67" s="223">
        <f t="shared" si="4"/>
        <v>312622.65000000002</v>
      </c>
      <c r="P67" s="254"/>
    </row>
    <row r="68" spans="1:16" x14ac:dyDescent="0.25">
      <c r="A68" s="222" t="s">
        <v>302</v>
      </c>
      <c r="B68" s="223">
        <v>0</v>
      </c>
      <c r="C68" s="223">
        <v>0</v>
      </c>
      <c r="D68" s="223">
        <v>0</v>
      </c>
      <c r="E68" s="223">
        <v>413148.82</v>
      </c>
      <c r="F68" s="223">
        <v>0</v>
      </c>
      <c r="G68" s="223">
        <v>0</v>
      </c>
      <c r="H68" s="223">
        <v>0</v>
      </c>
      <c r="I68" s="223">
        <v>0</v>
      </c>
      <c r="J68" s="223">
        <v>0</v>
      </c>
      <c r="K68" s="223">
        <v>0</v>
      </c>
      <c r="L68" s="223">
        <v>0</v>
      </c>
      <c r="M68" s="223">
        <v>0</v>
      </c>
      <c r="N68" s="223">
        <f t="shared" si="4"/>
        <v>413148.82</v>
      </c>
      <c r="P68" s="254"/>
    </row>
    <row r="69" spans="1:16" x14ac:dyDescent="0.25">
      <c r="A69" s="222" t="s">
        <v>303</v>
      </c>
      <c r="B69" s="223">
        <v>0</v>
      </c>
      <c r="C69" s="223">
        <v>0</v>
      </c>
      <c r="D69" s="223">
        <v>0</v>
      </c>
      <c r="E69" s="223">
        <v>0</v>
      </c>
      <c r="F69" s="223">
        <v>0</v>
      </c>
      <c r="G69" s="223">
        <v>0</v>
      </c>
      <c r="H69" s="223">
        <v>0</v>
      </c>
      <c r="I69" s="223">
        <v>0</v>
      </c>
      <c r="J69" s="223">
        <v>0</v>
      </c>
      <c r="K69" s="223">
        <v>0</v>
      </c>
      <c r="L69" s="223">
        <v>0</v>
      </c>
      <c r="M69" s="223">
        <v>0</v>
      </c>
      <c r="N69" s="223">
        <f t="shared" si="4"/>
        <v>0</v>
      </c>
      <c r="P69" s="254"/>
    </row>
    <row r="70" spans="1:16" x14ac:dyDescent="0.25">
      <c r="A70" s="222" t="s">
        <v>304</v>
      </c>
      <c r="B70" s="223">
        <v>0</v>
      </c>
      <c r="C70" s="223">
        <v>0</v>
      </c>
      <c r="D70" s="223">
        <v>0</v>
      </c>
      <c r="E70" s="223">
        <v>800948.44</v>
      </c>
      <c r="F70" s="223">
        <v>0</v>
      </c>
      <c r="G70" s="223">
        <v>0</v>
      </c>
      <c r="H70" s="223">
        <v>0</v>
      </c>
      <c r="I70" s="223">
        <v>0</v>
      </c>
      <c r="J70" s="223">
        <v>0</v>
      </c>
      <c r="K70" s="223">
        <v>0</v>
      </c>
      <c r="L70" s="223">
        <v>0</v>
      </c>
      <c r="M70" s="223">
        <v>0</v>
      </c>
      <c r="N70" s="223">
        <f t="shared" si="4"/>
        <v>800948.44</v>
      </c>
      <c r="P70" s="254"/>
    </row>
    <row r="71" spans="1:16" x14ac:dyDescent="0.25">
      <c r="A71" s="222" t="s">
        <v>305</v>
      </c>
      <c r="B71" s="223">
        <v>0</v>
      </c>
      <c r="C71" s="223">
        <v>0</v>
      </c>
      <c r="D71" s="223">
        <v>0</v>
      </c>
      <c r="E71" s="223">
        <v>101147.8</v>
      </c>
      <c r="F71" s="223">
        <v>0</v>
      </c>
      <c r="G71" s="223">
        <v>0</v>
      </c>
      <c r="H71" s="223">
        <v>0</v>
      </c>
      <c r="I71" s="223">
        <v>0</v>
      </c>
      <c r="J71" s="223">
        <v>0</v>
      </c>
      <c r="K71" s="223">
        <v>0</v>
      </c>
      <c r="L71" s="223">
        <v>0</v>
      </c>
      <c r="M71" s="223">
        <v>0</v>
      </c>
      <c r="N71" s="223">
        <f t="shared" si="4"/>
        <v>101147.8</v>
      </c>
      <c r="P71" s="254"/>
    </row>
    <row r="72" spans="1:16" x14ac:dyDescent="0.25">
      <c r="A72" s="222" t="s">
        <v>306</v>
      </c>
      <c r="B72" s="223">
        <v>0</v>
      </c>
      <c r="C72" s="223">
        <v>0</v>
      </c>
      <c r="D72" s="223">
        <v>0</v>
      </c>
      <c r="E72" s="223">
        <v>0</v>
      </c>
      <c r="F72" s="223">
        <v>0</v>
      </c>
      <c r="G72" s="223">
        <v>0</v>
      </c>
      <c r="H72" s="223">
        <v>0</v>
      </c>
      <c r="I72" s="223">
        <v>0</v>
      </c>
      <c r="J72" s="223">
        <v>0</v>
      </c>
      <c r="K72" s="223">
        <v>0</v>
      </c>
      <c r="L72" s="223">
        <v>0</v>
      </c>
      <c r="M72" s="223">
        <v>0</v>
      </c>
      <c r="N72" s="223">
        <f t="shared" si="4"/>
        <v>0</v>
      </c>
      <c r="P72" s="254"/>
    </row>
    <row r="73" spans="1:16" x14ac:dyDescent="0.25">
      <c r="A73" s="222" t="s">
        <v>307</v>
      </c>
      <c r="B73" s="223">
        <v>0</v>
      </c>
      <c r="C73" s="223">
        <v>0</v>
      </c>
      <c r="D73" s="223">
        <v>0</v>
      </c>
      <c r="E73" s="223">
        <v>0</v>
      </c>
      <c r="F73" s="223">
        <v>0</v>
      </c>
      <c r="G73" s="223">
        <v>0</v>
      </c>
      <c r="H73" s="223">
        <v>0</v>
      </c>
      <c r="I73" s="223">
        <v>0</v>
      </c>
      <c r="J73" s="223">
        <v>0</v>
      </c>
      <c r="K73" s="223">
        <v>0</v>
      </c>
      <c r="L73" s="223">
        <v>0</v>
      </c>
      <c r="M73" s="223">
        <v>0</v>
      </c>
      <c r="N73" s="223">
        <f t="shared" si="4"/>
        <v>0</v>
      </c>
      <c r="P73" s="254"/>
    </row>
    <row r="74" spans="1:16" x14ac:dyDescent="0.25">
      <c r="A74" s="222" t="s">
        <v>308</v>
      </c>
      <c r="B74" s="223">
        <v>0</v>
      </c>
      <c r="C74" s="223">
        <v>0</v>
      </c>
      <c r="D74" s="223">
        <v>0</v>
      </c>
      <c r="E74" s="223">
        <v>154735.76</v>
      </c>
      <c r="F74" s="223">
        <v>0</v>
      </c>
      <c r="G74" s="223">
        <v>0</v>
      </c>
      <c r="H74" s="223">
        <v>0</v>
      </c>
      <c r="I74" s="223">
        <v>0</v>
      </c>
      <c r="J74" s="223">
        <v>0</v>
      </c>
      <c r="K74" s="223">
        <v>0</v>
      </c>
      <c r="L74" s="223">
        <v>0</v>
      </c>
      <c r="M74" s="223">
        <v>0</v>
      </c>
      <c r="N74" s="223">
        <f t="shared" si="4"/>
        <v>154735.76</v>
      </c>
      <c r="P74" s="254"/>
    </row>
    <row r="75" spans="1:16" x14ac:dyDescent="0.25">
      <c r="A75" s="222" t="s">
        <v>309</v>
      </c>
      <c r="B75" s="223">
        <v>0</v>
      </c>
      <c r="C75" s="223">
        <v>0</v>
      </c>
      <c r="D75" s="223">
        <v>0</v>
      </c>
      <c r="E75" s="223">
        <v>0</v>
      </c>
      <c r="F75" s="223">
        <v>0</v>
      </c>
      <c r="G75" s="223">
        <v>0</v>
      </c>
      <c r="H75" s="223">
        <v>0</v>
      </c>
      <c r="I75" s="223">
        <v>0</v>
      </c>
      <c r="J75" s="223">
        <v>0</v>
      </c>
      <c r="K75" s="223">
        <v>0</v>
      </c>
      <c r="L75" s="223">
        <v>0</v>
      </c>
      <c r="M75" s="223">
        <v>0</v>
      </c>
      <c r="N75" s="223">
        <f t="shared" si="4"/>
        <v>0</v>
      </c>
      <c r="P75" s="254"/>
    </row>
    <row r="76" spans="1:16" x14ac:dyDescent="0.25">
      <c r="A76" s="222" t="s">
        <v>310</v>
      </c>
      <c r="B76" s="223">
        <v>0</v>
      </c>
      <c r="C76" s="223">
        <v>0</v>
      </c>
      <c r="D76" s="223">
        <v>0</v>
      </c>
      <c r="E76" s="223">
        <v>57784516.399999999</v>
      </c>
      <c r="F76" s="223">
        <v>0</v>
      </c>
      <c r="G76" s="223">
        <v>0</v>
      </c>
      <c r="H76" s="223">
        <v>0</v>
      </c>
      <c r="I76" s="223">
        <v>0</v>
      </c>
      <c r="J76" s="223">
        <v>0</v>
      </c>
      <c r="K76" s="223">
        <v>0</v>
      </c>
      <c r="L76" s="223">
        <v>0</v>
      </c>
      <c r="M76" s="223">
        <v>0</v>
      </c>
      <c r="N76" s="223">
        <f t="shared" si="4"/>
        <v>57784516.399999999</v>
      </c>
      <c r="P76" s="254"/>
    </row>
    <row r="77" spans="1:16" x14ac:dyDescent="0.25">
      <c r="A77" s="222" t="s">
        <v>311</v>
      </c>
      <c r="B77" s="223">
        <v>0</v>
      </c>
      <c r="C77" s="223">
        <v>0</v>
      </c>
      <c r="D77" s="223">
        <v>0</v>
      </c>
      <c r="E77" s="223">
        <v>0</v>
      </c>
      <c r="F77" s="223">
        <v>0</v>
      </c>
      <c r="G77" s="223">
        <v>0</v>
      </c>
      <c r="H77" s="223">
        <v>0</v>
      </c>
      <c r="I77" s="223">
        <v>0</v>
      </c>
      <c r="J77" s="223">
        <v>0</v>
      </c>
      <c r="K77" s="223">
        <v>0</v>
      </c>
      <c r="L77" s="223">
        <v>0</v>
      </c>
      <c r="M77" s="223">
        <v>0</v>
      </c>
      <c r="N77" s="223">
        <f t="shared" si="4"/>
        <v>0</v>
      </c>
      <c r="P77" s="254"/>
    </row>
    <row r="78" spans="1:16" x14ac:dyDescent="0.25">
      <c r="A78" s="222" t="s">
        <v>312</v>
      </c>
      <c r="B78" s="223">
        <v>0</v>
      </c>
      <c r="C78" s="223">
        <v>0</v>
      </c>
      <c r="D78" s="223">
        <v>0</v>
      </c>
      <c r="E78" s="223">
        <v>294459.34000000003</v>
      </c>
      <c r="F78" s="223">
        <v>0</v>
      </c>
      <c r="G78" s="223">
        <v>0</v>
      </c>
      <c r="H78" s="223">
        <v>0</v>
      </c>
      <c r="I78" s="223">
        <v>0</v>
      </c>
      <c r="J78" s="223">
        <v>0</v>
      </c>
      <c r="K78" s="223">
        <v>0</v>
      </c>
      <c r="L78" s="223">
        <v>0</v>
      </c>
      <c r="M78" s="223">
        <v>0</v>
      </c>
      <c r="N78" s="223">
        <f t="shared" si="4"/>
        <v>294459.34000000003</v>
      </c>
      <c r="P78" s="254"/>
    </row>
    <row r="79" spans="1:16" x14ac:dyDescent="0.25">
      <c r="A79" s="222" t="s">
        <v>313</v>
      </c>
      <c r="B79" s="223">
        <v>0</v>
      </c>
      <c r="C79" s="223">
        <v>0</v>
      </c>
      <c r="D79" s="223">
        <v>0</v>
      </c>
      <c r="E79" s="223">
        <v>269049.28000000003</v>
      </c>
      <c r="F79" s="223">
        <v>0</v>
      </c>
      <c r="G79" s="223">
        <v>0</v>
      </c>
      <c r="H79" s="223">
        <v>0</v>
      </c>
      <c r="I79" s="223">
        <v>0</v>
      </c>
      <c r="J79" s="223">
        <v>0</v>
      </c>
      <c r="K79" s="223">
        <v>0</v>
      </c>
      <c r="L79" s="223">
        <v>0</v>
      </c>
      <c r="M79" s="223">
        <v>0</v>
      </c>
      <c r="N79" s="223">
        <f t="shared" si="4"/>
        <v>269049.28000000003</v>
      </c>
      <c r="P79" s="254"/>
    </row>
    <row r="80" spans="1:16" x14ac:dyDescent="0.25">
      <c r="A80" s="222" t="s">
        <v>314</v>
      </c>
      <c r="B80" s="223">
        <v>0</v>
      </c>
      <c r="C80" s="223">
        <v>0</v>
      </c>
      <c r="D80" s="223">
        <v>0</v>
      </c>
      <c r="E80" s="223">
        <v>327155.28000000003</v>
      </c>
      <c r="F80" s="223">
        <v>0</v>
      </c>
      <c r="G80" s="223">
        <v>0</v>
      </c>
      <c r="H80" s="223">
        <v>0</v>
      </c>
      <c r="I80" s="223">
        <v>0</v>
      </c>
      <c r="J80" s="223">
        <v>0</v>
      </c>
      <c r="K80" s="223">
        <v>0</v>
      </c>
      <c r="L80" s="223">
        <v>0</v>
      </c>
      <c r="M80" s="223">
        <v>0</v>
      </c>
      <c r="N80" s="223">
        <f t="shared" si="4"/>
        <v>327155.28000000003</v>
      </c>
      <c r="P80" s="254"/>
    </row>
    <row r="81" spans="1:17" x14ac:dyDescent="0.25">
      <c r="A81" s="222" t="s">
        <v>315</v>
      </c>
      <c r="B81" s="223">
        <v>0</v>
      </c>
      <c r="C81" s="223">
        <v>0</v>
      </c>
      <c r="D81" s="223">
        <v>0</v>
      </c>
      <c r="E81" s="223">
        <v>0</v>
      </c>
      <c r="F81" s="223">
        <v>0</v>
      </c>
      <c r="G81" s="223">
        <v>0</v>
      </c>
      <c r="H81" s="223">
        <v>0</v>
      </c>
      <c r="I81" s="223">
        <v>0</v>
      </c>
      <c r="J81" s="223">
        <v>0</v>
      </c>
      <c r="K81" s="223">
        <v>0</v>
      </c>
      <c r="L81" s="223">
        <v>0</v>
      </c>
      <c r="M81" s="223">
        <v>0</v>
      </c>
      <c r="N81" s="223">
        <f t="shared" si="4"/>
        <v>0</v>
      </c>
      <c r="P81" s="254"/>
    </row>
    <row r="82" spans="1:17" x14ac:dyDescent="0.25">
      <c r="A82" s="222" t="s">
        <v>396</v>
      </c>
      <c r="B82" s="223">
        <v>0</v>
      </c>
      <c r="C82" s="223">
        <v>0</v>
      </c>
      <c r="D82" s="223">
        <v>0</v>
      </c>
      <c r="E82" s="223">
        <v>0</v>
      </c>
      <c r="F82" s="223">
        <v>0</v>
      </c>
      <c r="G82" s="223">
        <v>0</v>
      </c>
      <c r="H82" s="223">
        <v>0</v>
      </c>
      <c r="I82" s="223">
        <v>0</v>
      </c>
      <c r="J82" s="223">
        <v>0</v>
      </c>
      <c r="K82" s="223">
        <v>0</v>
      </c>
      <c r="L82" s="223">
        <v>0</v>
      </c>
      <c r="M82" s="223">
        <v>0</v>
      </c>
      <c r="N82" s="223">
        <f t="shared" si="4"/>
        <v>0</v>
      </c>
      <c r="P82" s="254"/>
    </row>
    <row r="83" spans="1:17" x14ac:dyDescent="0.25">
      <c r="A83" s="228" t="s">
        <v>395</v>
      </c>
      <c r="B83" s="235">
        <f>+SUM(B84:B90)</f>
        <v>0</v>
      </c>
      <c r="C83" s="235">
        <f t="shared" ref="C83:M83" si="10">+SUM(C84:C90)</f>
        <v>0</v>
      </c>
      <c r="D83" s="235">
        <f t="shared" si="10"/>
        <v>50000000</v>
      </c>
      <c r="E83" s="235">
        <f t="shared" si="10"/>
        <v>183748104.74000001</v>
      </c>
      <c r="F83" s="235">
        <f t="shared" si="10"/>
        <v>0</v>
      </c>
      <c r="G83" s="235">
        <f t="shared" si="10"/>
        <v>18000000</v>
      </c>
      <c r="H83" s="235">
        <f t="shared" si="10"/>
        <v>0</v>
      </c>
      <c r="I83" s="235">
        <f t="shared" si="10"/>
        <v>0</v>
      </c>
      <c r="J83" s="235">
        <f t="shared" si="10"/>
        <v>10000000</v>
      </c>
      <c r="K83" s="235">
        <f t="shared" si="10"/>
        <v>0</v>
      </c>
      <c r="L83" s="235">
        <f t="shared" si="10"/>
        <v>0</v>
      </c>
      <c r="M83" s="235">
        <f t="shared" si="10"/>
        <v>18000000</v>
      </c>
      <c r="N83" s="219">
        <f t="shared" si="4"/>
        <v>279748104.74000001</v>
      </c>
      <c r="P83" s="254"/>
    </row>
    <row r="84" spans="1:17" x14ac:dyDescent="0.25">
      <c r="A84" s="222" t="s">
        <v>161</v>
      </c>
      <c r="B84" s="223">
        <v>0</v>
      </c>
      <c r="C84" s="223">
        <v>0</v>
      </c>
      <c r="D84" s="223">
        <v>0</v>
      </c>
      <c r="E84" s="223">
        <v>0</v>
      </c>
      <c r="F84" s="223">
        <v>0</v>
      </c>
      <c r="G84" s="223">
        <v>0</v>
      </c>
      <c r="H84" s="223">
        <v>0</v>
      </c>
      <c r="I84" s="223">
        <v>0</v>
      </c>
      <c r="J84" s="223">
        <v>0</v>
      </c>
      <c r="K84" s="223">
        <v>0</v>
      </c>
      <c r="L84" s="223">
        <v>0</v>
      </c>
      <c r="M84" s="223">
        <v>0</v>
      </c>
      <c r="N84" s="223">
        <f t="shared" si="4"/>
        <v>0</v>
      </c>
      <c r="P84" s="254"/>
    </row>
    <row r="85" spans="1:17" x14ac:dyDescent="0.25">
      <c r="A85" s="222" t="s">
        <v>162</v>
      </c>
      <c r="B85" s="223">
        <v>0</v>
      </c>
      <c r="C85" s="223">
        <v>0</v>
      </c>
      <c r="D85" s="223">
        <v>0</v>
      </c>
      <c r="E85" s="223">
        <v>0</v>
      </c>
      <c r="F85" s="223">
        <v>0</v>
      </c>
      <c r="G85" s="223">
        <v>0</v>
      </c>
      <c r="H85" s="223">
        <v>0</v>
      </c>
      <c r="I85" s="223">
        <v>0</v>
      </c>
      <c r="J85" s="223">
        <v>0</v>
      </c>
      <c r="K85" s="223">
        <v>0</v>
      </c>
      <c r="L85" s="223">
        <v>0</v>
      </c>
      <c r="M85" s="223">
        <v>0</v>
      </c>
      <c r="N85" s="223">
        <f t="shared" si="4"/>
        <v>0</v>
      </c>
      <c r="P85" s="254"/>
    </row>
    <row r="86" spans="1:17" x14ac:dyDescent="0.25">
      <c r="A86" s="222" t="s">
        <v>178</v>
      </c>
      <c r="B86" s="223">
        <v>0</v>
      </c>
      <c r="C86" s="233">
        <v>0</v>
      </c>
      <c r="D86" s="233">
        <v>10000000</v>
      </c>
      <c r="E86" s="233">
        <v>0</v>
      </c>
      <c r="F86" s="233">
        <v>0</v>
      </c>
      <c r="G86" s="233">
        <v>10000000</v>
      </c>
      <c r="H86" s="233">
        <v>0</v>
      </c>
      <c r="I86" s="223">
        <v>0</v>
      </c>
      <c r="J86" s="223">
        <v>10000000</v>
      </c>
      <c r="K86" s="223">
        <v>0</v>
      </c>
      <c r="L86" s="223">
        <v>0</v>
      </c>
      <c r="M86" s="224">
        <v>10000000</v>
      </c>
      <c r="N86" s="223">
        <f t="shared" si="4"/>
        <v>40000000</v>
      </c>
      <c r="P86" s="254"/>
    </row>
    <row r="87" spans="1:17" x14ac:dyDescent="0.25">
      <c r="A87" s="222" t="s">
        <v>164</v>
      </c>
      <c r="B87" s="223">
        <v>0</v>
      </c>
      <c r="C87" s="233">
        <v>0</v>
      </c>
      <c r="D87" s="233">
        <v>0</v>
      </c>
      <c r="E87" s="233">
        <v>0</v>
      </c>
      <c r="F87" s="233">
        <v>0</v>
      </c>
      <c r="G87" s="233">
        <v>0</v>
      </c>
      <c r="H87" s="233">
        <v>0</v>
      </c>
      <c r="I87" s="233">
        <v>0</v>
      </c>
      <c r="J87" s="233">
        <v>0</v>
      </c>
      <c r="K87" s="233">
        <v>0</v>
      </c>
      <c r="L87" s="233">
        <v>0</v>
      </c>
      <c r="M87" s="233">
        <v>0</v>
      </c>
      <c r="N87" s="223">
        <f t="shared" si="4"/>
        <v>0</v>
      </c>
      <c r="P87" s="254"/>
    </row>
    <row r="88" spans="1:17" x14ac:dyDescent="0.25">
      <c r="A88" s="222" t="s">
        <v>165</v>
      </c>
      <c r="B88" s="223">
        <v>0</v>
      </c>
      <c r="C88" s="223">
        <v>0</v>
      </c>
      <c r="D88" s="223">
        <v>40000000</v>
      </c>
      <c r="E88" s="223">
        <v>183748104.74000001</v>
      </c>
      <c r="F88" s="223">
        <v>0</v>
      </c>
      <c r="G88" s="223">
        <v>0</v>
      </c>
      <c r="H88" s="223">
        <v>0</v>
      </c>
      <c r="I88" s="223">
        <v>0</v>
      </c>
      <c r="J88" s="223">
        <v>0</v>
      </c>
      <c r="K88" s="223">
        <v>0</v>
      </c>
      <c r="L88" s="223">
        <v>0</v>
      </c>
      <c r="M88" s="223">
        <v>0</v>
      </c>
      <c r="N88" s="255">
        <f t="shared" si="4"/>
        <v>223748104.74000001</v>
      </c>
      <c r="P88" s="254"/>
    </row>
    <row r="89" spans="1:17" x14ac:dyDescent="0.25">
      <c r="A89" s="222" t="s">
        <v>46</v>
      </c>
      <c r="B89" s="223">
        <v>0</v>
      </c>
      <c r="C89" s="233">
        <v>0</v>
      </c>
      <c r="D89" s="233">
        <v>0</v>
      </c>
      <c r="E89" s="233">
        <v>0</v>
      </c>
      <c r="F89" s="233">
        <v>0</v>
      </c>
      <c r="G89" s="233">
        <v>8000000</v>
      </c>
      <c r="H89" s="233">
        <v>0</v>
      </c>
      <c r="I89" s="223">
        <v>0</v>
      </c>
      <c r="J89" s="223">
        <v>0</v>
      </c>
      <c r="K89" s="223">
        <v>0</v>
      </c>
      <c r="L89" s="223">
        <v>0</v>
      </c>
      <c r="M89" s="224">
        <v>8000000</v>
      </c>
      <c r="N89" s="223">
        <f t="shared" si="4"/>
        <v>16000000</v>
      </c>
      <c r="P89" s="254"/>
    </row>
    <row r="90" spans="1:17" x14ac:dyDescent="0.25">
      <c r="A90" s="234" t="s">
        <v>166</v>
      </c>
      <c r="B90" s="233">
        <v>0</v>
      </c>
      <c r="C90" s="233">
        <v>0</v>
      </c>
      <c r="D90" s="233">
        <v>0</v>
      </c>
      <c r="E90" s="233">
        <v>0</v>
      </c>
      <c r="F90" s="233">
        <v>0</v>
      </c>
      <c r="G90" s="233">
        <v>0</v>
      </c>
      <c r="H90" s="233">
        <v>0</v>
      </c>
      <c r="I90" s="233">
        <v>0</v>
      </c>
      <c r="J90" s="233">
        <v>0</v>
      </c>
      <c r="K90" s="233">
        <v>0</v>
      </c>
      <c r="L90" s="233">
        <v>0</v>
      </c>
      <c r="M90" s="233">
        <v>0</v>
      </c>
      <c r="N90" s="233">
        <f>SUM(B90:M90)</f>
        <v>0</v>
      </c>
      <c r="P90" s="1"/>
      <c r="Q90" s="2"/>
    </row>
    <row r="91" spans="1:17" s="232" customFormat="1" x14ac:dyDescent="0.25">
      <c r="A91" s="236"/>
      <c r="B91" s="233"/>
      <c r="C91" s="233"/>
      <c r="D91" s="233"/>
      <c r="E91" s="233"/>
      <c r="F91" s="233"/>
      <c r="G91" s="233"/>
      <c r="H91" s="233"/>
      <c r="I91" s="233"/>
      <c r="J91" s="233"/>
      <c r="K91" s="233"/>
      <c r="L91" s="233"/>
      <c r="M91" s="233"/>
      <c r="N91" s="233"/>
      <c r="O91" s="231"/>
      <c r="P91" s="1"/>
      <c r="Q91" s="231"/>
    </row>
    <row r="92" spans="1:17" x14ac:dyDescent="0.25">
      <c r="A92" s="122" t="s">
        <v>169</v>
      </c>
      <c r="B92" s="253">
        <f>+SUM(B93:B95)</f>
        <v>0</v>
      </c>
      <c r="C92" s="253">
        <f t="shared" ref="C92:H92" si="11">+SUM(C93:C95)</f>
        <v>0</v>
      </c>
      <c r="D92" s="253">
        <f t="shared" si="11"/>
        <v>0</v>
      </c>
      <c r="E92" s="253">
        <f t="shared" si="11"/>
        <v>0</v>
      </c>
      <c r="F92" s="253">
        <f t="shared" si="11"/>
        <v>10227154.789999999</v>
      </c>
      <c r="G92" s="253">
        <f t="shared" si="11"/>
        <v>0</v>
      </c>
      <c r="H92" s="253">
        <f t="shared" si="11"/>
        <v>0</v>
      </c>
      <c r="I92" s="252">
        <f>+SUM(I93:I95)</f>
        <v>0</v>
      </c>
      <c r="J92" s="252">
        <f>+SUM(J93:J95)</f>
        <v>0</v>
      </c>
      <c r="K92" s="252">
        <f>+SUM(K93:K95)</f>
        <v>10227154.789999999</v>
      </c>
      <c r="L92" s="252">
        <f>+SUM(L93:L95)</f>
        <v>127021947.73</v>
      </c>
      <c r="M92" s="252">
        <f>+SUM(M93:M95)</f>
        <v>0</v>
      </c>
      <c r="N92" s="252">
        <f t="shared" si="4"/>
        <v>147476257.31</v>
      </c>
      <c r="P92" s="1"/>
    </row>
    <row r="93" spans="1:17" x14ac:dyDescent="0.25">
      <c r="A93" s="237" t="s">
        <v>20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10227154.789999999</v>
      </c>
      <c r="L93" s="2">
        <v>0</v>
      </c>
      <c r="M93" s="2">
        <v>0</v>
      </c>
      <c r="N93" s="223">
        <f t="shared" si="4"/>
        <v>10227154.789999999</v>
      </c>
      <c r="P93" s="1"/>
    </row>
    <row r="94" spans="1:17" x14ac:dyDescent="0.25">
      <c r="A94" s="237" t="s">
        <v>170</v>
      </c>
      <c r="B94" s="223">
        <v>0</v>
      </c>
      <c r="C94" s="223">
        <v>0</v>
      </c>
      <c r="D94" s="223">
        <v>0</v>
      </c>
      <c r="E94" s="223">
        <v>0</v>
      </c>
      <c r="F94" s="223">
        <v>10227154.789999999</v>
      </c>
      <c r="G94" s="223">
        <v>0</v>
      </c>
      <c r="H94" s="223">
        <v>0</v>
      </c>
      <c r="I94" s="223">
        <v>0</v>
      </c>
      <c r="J94" s="223">
        <v>0</v>
      </c>
      <c r="K94" s="223">
        <v>0</v>
      </c>
      <c r="L94" s="2">
        <v>127021947.73</v>
      </c>
      <c r="M94" s="223">
        <v>0</v>
      </c>
      <c r="N94" s="223">
        <f t="shared" si="4"/>
        <v>137249102.52000001</v>
      </c>
      <c r="P94" s="1"/>
    </row>
    <row r="95" spans="1:17" x14ac:dyDescent="0.25">
      <c r="A95" s="237" t="s">
        <v>171</v>
      </c>
      <c r="B95" s="223">
        <v>0</v>
      </c>
      <c r="C95" s="223">
        <v>0</v>
      </c>
      <c r="D95" s="223">
        <v>0</v>
      </c>
      <c r="E95" s="223">
        <v>0</v>
      </c>
      <c r="F95" s="223">
        <v>0</v>
      </c>
      <c r="G95" s="223">
        <v>0</v>
      </c>
      <c r="H95" s="223">
        <v>0</v>
      </c>
      <c r="I95" s="223">
        <v>0</v>
      </c>
      <c r="J95" s="223">
        <v>0</v>
      </c>
      <c r="K95" s="223">
        <v>0</v>
      </c>
      <c r="L95" s="223">
        <v>0</v>
      </c>
      <c r="M95" s="223">
        <v>0</v>
      </c>
      <c r="N95" s="223">
        <f t="shared" si="4"/>
        <v>0</v>
      </c>
    </row>
    <row r="96" spans="1:17" x14ac:dyDescent="0.25">
      <c r="M96" s="2"/>
      <c r="N96" s="223">
        <f t="shared" ref="N96:N103" si="12">SUM(B96:M96)</f>
        <v>0</v>
      </c>
    </row>
    <row r="97" spans="1:15" x14ac:dyDescent="0.25">
      <c r="N97" s="223">
        <f t="shared" si="12"/>
        <v>0</v>
      </c>
    </row>
    <row r="98" spans="1:15" x14ac:dyDescent="0.25">
      <c r="A98" s="8" t="s">
        <v>394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223">
        <f t="shared" si="12"/>
        <v>0</v>
      </c>
    </row>
    <row r="99" spans="1:15" x14ac:dyDescent="0.25">
      <c r="A99" s="8" t="s">
        <v>393</v>
      </c>
      <c r="J99" s="1"/>
      <c r="N99" s="223">
        <f t="shared" si="12"/>
        <v>0</v>
      </c>
    </row>
    <row r="100" spans="1:15" x14ac:dyDescent="0.25">
      <c r="N100" s="223">
        <f t="shared" si="12"/>
        <v>0</v>
      </c>
    </row>
    <row r="101" spans="1:15" x14ac:dyDescent="0.25">
      <c r="B101" s="251"/>
      <c r="C101" s="251"/>
      <c r="D101" s="251"/>
      <c r="E101" s="251"/>
      <c r="F101" s="251"/>
      <c r="G101" s="251"/>
      <c r="H101" s="251"/>
      <c r="I101" s="251"/>
      <c r="J101" s="251"/>
      <c r="K101" s="251"/>
      <c r="L101" s="251"/>
      <c r="M101" s="251"/>
      <c r="N101" s="223">
        <f t="shared" si="12"/>
        <v>0</v>
      </c>
      <c r="O101" s="233"/>
    </row>
    <row r="102" spans="1:15" x14ac:dyDescent="0.25">
      <c r="B102" s="250">
        <f>+B8+B53+B45+B83+B57</f>
        <v>166144099.03999999</v>
      </c>
      <c r="C102" s="250">
        <f t="shared" ref="C102:M102" si="13">+C8+C53+C45+C83+C57</f>
        <v>16225378.33</v>
      </c>
      <c r="D102" s="250">
        <f t="shared" si="13"/>
        <v>51544693.75</v>
      </c>
      <c r="E102" s="250">
        <f t="shared" si="13"/>
        <v>281060633.13</v>
      </c>
      <c r="F102" s="250">
        <f t="shared" si="13"/>
        <v>1548595.4</v>
      </c>
      <c r="G102" s="250">
        <f t="shared" si="13"/>
        <v>19565048.75</v>
      </c>
      <c r="H102" s="250">
        <f t="shared" si="13"/>
        <v>622228.75</v>
      </c>
      <c r="I102" s="250">
        <f t="shared" si="13"/>
        <v>3204585</v>
      </c>
      <c r="J102" s="250">
        <f t="shared" si="13"/>
        <v>11760906.25</v>
      </c>
      <c r="K102" s="250">
        <f t="shared" si="13"/>
        <v>937583.75</v>
      </c>
      <c r="L102" s="250">
        <f t="shared" si="13"/>
        <v>24511551.25</v>
      </c>
      <c r="M102" s="250">
        <f t="shared" si="13"/>
        <v>49457081.420000002</v>
      </c>
      <c r="N102" s="223">
        <f t="shared" si="12"/>
        <v>626582384.81999993</v>
      </c>
    </row>
    <row r="103" spans="1:15" x14ac:dyDescent="0.25">
      <c r="B103" s="1">
        <f>+B53</f>
        <v>150000000</v>
      </c>
      <c r="C103" s="1">
        <f t="shared" ref="C103:M103" si="14">+C84+C89</f>
        <v>0</v>
      </c>
      <c r="D103" s="1">
        <f t="shared" si="14"/>
        <v>0</v>
      </c>
      <c r="E103" s="1">
        <f t="shared" si="14"/>
        <v>0</v>
      </c>
      <c r="F103" s="1">
        <f t="shared" si="14"/>
        <v>0</v>
      </c>
      <c r="G103" s="1">
        <f t="shared" si="14"/>
        <v>8000000</v>
      </c>
      <c r="H103" s="1">
        <f t="shared" si="14"/>
        <v>0</v>
      </c>
      <c r="I103" s="1">
        <f t="shared" si="14"/>
        <v>0</v>
      </c>
      <c r="J103" s="1">
        <f t="shared" si="14"/>
        <v>0</v>
      </c>
      <c r="K103" s="1">
        <f t="shared" si="14"/>
        <v>0</v>
      </c>
      <c r="L103" s="1">
        <f t="shared" si="14"/>
        <v>0</v>
      </c>
      <c r="M103" s="1">
        <f t="shared" si="14"/>
        <v>8000000</v>
      </c>
      <c r="N103" s="223">
        <f t="shared" si="12"/>
        <v>166000000</v>
      </c>
    </row>
  </sheetData>
  <mergeCells count="2">
    <mergeCell ref="B1:M1"/>
    <mergeCell ref="B2:M2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3:G56"/>
  <sheetViews>
    <sheetView topLeftCell="A37" workbookViewId="0">
      <selection activeCell="D57" sqref="D57"/>
    </sheetView>
  </sheetViews>
  <sheetFormatPr baseColWidth="10" defaultRowHeight="15" x14ac:dyDescent="0.25"/>
  <cols>
    <col min="2" max="2" width="39.42578125" customWidth="1"/>
  </cols>
  <sheetData>
    <row r="3" spans="2:7" x14ac:dyDescent="0.25">
      <c r="B3" s="8"/>
      <c r="C3" s="8"/>
      <c r="D3" s="8"/>
      <c r="E3" s="8"/>
      <c r="F3" s="8"/>
      <c r="G3" s="8"/>
    </row>
    <row r="4" spans="2:7" x14ac:dyDescent="0.25">
      <c r="B4" s="8"/>
      <c r="C4" s="8"/>
      <c r="D4" s="8"/>
      <c r="E4" s="8"/>
      <c r="F4" s="8"/>
      <c r="G4" s="8"/>
    </row>
    <row r="5" spans="2:7" x14ac:dyDescent="0.25">
      <c r="B5" s="9"/>
      <c r="C5" s="806" t="s">
        <v>438</v>
      </c>
      <c r="D5" s="806"/>
      <c r="E5" s="806"/>
      <c r="F5" s="806"/>
      <c r="G5" s="8"/>
    </row>
    <row r="6" spans="2:7" x14ac:dyDescent="0.25">
      <c r="B6" s="12"/>
      <c r="C6" s="299">
        <v>2022</v>
      </c>
      <c r="D6" s="299">
        <v>2023</v>
      </c>
      <c r="E6" s="299">
        <v>2024</v>
      </c>
      <c r="F6" s="299">
        <v>2025</v>
      </c>
      <c r="G6" s="8"/>
    </row>
    <row r="7" spans="2:7" x14ac:dyDescent="0.25">
      <c r="B7" s="130" t="s">
        <v>93</v>
      </c>
      <c r="C7" s="20">
        <v>-459.58628127052361</v>
      </c>
      <c r="D7" s="20">
        <v>840.49024741502217</v>
      </c>
      <c r="E7" s="20">
        <v>1438.2517375530733</v>
      </c>
      <c r="F7" s="20">
        <v>2153.4321866566388</v>
      </c>
      <c r="G7" s="8"/>
    </row>
    <row r="8" spans="2:7" x14ac:dyDescent="0.25">
      <c r="B8" s="300" t="s">
        <v>94</v>
      </c>
      <c r="C8" s="25">
        <f>+C9+C10</f>
        <v>6381.1255682259998</v>
      </c>
      <c r="D8" s="25">
        <f>+D9+D10</f>
        <v>5525.4207574460006</v>
      </c>
      <c r="E8" s="25">
        <f>+E9+E10</f>
        <v>5498.0436772840003</v>
      </c>
      <c r="F8" s="25">
        <f>+F9+F10</f>
        <v>6600.8532739010006</v>
      </c>
      <c r="G8" s="8"/>
    </row>
    <row r="9" spans="2:7" x14ac:dyDescent="0.25">
      <c r="B9" s="14" t="s">
        <v>95</v>
      </c>
      <c r="C9" s="15">
        <v>3659.0869761500003</v>
      </c>
      <c r="D9" s="15">
        <v>2936.4112994400002</v>
      </c>
      <c r="E9" s="15">
        <v>2697.18958699</v>
      </c>
      <c r="F9" s="15">
        <v>3321.6118293999998</v>
      </c>
      <c r="G9" s="8"/>
    </row>
    <row r="10" spans="2:7" x14ac:dyDescent="0.25">
      <c r="B10" s="14" t="s">
        <v>43</v>
      </c>
      <c r="C10" s="15">
        <v>2722.038592076</v>
      </c>
      <c r="D10" s="15">
        <v>2589.0094580060004</v>
      </c>
      <c r="E10" s="15">
        <v>2800.8540902940003</v>
      </c>
      <c r="F10" s="15">
        <v>3279.2414445010004</v>
      </c>
      <c r="G10" s="8"/>
    </row>
    <row r="11" spans="2:7" x14ac:dyDescent="0.25">
      <c r="B11" s="17" t="s">
        <v>92</v>
      </c>
      <c r="C11" s="18">
        <v>6840.7118494965234</v>
      </c>
      <c r="D11" s="18">
        <v>4684.9305100309784</v>
      </c>
      <c r="E11" s="18">
        <v>4059.791939730927</v>
      </c>
      <c r="F11" s="18">
        <v>4447.4210872443618</v>
      </c>
      <c r="G11" s="8"/>
    </row>
    <row r="12" spans="2:7" x14ac:dyDescent="0.25">
      <c r="B12" s="19" t="s">
        <v>96</v>
      </c>
      <c r="C12" s="20">
        <v>5454.4816898648587</v>
      </c>
      <c r="D12" s="20">
        <v>4348.9943609399998</v>
      </c>
      <c r="E12" s="20">
        <v>3736.18958699</v>
      </c>
      <c r="F12" s="20">
        <v>4029.737834</v>
      </c>
      <c r="G12" s="8"/>
    </row>
    <row r="13" spans="2:7" x14ac:dyDescent="0.25">
      <c r="B13" s="13" t="s">
        <v>51</v>
      </c>
      <c r="C13" s="263">
        <f>+C14+C20+C21</f>
        <v>4880.9332893185729</v>
      </c>
      <c r="D13" s="263">
        <f>+D14+D20+D21</f>
        <v>3341</v>
      </c>
      <c r="E13" s="263">
        <f>+E14+E20+E21</f>
        <v>2741</v>
      </c>
      <c r="F13" s="263">
        <f>+F14+F20+F21</f>
        <v>3241</v>
      </c>
      <c r="G13" s="8"/>
    </row>
    <row r="14" spans="2:7" x14ac:dyDescent="0.25">
      <c r="B14" s="21" t="s">
        <v>31</v>
      </c>
      <c r="C14" s="22">
        <f>+C15+C16+C17+C18+C19</f>
        <v>4398.431026254073</v>
      </c>
      <c r="D14" s="22">
        <f>+D15+D16+D17+D18+D19</f>
        <v>1441</v>
      </c>
      <c r="E14" s="22">
        <f>+E15+E16+E17+E18+E19</f>
        <v>1441</v>
      </c>
      <c r="F14" s="22">
        <f>+F15+F16+F17+F18+F19</f>
        <v>1341</v>
      </c>
      <c r="G14" s="8"/>
    </row>
    <row r="15" spans="2:7" x14ac:dyDescent="0.25">
      <c r="B15" s="23" t="s">
        <v>32</v>
      </c>
      <c r="C15" s="10">
        <v>1658.06</v>
      </c>
      <c r="D15" s="10">
        <v>391</v>
      </c>
      <c r="E15" s="10">
        <v>391</v>
      </c>
      <c r="F15" s="10">
        <v>341</v>
      </c>
      <c r="G15" s="8"/>
    </row>
    <row r="16" spans="2:7" x14ac:dyDescent="0.25">
      <c r="B16" s="23" t="s">
        <v>33</v>
      </c>
      <c r="C16" s="10">
        <v>457.36102625407318</v>
      </c>
      <c r="D16" s="10">
        <v>450</v>
      </c>
      <c r="E16" s="10">
        <v>450</v>
      </c>
      <c r="F16" s="10">
        <v>400</v>
      </c>
      <c r="G16" s="8"/>
    </row>
    <row r="17" spans="2:7" x14ac:dyDescent="0.25">
      <c r="B17" s="23" t="s">
        <v>34</v>
      </c>
      <c r="C17" s="10">
        <v>483.01</v>
      </c>
      <c r="D17" s="10">
        <v>600</v>
      </c>
      <c r="E17" s="10">
        <v>600</v>
      </c>
      <c r="F17" s="10">
        <v>600</v>
      </c>
      <c r="G17" s="8"/>
    </row>
    <row r="18" spans="2:7" x14ac:dyDescent="0.25">
      <c r="B18" s="23" t="s">
        <v>36</v>
      </c>
      <c r="C18" s="10">
        <v>100</v>
      </c>
      <c r="D18" s="10">
        <v>0</v>
      </c>
      <c r="E18" s="10">
        <v>0</v>
      </c>
      <c r="F18" s="10">
        <v>0</v>
      </c>
      <c r="G18" s="8"/>
    </row>
    <row r="19" spans="2:7" x14ac:dyDescent="0.25">
      <c r="B19" s="23" t="s">
        <v>23</v>
      </c>
      <c r="C19" s="10">
        <v>1700</v>
      </c>
      <c r="D19" s="10">
        <v>0</v>
      </c>
      <c r="E19" s="10">
        <v>0</v>
      </c>
      <c r="F19" s="10">
        <v>0</v>
      </c>
      <c r="G19" s="8"/>
    </row>
    <row r="20" spans="2:7" x14ac:dyDescent="0.25">
      <c r="B20" s="21" t="s">
        <v>37</v>
      </c>
      <c r="C20" s="10">
        <v>461.79995057450003</v>
      </c>
      <c r="D20" s="10">
        <v>500</v>
      </c>
      <c r="E20" s="10">
        <v>500</v>
      </c>
      <c r="F20" s="10">
        <v>0</v>
      </c>
      <c r="G20" s="8"/>
    </row>
    <row r="21" spans="2:7" x14ac:dyDescent="0.25">
      <c r="B21" s="21" t="s">
        <v>38</v>
      </c>
      <c r="C21" s="10">
        <v>20.702312489999997</v>
      </c>
      <c r="D21" s="10">
        <v>1400</v>
      </c>
      <c r="E21" s="10">
        <v>800</v>
      </c>
      <c r="F21" s="10">
        <v>1900</v>
      </c>
      <c r="G21" s="8"/>
    </row>
    <row r="22" spans="2:7" x14ac:dyDescent="0.25">
      <c r="B22" s="120" t="s">
        <v>97</v>
      </c>
      <c r="C22" s="121">
        <f>+C23+C24</f>
        <v>923.17109487873518</v>
      </c>
      <c r="D22" s="121">
        <f>+D23+D24</f>
        <v>842.99436093999998</v>
      </c>
      <c r="E22" s="121">
        <f>+E23+E24</f>
        <v>830.18958698999995</v>
      </c>
      <c r="F22" s="121">
        <f>+F23+F24</f>
        <v>773.73783400000002</v>
      </c>
      <c r="G22" s="8"/>
    </row>
    <row r="23" spans="2:7" x14ac:dyDescent="0.25">
      <c r="B23" s="21" t="s">
        <v>55</v>
      </c>
      <c r="C23" s="10">
        <v>923.17109487873518</v>
      </c>
      <c r="D23" s="10">
        <v>842.99436093999998</v>
      </c>
      <c r="E23" s="10">
        <v>830.18958698999995</v>
      </c>
      <c r="F23" s="10">
        <v>773.73783400000002</v>
      </c>
      <c r="G23" s="8"/>
    </row>
    <row r="24" spans="2:7" x14ac:dyDescent="0.25">
      <c r="B24" s="14" t="s">
        <v>98</v>
      </c>
      <c r="C24" s="261">
        <v>0</v>
      </c>
      <c r="D24" s="261">
        <v>0</v>
      </c>
      <c r="E24" s="261">
        <v>0</v>
      </c>
      <c r="F24" s="261">
        <v>0</v>
      </c>
      <c r="G24" s="8"/>
    </row>
    <row r="25" spans="2:7" x14ac:dyDescent="0.25">
      <c r="B25" s="120" t="s">
        <v>40</v>
      </c>
      <c r="C25" s="121">
        <v>-349.52248999999995</v>
      </c>
      <c r="D25" s="121">
        <v>165</v>
      </c>
      <c r="E25" s="121">
        <v>165</v>
      </c>
      <c r="F25" s="121">
        <v>15</v>
      </c>
      <c r="G25" s="8"/>
    </row>
    <row r="26" spans="2:7" ht="30" x14ac:dyDescent="0.25">
      <c r="B26" s="301" t="s">
        <v>439</v>
      </c>
      <c r="C26" s="262">
        <v>1604.3992403323398</v>
      </c>
      <c r="D26" s="262">
        <v>1538.0638482956301</v>
      </c>
      <c r="E26" s="262">
        <v>1550.3976433963999</v>
      </c>
      <c r="F26" s="262">
        <v>1456.31674842803</v>
      </c>
      <c r="G26" s="8"/>
    </row>
    <row r="27" spans="2:7" x14ac:dyDescent="0.25">
      <c r="B27" s="8"/>
      <c r="C27" s="8"/>
      <c r="D27" s="9"/>
      <c r="E27" s="9"/>
      <c r="F27" s="9"/>
      <c r="G27" s="8"/>
    </row>
    <row r="28" spans="2:7" x14ac:dyDescent="0.25">
      <c r="B28" s="14"/>
      <c r="C28" s="8"/>
      <c r="D28" s="8"/>
      <c r="E28" s="8"/>
      <c r="F28" s="8"/>
      <c r="G28" s="8"/>
    </row>
    <row r="29" spans="2:7" x14ac:dyDescent="0.25">
      <c r="B29" s="9"/>
      <c r="C29" s="8"/>
      <c r="D29" s="8"/>
      <c r="E29" s="8"/>
      <c r="F29" s="8"/>
      <c r="G29" s="8"/>
    </row>
    <row r="30" spans="2:7" x14ac:dyDescent="0.25">
      <c r="B30" s="9"/>
      <c r="C30" s="8"/>
      <c r="D30" s="8"/>
      <c r="E30" s="8"/>
      <c r="F30" s="8"/>
      <c r="G30" s="8"/>
    </row>
    <row r="31" spans="2:7" x14ac:dyDescent="0.25">
      <c r="B31" s="9"/>
      <c r="C31" s="8"/>
      <c r="D31" s="8"/>
      <c r="E31" s="8"/>
      <c r="F31" s="8"/>
      <c r="G31" s="8"/>
    </row>
    <row r="32" spans="2:7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  <row r="39" spans="2:7" x14ac:dyDescent="0.25">
      <c r="B39" s="8"/>
      <c r="C39" s="8"/>
      <c r="D39" s="8"/>
      <c r="E39" s="8"/>
      <c r="F39" s="8"/>
      <c r="G39" s="8"/>
    </row>
    <row r="40" spans="2:7" x14ac:dyDescent="0.25">
      <c r="B40" s="8"/>
      <c r="C40" s="8"/>
      <c r="D40" s="8"/>
      <c r="E40" s="8"/>
      <c r="F40" s="8"/>
      <c r="G40" s="8"/>
    </row>
    <row r="41" spans="2:7" x14ac:dyDescent="0.25">
      <c r="B41" s="8"/>
      <c r="C41" s="8"/>
      <c r="D41" s="8"/>
      <c r="E41" s="8"/>
      <c r="F41" s="8"/>
      <c r="G41" s="8"/>
    </row>
    <row r="42" spans="2:7" x14ac:dyDescent="0.25">
      <c r="B42" s="8"/>
      <c r="C42" s="8"/>
      <c r="D42" s="8"/>
      <c r="E42" s="8"/>
      <c r="F42" s="8"/>
      <c r="G42" s="8"/>
    </row>
    <row r="43" spans="2:7" x14ac:dyDescent="0.25">
      <c r="B43" s="8"/>
      <c r="C43" s="8"/>
      <c r="D43" s="8"/>
      <c r="E43" s="8"/>
      <c r="F43" s="8"/>
      <c r="G43" s="8"/>
    </row>
    <row r="44" spans="2:7" x14ac:dyDescent="0.25">
      <c r="B44" s="8"/>
      <c r="C44" s="8"/>
      <c r="D44" s="8"/>
      <c r="E44" s="8"/>
      <c r="F44" s="8"/>
      <c r="G44" s="8"/>
    </row>
    <row r="45" spans="2:7" x14ac:dyDescent="0.25">
      <c r="B45" s="8"/>
      <c r="C45" s="8"/>
      <c r="D45" s="8"/>
      <c r="E45" s="8"/>
      <c r="F45" s="8"/>
      <c r="G45" s="8"/>
    </row>
    <row r="46" spans="2:7" x14ac:dyDescent="0.25">
      <c r="B46" s="8"/>
      <c r="C46" s="8"/>
      <c r="D46" s="8"/>
      <c r="E46" s="8"/>
      <c r="F46" s="8"/>
      <c r="G46" s="8"/>
    </row>
    <row r="47" spans="2:7" x14ac:dyDescent="0.25">
      <c r="B47" s="8"/>
      <c r="C47" s="8"/>
      <c r="D47" s="8"/>
      <c r="E47" s="8"/>
      <c r="F47" s="8"/>
      <c r="G47" s="8"/>
    </row>
    <row r="48" spans="2:7" x14ac:dyDescent="0.25">
      <c r="B48" s="8"/>
      <c r="C48" s="8"/>
      <c r="D48" s="8"/>
      <c r="E48" s="8"/>
      <c r="F48" s="8"/>
      <c r="G48" s="8"/>
    </row>
    <row r="49" spans="2:7" x14ac:dyDescent="0.25">
      <c r="B49" s="8"/>
      <c r="C49" s="8"/>
      <c r="D49" s="8"/>
      <c r="E49" s="8"/>
      <c r="F49" s="8"/>
      <c r="G49" s="8"/>
    </row>
    <row r="50" spans="2:7" x14ac:dyDescent="0.25">
      <c r="B50" s="8"/>
      <c r="C50" s="8"/>
      <c r="D50" s="8"/>
      <c r="E50" s="8"/>
      <c r="F50" s="8"/>
      <c r="G50" s="8"/>
    </row>
    <row r="51" spans="2:7" x14ac:dyDescent="0.25">
      <c r="B51" s="8"/>
      <c r="C51" s="8"/>
      <c r="D51" s="8"/>
      <c r="E51" s="8"/>
      <c r="F51" s="8"/>
      <c r="G51" s="8"/>
    </row>
    <row r="52" spans="2:7" x14ac:dyDescent="0.25">
      <c r="B52" s="8"/>
      <c r="C52" s="8"/>
      <c r="D52" s="8"/>
      <c r="E52" s="8"/>
      <c r="F52" s="8"/>
      <c r="G52" s="8"/>
    </row>
    <row r="53" spans="2:7" x14ac:dyDescent="0.25">
      <c r="B53" s="8"/>
      <c r="C53" s="8"/>
      <c r="D53" s="8"/>
      <c r="E53" s="8"/>
      <c r="F53" s="8"/>
      <c r="G53" s="8"/>
    </row>
    <row r="54" spans="2:7" x14ac:dyDescent="0.25">
      <c r="B54" s="8"/>
      <c r="C54" s="8"/>
      <c r="D54" s="8"/>
      <c r="E54" s="8"/>
      <c r="F54" s="8"/>
      <c r="G54" s="8"/>
    </row>
    <row r="55" spans="2:7" x14ac:dyDescent="0.25">
      <c r="B55" s="8"/>
      <c r="C55" s="8"/>
      <c r="D55" s="8"/>
      <c r="E55" s="8"/>
      <c r="F55" s="8"/>
      <c r="G55" s="8"/>
    </row>
    <row r="56" spans="2:7" x14ac:dyDescent="0.25">
      <c r="B56" s="8"/>
      <c r="C56" s="8"/>
      <c r="D56" s="8"/>
      <c r="E56" s="8"/>
      <c r="F56" s="8"/>
      <c r="G56" s="8"/>
    </row>
  </sheetData>
  <mergeCells count="1">
    <mergeCell ref="C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4D0FD-29A4-4B1B-BA11-361277273602}">
  <sheetPr>
    <tabColor theme="4" tint="0.79998168889431442"/>
  </sheetPr>
  <dimension ref="B2:GA48"/>
  <sheetViews>
    <sheetView zoomScale="90" zoomScaleNormal="90" workbookViewId="0">
      <pane xSplit="2" ySplit="6" topLeftCell="C34" activePane="bottomRight" state="frozen"/>
      <selection activeCell="B43" sqref="B43"/>
      <selection pane="topRight" activeCell="B43" sqref="B43"/>
      <selection pane="bottomLeft" activeCell="B43" sqref="B43"/>
      <selection pane="bottomRight" activeCell="D43" sqref="D43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4" width="10.140625" style="9" customWidth="1"/>
    <col min="125" max="125" width="11.42578125" style="9" customWidth="1"/>
    <col min="126" max="126" width="10.140625" style="9" customWidth="1"/>
    <col min="127" max="127" width="11.7109375" style="9" customWidth="1"/>
    <col min="128" max="138" width="10.140625" style="9" customWidth="1"/>
    <col min="139" max="139" width="11.42578125" style="9" customWidth="1"/>
    <col min="140" max="152" width="10.140625" style="9" customWidth="1"/>
    <col min="153" max="153" width="11.42578125" style="9" customWidth="1"/>
    <col min="154" max="154" width="10.5703125" style="9" customWidth="1"/>
    <col min="155" max="156" width="10.140625" style="9" customWidth="1"/>
    <col min="157" max="157" width="10.5703125" style="9" customWidth="1"/>
    <col min="158" max="166" width="10.140625" style="9" customWidth="1"/>
    <col min="167" max="167" width="11.42578125" style="9"/>
    <col min="168" max="169" width="10.140625" style="9" customWidth="1"/>
    <col min="170" max="170" width="11.85546875" style="9" bestFit="1" customWidth="1"/>
    <col min="171" max="181" width="10.140625" style="9" customWidth="1"/>
    <col min="182" max="16384" width="11.42578125" style="9"/>
  </cols>
  <sheetData>
    <row r="2" spans="2:183" ht="53.25" customHeight="1" x14ac:dyDescent="0.25">
      <c r="B2" s="686"/>
      <c r="FC2" s="708"/>
    </row>
    <row r="3" spans="2:183" ht="15.75" x14ac:dyDescent="0.25">
      <c r="B3" s="686" t="s">
        <v>679</v>
      </c>
    </row>
    <row r="4" spans="2:183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  <c r="FA4" s="466"/>
      <c r="FB4" s="466"/>
      <c r="FC4" s="466"/>
      <c r="FD4" s="466"/>
      <c r="FE4" s="466"/>
      <c r="FF4" s="466"/>
      <c r="FG4" s="466"/>
      <c r="FH4" s="466"/>
      <c r="FI4" s="466"/>
      <c r="FJ4" s="466"/>
      <c r="FK4" s="466"/>
      <c r="FL4" s="466"/>
      <c r="FM4" s="466"/>
      <c r="FO4" s="466"/>
      <c r="FP4" s="466"/>
      <c r="FQ4" s="466"/>
      <c r="FR4" s="466"/>
      <c r="FS4" s="466"/>
      <c r="FT4" s="466"/>
      <c r="FU4" s="466"/>
      <c r="FV4" s="466"/>
      <c r="FW4" s="466"/>
      <c r="FX4" s="466"/>
      <c r="FY4" s="466"/>
    </row>
    <row r="5" spans="2:183" ht="15.75" customHeight="1" thickBot="1" x14ac:dyDescent="0.3">
      <c r="B5" s="713" t="s">
        <v>729</v>
      </c>
      <c r="C5" s="773">
        <v>2013</v>
      </c>
      <c r="D5" s="774"/>
      <c r="E5" s="774"/>
      <c r="F5" s="774"/>
      <c r="G5" s="774"/>
      <c r="H5" s="774"/>
      <c r="I5" s="774"/>
      <c r="J5" s="774"/>
      <c r="K5" s="774"/>
      <c r="L5" s="774"/>
      <c r="M5" s="774"/>
      <c r="N5" s="774"/>
      <c r="O5" s="775"/>
      <c r="P5" s="466"/>
      <c r="Q5" s="773">
        <v>2014</v>
      </c>
      <c r="R5" s="774"/>
      <c r="S5" s="774"/>
      <c r="T5" s="774"/>
      <c r="U5" s="774"/>
      <c r="V5" s="774"/>
      <c r="W5" s="774"/>
      <c r="X5" s="774"/>
      <c r="Y5" s="774"/>
      <c r="Z5" s="774"/>
      <c r="AA5" s="774"/>
      <c r="AB5" s="774"/>
      <c r="AC5" s="775"/>
      <c r="AD5" s="466"/>
      <c r="AE5" s="773">
        <v>2015</v>
      </c>
      <c r="AF5" s="774"/>
      <c r="AG5" s="774"/>
      <c r="AH5" s="774"/>
      <c r="AI5" s="774"/>
      <c r="AJ5" s="774"/>
      <c r="AK5" s="774"/>
      <c r="AL5" s="774"/>
      <c r="AM5" s="774"/>
      <c r="AN5" s="774"/>
      <c r="AO5" s="774"/>
      <c r="AP5" s="774"/>
      <c r="AQ5" s="775"/>
      <c r="AR5" s="466"/>
      <c r="AS5" s="773">
        <v>2016</v>
      </c>
      <c r="AT5" s="774"/>
      <c r="AU5" s="774"/>
      <c r="AV5" s="774"/>
      <c r="AW5" s="774"/>
      <c r="AX5" s="774"/>
      <c r="AY5" s="774"/>
      <c r="AZ5" s="774"/>
      <c r="BA5" s="774"/>
      <c r="BB5" s="774"/>
      <c r="BC5" s="774"/>
      <c r="BD5" s="774"/>
      <c r="BE5" s="775"/>
      <c r="BF5" s="466"/>
      <c r="BG5" s="773">
        <v>2017</v>
      </c>
      <c r="BH5" s="774"/>
      <c r="BI5" s="774"/>
      <c r="BJ5" s="774"/>
      <c r="BK5" s="774"/>
      <c r="BL5" s="774"/>
      <c r="BM5" s="774"/>
      <c r="BN5" s="774"/>
      <c r="BO5" s="774"/>
      <c r="BP5" s="774"/>
      <c r="BQ5" s="774"/>
      <c r="BR5" s="774"/>
      <c r="BS5" s="775"/>
      <c r="BT5" s="466"/>
      <c r="BU5" s="773">
        <v>2018</v>
      </c>
      <c r="BV5" s="774"/>
      <c r="BW5" s="774"/>
      <c r="BX5" s="774"/>
      <c r="BY5" s="774"/>
      <c r="BZ5" s="774"/>
      <c r="CA5" s="774"/>
      <c r="CB5" s="774"/>
      <c r="CC5" s="774"/>
      <c r="CD5" s="774"/>
      <c r="CE5" s="774"/>
      <c r="CF5" s="774"/>
      <c r="CG5" s="775"/>
      <c r="CH5" s="466"/>
      <c r="CI5" s="773">
        <v>2019</v>
      </c>
      <c r="CJ5" s="774"/>
      <c r="CK5" s="774"/>
      <c r="CL5" s="774"/>
      <c r="CM5" s="774"/>
      <c r="CN5" s="774"/>
      <c r="CO5" s="774"/>
      <c r="CP5" s="774"/>
      <c r="CQ5" s="774"/>
      <c r="CR5" s="774"/>
      <c r="CS5" s="774"/>
      <c r="CT5" s="774"/>
      <c r="CU5" s="775"/>
      <c r="CV5" s="466"/>
      <c r="CW5" s="773">
        <v>2020</v>
      </c>
      <c r="CX5" s="774"/>
      <c r="CY5" s="774"/>
      <c r="CZ5" s="774"/>
      <c r="DA5" s="774"/>
      <c r="DB5" s="774"/>
      <c r="DC5" s="774"/>
      <c r="DD5" s="774"/>
      <c r="DE5" s="774"/>
      <c r="DF5" s="774"/>
      <c r="DG5" s="774"/>
      <c r="DH5" s="774"/>
      <c r="DI5" s="775"/>
      <c r="DJ5" s="466"/>
      <c r="DK5" s="773">
        <v>2021</v>
      </c>
      <c r="DL5" s="774"/>
      <c r="DM5" s="774"/>
      <c r="DN5" s="774"/>
      <c r="DO5" s="774"/>
      <c r="DP5" s="774"/>
      <c r="DQ5" s="774"/>
      <c r="DR5" s="774"/>
      <c r="DS5" s="774"/>
      <c r="DT5" s="774"/>
      <c r="DU5" s="774"/>
      <c r="DV5" s="774"/>
      <c r="DW5" s="775"/>
      <c r="DX5" s="466"/>
      <c r="DY5" s="773">
        <v>2022</v>
      </c>
      <c r="DZ5" s="774"/>
      <c r="EA5" s="774"/>
      <c r="EB5" s="774"/>
      <c r="EC5" s="774"/>
      <c r="ED5" s="774"/>
      <c r="EE5" s="774"/>
      <c r="EF5" s="774"/>
      <c r="EG5" s="774"/>
      <c r="EH5" s="774"/>
      <c r="EI5" s="774"/>
      <c r="EJ5" s="774"/>
      <c r="EK5" s="775"/>
      <c r="EL5" s="703"/>
      <c r="EM5" s="773">
        <v>2023</v>
      </c>
      <c r="EN5" s="774"/>
      <c r="EO5" s="774"/>
      <c r="EP5" s="774"/>
      <c r="EQ5" s="774"/>
      <c r="ER5" s="774"/>
      <c r="ES5" s="774"/>
      <c r="ET5" s="774"/>
      <c r="EU5" s="774"/>
      <c r="EV5" s="774"/>
      <c r="EW5" s="774"/>
      <c r="EX5" s="774"/>
      <c r="EY5" s="775"/>
      <c r="EZ5" s="703"/>
      <c r="FA5" s="773">
        <v>2024</v>
      </c>
      <c r="FB5" s="774"/>
      <c r="FC5" s="774"/>
      <c r="FD5" s="774"/>
      <c r="FE5" s="774"/>
      <c r="FF5" s="774"/>
      <c r="FG5" s="774"/>
      <c r="FH5" s="774"/>
      <c r="FI5" s="774"/>
      <c r="FJ5" s="774"/>
      <c r="FK5" s="774"/>
      <c r="FL5" s="774"/>
      <c r="FM5" s="775"/>
      <c r="FO5" s="773">
        <v>2025</v>
      </c>
      <c r="FP5" s="774"/>
      <c r="FQ5" s="774"/>
      <c r="FR5" s="774"/>
      <c r="FS5" s="774"/>
      <c r="FT5" s="774"/>
      <c r="FU5" s="774"/>
      <c r="FV5" s="774"/>
      <c r="FW5" s="774"/>
      <c r="FX5" s="774"/>
      <c r="FY5" s="775"/>
    </row>
    <row r="6" spans="2:183" ht="27.95" customHeight="1" x14ac:dyDescent="0.25">
      <c r="B6" s="68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 t="s">
        <v>108</v>
      </c>
      <c r="EW6" s="701" t="s">
        <v>109</v>
      </c>
      <c r="EX6" s="701" t="s">
        <v>110</v>
      </c>
      <c r="EY6" s="701" t="s">
        <v>24</v>
      </c>
      <c r="EZ6" s="517"/>
      <c r="FA6" s="701" t="s">
        <v>111</v>
      </c>
      <c r="FB6" s="701" t="s">
        <v>100</v>
      </c>
      <c r="FC6" s="701" t="s">
        <v>101</v>
      </c>
      <c r="FD6" s="701" t="s">
        <v>102</v>
      </c>
      <c r="FE6" s="701" t="s">
        <v>103</v>
      </c>
      <c r="FF6" s="701" t="s">
        <v>104</v>
      </c>
      <c r="FG6" s="701" t="s">
        <v>105</v>
      </c>
      <c r="FH6" s="701" t="s">
        <v>106</v>
      </c>
      <c r="FI6" s="701" t="s">
        <v>107</v>
      </c>
      <c r="FJ6" s="701" t="s">
        <v>108</v>
      </c>
      <c r="FK6" s="701" t="s">
        <v>109</v>
      </c>
      <c r="FL6" s="701" t="s">
        <v>110</v>
      </c>
      <c r="FM6" s="701" t="s">
        <v>24</v>
      </c>
      <c r="FO6" s="701" t="s">
        <v>111</v>
      </c>
      <c r="FP6" s="701" t="s">
        <v>100</v>
      </c>
      <c r="FQ6" s="701" t="s">
        <v>101</v>
      </c>
      <c r="FR6" s="701" t="s">
        <v>102</v>
      </c>
      <c r="FS6" s="701" t="s">
        <v>103</v>
      </c>
      <c r="FT6" s="701" t="s">
        <v>104</v>
      </c>
      <c r="FU6" s="701" t="s">
        <v>105</v>
      </c>
      <c r="FV6" s="701" t="s">
        <v>106</v>
      </c>
      <c r="FW6" s="701" t="s">
        <v>107</v>
      </c>
      <c r="FX6" s="701" t="s">
        <v>108</v>
      </c>
      <c r="FY6" s="701" t="s">
        <v>24</v>
      </c>
    </row>
    <row r="7" spans="2:183" ht="15.75" x14ac:dyDescent="0.25">
      <c r="B7" s="687" t="s">
        <v>678</v>
      </c>
      <c r="C7" s="542">
        <v>-865.22228219988074</v>
      </c>
      <c r="D7" s="542">
        <v>821.1350066714308</v>
      </c>
      <c r="E7" s="542">
        <v>570.55301893251908</v>
      </c>
      <c r="F7" s="542">
        <v>-307.67096163285032</v>
      </c>
      <c r="G7" s="542">
        <v>84.738562046388324</v>
      </c>
      <c r="H7" s="542">
        <v>881.7774747667163</v>
      </c>
      <c r="I7" s="542">
        <v>96.754515154368619</v>
      </c>
      <c r="J7" s="542">
        <v>835.67511499515012</v>
      </c>
      <c r="K7" s="542">
        <v>723.15516410003693</v>
      </c>
      <c r="L7" s="542">
        <v>768.96596561073193</v>
      </c>
      <c r="M7" s="542">
        <v>1208.8544516735556</v>
      </c>
      <c r="N7" s="542">
        <v>3089.2823956200323</v>
      </c>
      <c r="O7" s="542">
        <f t="shared" ref="O7:O43" si="0">+SUM(C7:N7)</f>
        <v>7907.9984257381984</v>
      </c>
      <c r="P7" s="573"/>
      <c r="Q7" s="542">
        <v>-703.92639510686786</v>
      </c>
      <c r="R7" s="542">
        <v>796.86498585935942</v>
      </c>
      <c r="S7" s="542">
        <v>368.96714129823431</v>
      </c>
      <c r="T7" s="542">
        <v>133.22279944044658</v>
      </c>
      <c r="U7" s="542">
        <v>204.35953482291688</v>
      </c>
      <c r="V7" s="542">
        <v>295.8577158231783</v>
      </c>
      <c r="W7" s="542">
        <v>714.76109252534479</v>
      </c>
      <c r="X7" s="542">
        <v>842.90501122354272</v>
      </c>
      <c r="Y7" s="542">
        <v>643.51091225473374</v>
      </c>
      <c r="Z7" s="542">
        <v>974.10189594992744</v>
      </c>
      <c r="AA7" s="542">
        <v>736.20271658281899</v>
      </c>
      <c r="AB7" s="542">
        <v>3368.1969294780993</v>
      </c>
      <c r="AC7" s="542">
        <f t="shared" ref="AC7:AC43" si="1">+SUM(Q7:AB7)</f>
        <v>8375.0243401517346</v>
      </c>
      <c r="AD7" s="573"/>
      <c r="AE7" s="542">
        <v>-639.23437576635797</v>
      </c>
      <c r="AF7" s="542">
        <v>243.1308506742439</v>
      </c>
      <c r="AG7" s="542">
        <v>703.98246078169723</v>
      </c>
      <c r="AH7" s="542">
        <v>-466.77619277028316</v>
      </c>
      <c r="AI7" s="542">
        <v>570.05430523484256</v>
      </c>
      <c r="AJ7" s="542">
        <v>518.43528567954172</v>
      </c>
      <c r="AK7" s="542">
        <v>-405.21638135479861</v>
      </c>
      <c r="AL7" s="542">
        <v>707.59322628970676</v>
      </c>
      <c r="AM7" s="542">
        <v>634.74817837042383</v>
      </c>
      <c r="AN7" s="542">
        <v>832.08253698106273</v>
      </c>
      <c r="AO7" s="542">
        <v>733.66601923423104</v>
      </c>
      <c r="AP7" s="542">
        <v>3296.2192687398929</v>
      </c>
      <c r="AQ7" s="542">
        <f t="shared" ref="AQ7:AQ43" si="2">+SUM(AE7:AP7)</f>
        <v>6728.6851820942029</v>
      </c>
      <c r="AR7" s="573"/>
      <c r="AS7" s="542">
        <v>-295.34222739511551</v>
      </c>
      <c r="AT7" s="542">
        <v>938.70054073736355</v>
      </c>
      <c r="AU7" s="542">
        <v>1098.3791413543108</v>
      </c>
      <c r="AV7" s="542">
        <v>51.210125005964528</v>
      </c>
      <c r="AW7" s="542">
        <v>563.45934491190474</v>
      </c>
      <c r="AX7" s="542">
        <v>801.28300980902441</v>
      </c>
      <c r="AY7" s="542">
        <v>387.56053820917896</v>
      </c>
      <c r="AZ7" s="542">
        <v>665.86802087536853</v>
      </c>
      <c r="BA7" s="542">
        <v>947.48472125440594</v>
      </c>
      <c r="BB7" s="542">
        <v>709.33528984590657</v>
      </c>
      <c r="BC7" s="542">
        <v>1254.9301515236407</v>
      </c>
      <c r="BD7" s="542">
        <v>2986.3983066798673</v>
      </c>
      <c r="BE7" s="542">
        <f t="shared" ref="BE7:BE43" si="3">+SUM(AS7:BD7)</f>
        <v>10109.26696281182</v>
      </c>
      <c r="BF7" s="573"/>
      <c r="BG7" s="542">
        <v>-700.08997094936558</v>
      </c>
      <c r="BH7" s="542">
        <v>563.18561093627022</v>
      </c>
      <c r="BI7" s="542">
        <v>943.01948486232914</v>
      </c>
      <c r="BJ7" s="542">
        <v>-26.735640379849428</v>
      </c>
      <c r="BK7" s="542">
        <v>193.25151313036531</v>
      </c>
      <c r="BL7" s="542">
        <v>563.95861292784275</v>
      </c>
      <c r="BM7" s="542">
        <v>-102.95542337682855</v>
      </c>
      <c r="BN7" s="542">
        <v>658.15624558765512</v>
      </c>
      <c r="BO7" s="542">
        <v>45.881811572160586</v>
      </c>
      <c r="BP7" s="542">
        <v>395.02606264210044</v>
      </c>
      <c r="BQ7" s="542">
        <v>677.97376498313042</v>
      </c>
      <c r="BR7" s="542">
        <v>2883.754434682894</v>
      </c>
      <c r="BS7" s="542">
        <f t="shared" ref="BS7:BS43" si="4">+SUM(BG7:BR7)</f>
        <v>6094.4265066187045</v>
      </c>
      <c r="BT7" s="573"/>
      <c r="BU7" s="542">
        <v>-696.9236107681977</v>
      </c>
      <c r="BV7" s="542">
        <v>178.5580112008829</v>
      </c>
      <c r="BW7" s="542">
        <v>442.72416087047259</v>
      </c>
      <c r="BX7" s="542">
        <v>-247.06612634472503</v>
      </c>
      <c r="BY7" s="542">
        <v>-137.05388641715263</v>
      </c>
      <c r="BZ7" s="542">
        <v>309.83141256172985</v>
      </c>
      <c r="CA7" s="542">
        <v>164.94055112346041</v>
      </c>
      <c r="CB7" s="542">
        <v>30.98244715354349</v>
      </c>
      <c r="CC7" s="542">
        <v>479.60861318402158</v>
      </c>
      <c r="CD7" s="542">
        <v>206.25171671481894</v>
      </c>
      <c r="CE7" s="542">
        <v>-57.181062526223286</v>
      </c>
      <c r="CF7" s="542">
        <v>2387.4580388999107</v>
      </c>
      <c r="CG7" s="542">
        <f t="shared" ref="CG7:CG43" si="5">+SUM(BU7:CF7)</f>
        <v>3062.1302656525418</v>
      </c>
      <c r="CH7" s="573"/>
      <c r="CI7" s="542">
        <v>-465.52327068025579</v>
      </c>
      <c r="CJ7" s="542">
        <v>140.49127387005228</v>
      </c>
      <c r="CK7" s="542">
        <v>385.3810167212232</v>
      </c>
      <c r="CL7" s="542">
        <v>-344.4261976437233</v>
      </c>
      <c r="CM7" s="542">
        <v>-42.109780341473652</v>
      </c>
      <c r="CN7" s="542">
        <v>346.49181747101102</v>
      </c>
      <c r="CO7" s="542">
        <v>534.24363992566214</v>
      </c>
      <c r="CP7" s="542">
        <v>67.330535491362753</v>
      </c>
      <c r="CQ7" s="542">
        <v>90.868197955177038</v>
      </c>
      <c r="CR7" s="542">
        <v>155.29101426896978</v>
      </c>
      <c r="CS7" s="542">
        <v>853.75157121003895</v>
      </c>
      <c r="CT7" s="542">
        <v>2063.097894833787</v>
      </c>
      <c r="CU7" s="542">
        <f t="shared" ref="CU7:CU43" si="6">+SUM(CI7:CT7)</f>
        <v>3784.8877130818314</v>
      </c>
      <c r="CV7" s="573"/>
      <c r="CW7" s="542">
        <v>-374.79267500863943</v>
      </c>
      <c r="CX7" s="542">
        <v>114.53413473954834</v>
      </c>
      <c r="CY7" s="542">
        <v>-53.443937988041853</v>
      </c>
      <c r="CZ7" s="542">
        <v>398.65938918795064</v>
      </c>
      <c r="DA7" s="542">
        <v>850.71556234267427</v>
      </c>
      <c r="DB7" s="542">
        <v>1093.3299988858466</v>
      </c>
      <c r="DC7" s="542">
        <v>816.4424987155262</v>
      </c>
      <c r="DD7" s="542">
        <v>760.23996230114153</v>
      </c>
      <c r="DE7" s="542">
        <v>-204.35838448085497</v>
      </c>
      <c r="DF7" s="542">
        <v>662.52732861264758</v>
      </c>
      <c r="DG7" s="542">
        <v>449.4204596901036</v>
      </c>
      <c r="DH7" s="542">
        <v>2578.9835549222034</v>
      </c>
      <c r="DI7" s="542">
        <f t="shared" ref="DI7:DI43" si="7">+SUM(CW7:DH7)</f>
        <v>7092.257891920106</v>
      </c>
      <c r="DJ7" s="573"/>
      <c r="DK7" s="542">
        <v>-322.07268925152039</v>
      </c>
      <c r="DL7" s="542">
        <v>88.471043543474934</v>
      </c>
      <c r="DM7" s="542">
        <v>122.86248604950288</v>
      </c>
      <c r="DN7" s="542">
        <v>-413.17680121830244</v>
      </c>
      <c r="DO7" s="542">
        <v>392.73532945380384</v>
      </c>
      <c r="DP7" s="542">
        <v>-28.752006480445289</v>
      </c>
      <c r="DQ7" s="542">
        <v>192.62571495008888</v>
      </c>
      <c r="DR7" s="542">
        <v>487.4851852756683</v>
      </c>
      <c r="DS7" s="542">
        <v>-842.78270150690014</v>
      </c>
      <c r="DT7" s="542">
        <v>-262.61520546664951</v>
      </c>
      <c r="DU7" s="542">
        <v>-161.13244130173234</v>
      </c>
      <c r="DV7" s="542">
        <v>2528.6654098593222</v>
      </c>
      <c r="DW7" s="542">
        <f t="shared" ref="DW7:DW43" si="8">+SUM(DK7:DV7)</f>
        <v>1782.3133239063109</v>
      </c>
      <c r="DX7" s="573"/>
      <c r="DY7" s="542">
        <v>-672.89814802272622</v>
      </c>
      <c r="DZ7" s="542">
        <v>303.2717550108955</v>
      </c>
      <c r="EA7" s="542">
        <v>-487.92830014430319</v>
      </c>
      <c r="EB7" s="542">
        <v>-379.34071232119504</v>
      </c>
      <c r="EC7" s="542">
        <v>-646.97734858431386</v>
      </c>
      <c r="ED7" s="542">
        <v>60.200081966592279</v>
      </c>
      <c r="EE7" s="542">
        <v>-120.32308936062827</v>
      </c>
      <c r="EF7" s="542">
        <v>-37.063057535857752</v>
      </c>
      <c r="EG7" s="542">
        <v>-465.21049012990625</v>
      </c>
      <c r="EH7" s="542">
        <v>75.719982266893567</v>
      </c>
      <c r="EI7" s="542">
        <v>378.11340996133913</v>
      </c>
      <c r="EJ7" s="542">
        <v>2016.3863870684413</v>
      </c>
      <c r="EK7" s="542">
        <f t="shared" ref="EK7:EK43" si="9">+SUM(DY7:EJ7)</f>
        <v>23.950470175231203</v>
      </c>
      <c r="EL7" s="573"/>
      <c r="EM7" s="542">
        <v>-797.65267003118561</v>
      </c>
      <c r="EN7" s="542">
        <v>541.71230527213584</v>
      </c>
      <c r="EO7" s="542">
        <v>102.56010221905353</v>
      </c>
      <c r="EP7" s="542">
        <v>-910.0375214727801</v>
      </c>
      <c r="EQ7" s="542">
        <v>312.0432434582217</v>
      </c>
      <c r="ER7" s="542">
        <v>395.43006166561872</v>
      </c>
      <c r="ES7" s="542">
        <v>425.34309607784689</v>
      </c>
      <c r="ET7" s="542">
        <v>654.23113811585472</v>
      </c>
      <c r="EU7" s="542">
        <v>403.53530865537414</v>
      </c>
      <c r="EV7" s="542">
        <v>320.81136184763409</v>
      </c>
      <c r="EW7" s="542">
        <v>853.7586901246973</v>
      </c>
      <c r="EX7" s="542">
        <v>1971.9304278286991</v>
      </c>
      <c r="EY7" s="542">
        <f t="shared" ref="EY7:EY43" si="10">+SUM(EM7:EX7)</f>
        <v>4273.6655437611698</v>
      </c>
      <c r="EZ7" s="573"/>
      <c r="FA7" s="542">
        <v>-373.88758150304466</v>
      </c>
      <c r="FB7" s="542">
        <v>-580.48608633197364</v>
      </c>
      <c r="FC7" s="542">
        <v>-183.92751586199665</v>
      </c>
      <c r="FD7" s="542">
        <v>-645.76555641393907</v>
      </c>
      <c r="FE7" s="542">
        <v>-361.82629163383081</v>
      </c>
      <c r="FF7" s="542">
        <v>-214.91837888917416</v>
      </c>
      <c r="FG7" s="542">
        <v>511.89801224006351</v>
      </c>
      <c r="FH7" s="542">
        <v>150.33531488583776</v>
      </c>
      <c r="FI7" s="542">
        <v>224.36025706558121</v>
      </c>
      <c r="FJ7" s="542">
        <v>316.69880938219012</v>
      </c>
      <c r="FK7" s="542">
        <v>698.48062217943379</v>
      </c>
      <c r="FL7" s="542">
        <v>2091.5326685344107</v>
      </c>
      <c r="FM7" s="542">
        <f t="shared" ref="FM7:FM43" si="11">+SUM(FA7:FL7)</f>
        <v>1632.4942736535581</v>
      </c>
      <c r="FO7" s="542">
        <v>-512.79030685467706</v>
      </c>
      <c r="FP7" s="542">
        <v>569.94049698171511</v>
      </c>
      <c r="FQ7" s="542">
        <v>-312.99127212200392</v>
      </c>
      <c r="FR7" s="542">
        <v>-367.61323444371237</v>
      </c>
      <c r="FS7" s="542">
        <v>383.31011646094657</v>
      </c>
      <c r="FT7" s="542">
        <v>-139.71900879188706</v>
      </c>
      <c r="FU7" s="542">
        <v>328.13129864523171</v>
      </c>
      <c r="FV7" s="542">
        <v>477.63675624125972</v>
      </c>
      <c r="FW7" s="542">
        <v>290.88965062439411</v>
      </c>
      <c r="FX7" s="542">
        <v>122.21871478425237</v>
      </c>
      <c r="FY7" s="542">
        <f>+SUM(FO7:FX7)</f>
        <v>839.01321152551918</v>
      </c>
      <c r="GA7" s="708"/>
    </row>
    <row r="8" spans="2:183" ht="15.75" x14ac:dyDescent="0.25">
      <c r="B8" s="688" t="s">
        <v>94</v>
      </c>
      <c r="C8" s="521">
        <f>+C9+C10</f>
        <v>139.41916698999745</v>
      </c>
      <c r="D8" s="521">
        <f t="shared" ref="D8:N8" si="12">+D9+D10</f>
        <v>157.09714695543795</v>
      </c>
      <c r="E8" s="521">
        <f t="shared" si="12"/>
        <v>157.70959078599213</v>
      </c>
      <c r="F8" s="521">
        <f t="shared" si="12"/>
        <v>184.2037928551953</v>
      </c>
      <c r="G8" s="521">
        <f t="shared" si="12"/>
        <v>200.51459130338304</v>
      </c>
      <c r="H8" s="521">
        <f t="shared" si="12"/>
        <v>144.26533090219712</v>
      </c>
      <c r="I8" s="521">
        <f t="shared" si="12"/>
        <v>143.32045769069265</v>
      </c>
      <c r="J8" s="521">
        <f t="shared" si="12"/>
        <v>304.71984297764766</v>
      </c>
      <c r="K8" s="521">
        <f t="shared" si="12"/>
        <v>284.30612532477255</v>
      </c>
      <c r="L8" s="521">
        <f t="shared" si="12"/>
        <v>284.87802407639799</v>
      </c>
      <c r="M8" s="521">
        <f t="shared" si="12"/>
        <v>169.52811483141335</v>
      </c>
      <c r="N8" s="521">
        <f t="shared" si="12"/>
        <v>383.21104126837781</v>
      </c>
      <c r="O8" s="521">
        <f t="shared" si="0"/>
        <v>2553.1732259615051</v>
      </c>
      <c r="P8" s="684"/>
      <c r="Q8" s="521">
        <f>+Q9+Q10</f>
        <v>254.773706122014</v>
      </c>
      <c r="R8" s="521">
        <f t="shared" ref="R8:AB8" si="13">+R9+R10</f>
        <v>297.93620231656456</v>
      </c>
      <c r="S8" s="521">
        <f t="shared" si="13"/>
        <v>407.62411413322019</v>
      </c>
      <c r="T8" s="521">
        <f t="shared" si="13"/>
        <v>416.11787800707356</v>
      </c>
      <c r="U8" s="521">
        <f t="shared" si="13"/>
        <v>446.49937863374134</v>
      </c>
      <c r="V8" s="521">
        <f t="shared" si="13"/>
        <v>729.12023232507295</v>
      </c>
      <c r="W8" s="521">
        <f t="shared" si="13"/>
        <v>407.10148237527591</v>
      </c>
      <c r="X8" s="521">
        <f t="shared" si="13"/>
        <v>315.31510141842563</v>
      </c>
      <c r="Y8" s="521">
        <f t="shared" si="13"/>
        <v>690.93590437357375</v>
      </c>
      <c r="Z8" s="521">
        <f t="shared" si="13"/>
        <v>305.5639595100908</v>
      </c>
      <c r="AA8" s="521">
        <f t="shared" si="13"/>
        <v>269.76157018829338</v>
      </c>
      <c r="AB8" s="521">
        <f t="shared" si="13"/>
        <v>444.77222269439642</v>
      </c>
      <c r="AC8" s="521">
        <f t="shared" si="1"/>
        <v>4985.5217520977421</v>
      </c>
      <c r="AD8" s="684"/>
      <c r="AE8" s="521">
        <f>+AE9+AE10</f>
        <v>243.04905140633758</v>
      </c>
      <c r="AF8" s="521">
        <f t="shared" ref="AF8:AP8" si="14">+AF9+AF10</f>
        <v>739.42742241782423</v>
      </c>
      <c r="AG8" s="521">
        <f t="shared" si="14"/>
        <v>1103.5223698273719</v>
      </c>
      <c r="AH8" s="521">
        <f t="shared" si="14"/>
        <v>637.56669008309655</v>
      </c>
      <c r="AI8" s="521">
        <f t="shared" si="14"/>
        <v>245.48390688482101</v>
      </c>
      <c r="AJ8" s="521">
        <f t="shared" si="14"/>
        <v>634.06207387515144</v>
      </c>
      <c r="AK8" s="521">
        <f t="shared" si="14"/>
        <v>251.53321488873371</v>
      </c>
      <c r="AL8" s="521">
        <f t="shared" si="14"/>
        <v>283.01088630183585</v>
      </c>
      <c r="AM8" s="521">
        <f t="shared" si="14"/>
        <v>466.30768470372226</v>
      </c>
      <c r="AN8" s="521">
        <f t="shared" si="14"/>
        <v>275.335692880095</v>
      </c>
      <c r="AO8" s="521">
        <f t="shared" si="14"/>
        <v>481.18310180444576</v>
      </c>
      <c r="AP8" s="521">
        <f t="shared" si="14"/>
        <v>2046.9286496013738</v>
      </c>
      <c r="AQ8" s="521">
        <f t="shared" si="2"/>
        <v>7407.4107446748085</v>
      </c>
      <c r="AR8" s="684"/>
      <c r="AS8" s="521">
        <f>+AS9+AS10</f>
        <v>489.91185623430431</v>
      </c>
      <c r="AT8" s="521">
        <f t="shared" ref="AT8:BD8" si="15">+AT9+AT10</f>
        <v>254.16093094036268</v>
      </c>
      <c r="AU8" s="521">
        <f t="shared" si="15"/>
        <v>581.24008087670097</v>
      </c>
      <c r="AV8" s="521">
        <f t="shared" si="15"/>
        <v>1418.9052809604175</v>
      </c>
      <c r="AW8" s="521">
        <f t="shared" si="15"/>
        <v>988.56873312723519</v>
      </c>
      <c r="AX8" s="521">
        <f t="shared" si="15"/>
        <v>888.2594009620824</v>
      </c>
      <c r="AY8" s="521">
        <f t="shared" si="15"/>
        <v>354.05583312183177</v>
      </c>
      <c r="AZ8" s="521">
        <f t="shared" si="15"/>
        <v>700.40885582119051</v>
      </c>
      <c r="BA8" s="521">
        <f t="shared" si="15"/>
        <v>1315.2434459905817</v>
      </c>
      <c r="BB8" s="521">
        <f t="shared" si="15"/>
        <v>632.92721651836064</v>
      </c>
      <c r="BC8" s="521">
        <f t="shared" si="15"/>
        <v>707.60942956217514</v>
      </c>
      <c r="BD8" s="521">
        <f t="shared" si="15"/>
        <v>911.49590156802844</v>
      </c>
      <c r="BE8" s="521">
        <f t="shared" si="3"/>
        <v>9242.7869656832718</v>
      </c>
      <c r="BF8" s="684"/>
      <c r="BG8" s="521">
        <f>+BG9+BG10</f>
        <v>871.0527429512789</v>
      </c>
      <c r="BH8" s="521">
        <f t="shared" ref="BH8:BR8" si="16">+BH9+BH10</f>
        <v>819.91175520746378</v>
      </c>
      <c r="BI8" s="521">
        <f t="shared" si="16"/>
        <v>1092.6018164514094</v>
      </c>
      <c r="BJ8" s="521">
        <f t="shared" si="16"/>
        <v>397.77751798238188</v>
      </c>
      <c r="BK8" s="521">
        <f t="shared" si="16"/>
        <v>2344.6758816200204</v>
      </c>
      <c r="BL8" s="521">
        <f t="shared" si="16"/>
        <v>565.53794212454102</v>
      </c>
      <c r="BM8" s="521">
        <f t="shared" si="16"/>
        <v>173.76384463594451</v>
      </c>
      <c r="BN8" s="521">
        <f t="shared" si="16"/>
        <v>266.096587145223</v>
      </c>
      <c r="BO8" s="521">
        <f t="shared" si="16"/>
        <v>683.44371222400855</v>
      </c>
      <c r="BP8" s="521">
        <f t="shared" si="16"/>
        <v>337.92883525470108</v>
      </c>
      <c r="BQ8" s="521">
        <f t="shared" si="16"/>
        <v>223.37970577702694</v>
      </c>
      <c r="BR8" s="521">
        <f t="shared" si="16"/>
        <v>515.89649309853951</v>
      </c>
      <c r="BS8" s="521">
        <f t="shared" si="4"/>
        <v>8292.0668344725382</v>
      </c>
      <c r="BT8" s="684"/>
      <c r="BU8" s="521">
        <f>+BU9+BU10</f>
        <v>223.50842017272657</v>
      </c>
      <c r="BV8" s="521">
        <f t="shared" ref="BV8:CF8" si="17">+BV9+BV10</f>
        <v>222.78536306703609</v>
      </c>
      <c r="BW8" s="521">
        <f t="shared" si="17"/>
        <v>1024.8223607110353</v>
      </c>
      <c r="BX8" s="521">
        <f t="shared" si="17"/>
        <v>257.757299180394</v>
      </c>
      <c r="BY8" s="521">
        <f t="shared" si="17"/>
        <v>349.37407520699992</v>
      </c>
      <c r="BZ8" s="521">
        <f t="shared" si="17"/>
        <v>538.69085186200005</v>
      </c>
      <c r="CA8" s="521">
        <f t="shared" si="17"/>
        <v>361.23782222800003</v>
      </c>
      <c r="CB8" s="521">
        <f t="shared" si="17"/>
        <v>254.7557726899999</v>
      </c>
      <c r="CC8" s="521">
        <f t="shared" si="17"/>
        <v>807.74260367353747</v>
      </c>
      <c r="CD8" s="521">
        <f t="shared" si="17"/>
        <v>532.53426943400007</v>
      </c>
      <c r="CE8" s="521">
        <f t="shared" si="17"/>
        <v>359.6541271019999</v>
      </c>
      <c r="CF8" s="521">
        <f t="shared" si="17"/>
        <v>788.22070936</v>
      </c>
      <c r="CG8" s="521">
        <f t="shared" si="5"/>
        <v>5721.0836746877294</v>
      </c>
      <c r="CH8" s="684"/>
      <c r="CI8" s="521">
        <f>+CI9+CI10</f>
        <v>396.81489107800007</v>
      </c>
      <c r="CJ8" s="521">
        <f t="shared" ref="CJ8:CT8" si="18">+CJ9+CJ10</f>
        <v>269.44554604900003</v>
      </c>
      <c r="CK8" s="521">
        <f t="shared" si="18"/>
        <v>574.16377550100003</v>
      </c>
      <c r="CL8" s="521">
        <f t="shared" si="18"/>
        <v>299.36964092900001</v>
      </c>
      <c r="CM8" s="521">
        <f t="shared" si="18"/>
        <v>369.16881931099994</v>
      </c>
      <c r="CN8" s="521">
        <f t="shared" si="18"/>
        <v>1558.0377806006536</v>
      </c>
      <c r="CO8" s="521">
        <f t="shared" si="18"/>
        <v>298.63048619299997</v>
      </c>
      <c r="CP8" s="521">
        <f t="shared" si="18"/>
        <v>306.73269045000012</v>
      </c>
      <c r="CQ8" s="521">
        <f t="shared" si="18"/>
        <v>739.28374406599994</v>
      </c>
      <c r="CR8" s="521">
        <f t="shared" si="18"/>
        <v>635.13880359600012</v>
      </c>
      <c r="CS8" s="521">
        <f t="shared" si="18"/>
        <v>352.60511642300025</v>
      </c>
      <c r="CT8" s="521">
        <f t="shared" si="18"/>
        <v>473.86452176499995</v>
      </c>
      <c r="CU8" s="521">
        <f t="shared" si="6"/>
        <v>6273.2558159616538</v>
      </c>
      <c r="CV8" s="684"/>
      <c r="CW8" s="521">
        <f>+CW9+CW10</f>
        <v>337.92598918999988</v>
      </c>
      <c r="CX8" s="521">
        <f t="shared" ref="CX8:DH8" si="19">+CX9+CX10</f>
        <v>205.51299425500011</v>
      </c>
      <c r="CY8" s="521">
        <f t="shared" si="19"/>
        <v>843.80608221299985</v>
      </c>
      <c r="CZ8" s="521">
        <f t="shared" si="19"/>
        <v>1077.7155272130001</v>
      </c>
      <c r="DA8" s="521">
        <f t="shared" si="19"/>
        <v>181.38629428000007</v>
      </c>
      <c r="DB8" s="521">
        <f t="shared" si="19"/>
        <v>772.78086511099991</v>
      </c>
      <c r="DC8" s="521">
        <f t="shared" si="19"/>
        <v>196.274250529</v>
      </c>
      <c r="DD8" s="521">
        <f t="shared" si="19"/>
        <v>160.13127432200002</v>
      </c>
      <c r="DE8" s="521">
        <f t="shared" si="19"/>
        <v>246.623718</v>
      </c>
      <c r="DF8" s="521">
        <f t="shared" si="19"/>
        <v>163.541343764</v>
      </c>
      <c r="DG8" s="521">
        <f t="shared" si="19"/>
        <v>248.62832063300002</v>
      </c>
      <c r="DH8" s="521">
        <f t="shared" si="19"/>
        <v>335.28367743290005</v>
      </c>
      <c r="DI8" s="521">
        <f t="shared" si="7"/>
        <v>4769.6103369428993</v>
      </c>
      <c r="DJ8" s="684"/>
      <c r="DK8" s="521">
        <f>+DK9+DK10</f>
        <v>555.24470607909984</v>
      </c>
      <c r="DL8" s="521">
        <f t="shared" ref="DL8:DV8" si="20">+DL9+DL10</f>
        <v>178.27759607900012</v>
      </c>
      <c r="DM8" s="521">
        <f t="shared" si="20"/>
        <v>284.32221855699999</v>
      </c>
      <c r="DN8" s="521">
        <f t="shared" si="20"/>
        <v>156.73042438100006</v>
      </c>
      <c r="DO8" s="521">
        <f t="shared" si="20"/>
        <v>173.20674904800001</v>
      </c>
      <c r="DP8" s="521">
        <f t="shared" si="20"/>
        <v>301.95586599999996</v>
      </c>
      <c r="DQ8" s="521">
        <f t="shared" si="20"/>
        <v>184.09332891800005</v>
      </c>
      <c r="DR8" s="521">
        <f t="shared" si="20"/>
        <v>90.230465464000034</v>
      </c>
      <c r="DS8" s="521">
        <f t="shared" si="20"/>
        <v>176.07900681560002</v>
      </c>
      <c r="DT8" s="521">
        <f t="shared" si="20"/>
        <v>576.15430146099993</v>
      </c>
      <c r="DU8" s="521">
        <f t="shared" si="20"/>
        <v>255.16617348800008</v>
      </c>
      <c r="DV8" s="521">
        <f t="shared" si="20"/>
        <v>274.98084503999996</v>
      </c>
      <c r="DW8" s="521">
        <f t="shared" si="8"/>
        <v>3206.4416813307002</v>
      </c>
      <c r="DX8" s="684"/>
      <c r="DY8" s="521">
        <f>+DY9+DY10</f>
        <v>399.85990784799998</v>
      </c>
      <c r="DZ8" s="521">
        <f t="shared" ref="DZ8:EJ8" si="21">+DZ9+DZ10</f>
        <v>92.441441813999944</v>
      </c>
      <c r="EA8" s="521">
        <f t="shared" si="21"/>
        <v>413.32785762999998</v>
      </c>
      <c r="EB8" s="521">
        <f t="shared" si="21"/>
        <v>584.7716403620002</v>
      </c>
      <c r="EC8" s="521">
        <f t="shared" si="21"/>
        <v>137.38939323700001</v>
      </c>
      <c r="ED8" s="521">
        <f t="shared" si="21"/>
        <v>221.71632536500002</v>
      </c>
      <c r="EE8" s="521">
        <f t="shared" si="21"/>
        <v>216.01339688600004</v>
      </c>
      <c r="EF8" s="521">
        <f t="shared" si="21"/>
        <v>107.25835001300003</v>
      </c>
      <c r="EG8" s="521">
        <f t="shared" si="21"/>
        <v>120.51118845199997</v>
      </c>
      <c r="EH8" s="521">
        <f t="shared" si="21"/>
        <v>496.65876644500003</v>
      </c>
      <c r="EI8" s="521">
        <f t="shared" si="21"/>
        <v>188.36728699199992</v>
      </c>
      <c r="EJ8" s="521">
        <f t="shared" si="21"/>
        <v>261.21292287999995</v>
      </c>
      <c r="EK8" s="521">
        <f t="shared" si="9"/>
        <v>3239.5284779240001</v>
      </c>
      <c r="EL8" s="684"/>
      <c r="EM8" s="521">
        <f>+EM9+EM10</f>
        <v>275.86322696999997</v>
      </c>
      <c r="EN8" s="521">
        <f t="shared" ref="EN8:EU8" si="22">+EN9+EN10</f>
        <v>752.50753366499998</v>
      </c>
      <c r="EO8" s="521">
        <f t="shared" si="22"/>
        <v>362.73592417700002</v>
      </c>
      <c r="EP8" s="521">
        <f t="shared" si="22"/>
        <v>195.66891759099997</v>
      </c>
      <c r="EQ8" s="521">
        <f t="shared" si="22"/>
        <v>778.87710460912501</v>
      </c>
      <c r="ER8" s="521">
        <f t="shared" si="22"/>
        <v>191.25725184200002</v>
      </c>
      <c r="ES8" s="521">
        <f t="shared" si="22"/>
        <v>162.30287644999999</v>
      </c>
      <c r="ET8" s="521">
        <f t="shared" si="22"/>
        <v>215.65552829500004</v>
      </c>
      <c r="EU8" s="521">
        <f t="shared" si="22"/>
        <v>297.16909444300006</v>
      </c>
      <c r="EV8" s="521">
        <f t="shared" ref="EV8:EX8" si="23">+EV9+EV10</f>
        <v>197.04543565099996</v>
      </c>
      <c r="EW8" s="521">
        <f t="shared" si="23"/>
        <v>263.22958817699987</v>
      </c>
      <c r="EX8" s="521">
        <f t="shared" si="23"/>
        <v>218.14970372900001</v>
      </c>
      <c r="EY8" s="521">
        <f t="shared" si="10"/>
        <v>3910.4621855991254</v>
      </c>
      <c r="EZ8" s="684"/>
      <c r="FA8" s="521">
        <f t="shared" ref="FA8:FL8" si="24">+FA9+FA10</f>
        <v>3224.7703722599999</v>
      </c>
      <c r="FB8" s="521">
        <f t="shared" si="24"/>
        <v>246.58666874399995</v>
      </c>
      <c r="FC8" s="521">
        <f t="shared" si="24"/>
        <v>377.62256149000007</v>
      </c>
      <c r="FD8" s="521">
        <f t="shared" si="24"/>
        <v>954.3776503908</v>
      </c>
      <c r="FE8" s="521">
        <f t="shared" si="24"/>
        <v>495.91994524299992</v>
      </c>
      <c r="FF8" s="521">
        <f t="shared" si="24"/>
        <v>987.13828949499987</v>
      </c>
      <c r="FG8" s="521">
        <f t="shared" si="24"/>
        <v>235.24804637099999</v>
      </c>
      <c r="FH8" s="521">
        <f t="shared" si="24"/>
        <v>168.09332068800001</v>
      </c>
      <c r="FI8" s="521">
        <f t="shared" si="24"/>
        <v>274.87105593699999</v>
      </c>
      <c r="FJ8" s="521">
        <f t="shared" si="24"/>
        <v>201.46418924399998</v>
      </c>
      <c r="FK8" s="521">
        <f t="shared" si="24"/>
        <v>299.43667017172726</v>
      </c>
      <c r="FL8" s="521">
        <f t="shared" si="24"/>
        <v>1169.5342532517532</v>
      </c>
      <c r="FM8" s="521">
        <f t="shared" si="11"/>
        <v>8635.0630232862804</v>
      </c>
      <c r="FO8" s="521">
        <f>+FO9+FO10</f>
        <v>291.80591961699997</v>
      </c>
      <c r="FP8" s="521">
        <f t="shared" ref="FP8:FX8" si="25">+FP9+FP10</f>
        <v>236.68960663000007</v>
      </c>
      <c r="FQ8" s="521">
        <f t="shared" si="25"/>
        <v>918.42648689000009</v>
      </c>
      <c r="FR8" s="521">
        <f t="shared" si="25"/>
        <v>359.98917875000001</v>
      </c>
      <c r="FS8" s="521">
        <f t="shared" si="25"/>
        <v>431.53476324300004</v>
      </c>
      <c r="FT8" s="521">
        <f t="shared" si="25"/>
        <v>426.22072387000003</v>
      </c>
      <c r="FU8" s="521">
        <f t="shared" si="25"/>
        <v>654.56208877180006</v>
      </c>
      <c r="FV8" s="521">
        <f t="shared" si="25"/>
        <v>438.32498808919996</v>
      </c>
      <c r="FW8" s="521">
        <f t="shared" si="25"/>
        <v>315.21560401670001</v>
      </c>
      <c r="FX8" s="521">
        <f t="shared" si="25"/>
        <v>361.06044695000003</v>
      </c>
      <c r="FY8" s="521">
        <f>+SUM(FO8:FX8)</f>
        <v>4433.8298068277008</v>
      </c>
      <c r="GA8" s="708"/>
    </row>
    <row r="9" spans="2:183" ht="15.75" x14ac:dyDescent="0.25">
      <c r="B9" s="689" t="s">
        <v>618</v>
      </c>
      <c r="C9" s="709">
        <v>52.354441790799996</v>
      </c>
      <c r="D9" s="709">
        <v>19.920697819200001</v>
      </c>
      <c r="E9" s="709">
        <v>72.028319479999993</v>
      </c>
      <c r="F9" s="709">
        <v>46.212269270000007</v>
      </c>
      <c r="G9" s="709">
        <v>51.374024829999996</v>
      </c>
      <c r="H9" s="709">
        <v>19.953831679999997</v>
      </c>
      <c r="I9" s="709">
        <v>55.514314349999992</v>
      </c>
      <c r="J9" s="709">
        <v>171.28314507000002</v>
      </c>
      <c r="K9" s="709">
        <v>104.78628492000001</v>
      </c>
      <c r="L9" s="709">
        <v>142.76667374179996</v>
      </c>
      <c r="M9" s="709">
        <v>19.338938122500004</v>
      </c>
      <c r="N9" s="709">
        <v>98.368944629999987</v>
      </c>
      <c r="O9" s="518">
        <f t="shared" si="0"/>
        <v>853.90188570429996</v>
      </c>
      <c r="P9" s="519"/>
      <c r="Q9" s="709">
        <v>23.081761456200002</v>
      </c>
      <c r="R9" s="709">
        <v>18.23557881</v>
      </c>
      <c r="S9" s="709">
        <v>21.136890489999999</v>
      </c>
      <c r="T9" s="709">
        <v>122.81300527619999</v>
      </c>
      <c r="U9" s="709">
        <v>155.10033532</v>
      </c>
      <c r="V9" s="709">
        <v>442.24368567999994</v>
      </c>
      <c r="W9" s="709">
        <v>273.51817812999991</v>
      </c>
      <c r="X9" s="709">
        <v>137.44598460999998</v>
      </c>
      <c r="Y9" s="709">
        <v>45.991927259999997</v>
      </c>
      <c r="Z9" s="709">
        <v>41.61692145</v>
      </c>
      <c r="AA9" s="709">
        <v>67.381444299999998</v>
      </c>
      <c r="AB9" s="709">
        <v>85.493469430000033</v>
      </c>
      <c r="AC9" s="518">
        <f t="shared" si="1"/>
        <v>1434.0591822123997</v>
      </c>
      <c r="AD9" s="519"/>
      <c r="AE9" s="709">
        <v>61.054652959999999</v>
      </c>
      <c r="AF9" s="709">
        <v>564.25229893999995</v>
      </c>
      <c r="AG9" s="709">
        <v>728.50101264</v>
      </c>
      <c r="AH9" s="709">
        <v>391.25215983999999</v>
      </c>
      <c r="AI9" s="709">
        <v>56.789940239999993</v>
      </c>
      <c r="AJ9" s="709">
        <v>220.16291974999999</v>
      </c>
      <c r="AK9" s="709">
        <v>78.781916129999999</v>
      </c>
      <c r="AL9" s="709">
        <v>52.562919140000005</v>
      </c>
      <c r="AM9" s="709">
        <v>82.966257440000007</v>
      </c>
      <c r="AN9" s="709">
        <v>18.123748469999995</v>
      </c>
      <c r="AO9" s="709">
        <v>280.69686066000003</v>
      </c>
      <c r="AP9" s="709">
        <v>891.93400824999992</v>
      </c>
      <c r="AQ9" s="518">
        <f t="shared" si="2"/>
        <v>3427.078694459999</v>
      </c>
      <c r="AR9" s="519"/>
      <c r="AS9" s="709">
        <v>332.21516235999997</v>
      </c>
      <c r="AT9" s="709">
        <v>111.79002640999998</v>
      </c>
      <c r="AU9" s="709">
        <v>166.23453392999997</v>
      </c>
      <c r="AV9" s="709">
        <v>1226.5196087799998</v>
      </c>
      <c r="AW9" s="709">
        <v>735.71583096999996</v>
      </c>
      <c r="AX9" s="709">
        <v>422.99382131999982</v>
      </c>
      <c r="AY9" s="709">
        <v>186.02164979</v>
      </c>
      <c r="AZ9" s="709">
        <v>471.89569615000005</v>
      </c>
      <c r="BA9" s="709">
        <v>892.29966235999984</v>
      </c>
      <c r="BB9" s="709">
        <v>389.48033615999987</v>
      </c>
      <c r="BC9" s="709">
        <v>494.55714917</v>
      </c>
      <c r="BD9" s="709">
        <v>413.47588170000017</v>
      </c>
      <c r="BE9" s="518">
        <f t="shared" si="3"/>
        <v>5843.1993591</v>
      </c>
      <c r="BF9" s="519"/>
      <c r="BG9" s="709">
        <v>385.64081059</v>
      </c>
      <c r="BH9" s="709">
        <v>619.95304612000018</v>
      </c>
      <c r="BI9" s="709">
        <v>478.19820511</v>
      </c>
      <c r="BJ9" s="709">
        <v>197.23642303000003</v>
      </c>
      <c r="BK9" s="709">
        <v>2144.2097607600003</v>
      </c>
      <c r="BL9" s="709">
        <v>21.873073380000001</v>
      </c>
      <c r="BM9" s="709">
        <v>29.9708361</v>
      </c>
      <c r="BN9" s="709">
        <v>67.876702569999992</v>
      </c>
      <c r="BO9" s="709">
        <v>43.565953870000001</v>
      </c>
      <c r="BP9" s="709">
        <v>18.448285440000003</v>
      </c>
      <c r="BQ9" s="709">
        <v>15.137164140000003</v>
      </c>
      <c r="BR9" s="709">
        <v>21.523603689999995</v>
      </c>
      <c r="BS9" s="518">
        <f t="shared" si="4"/>
        <v>4043.6338648000001</v>
      </c>
      <c r="BT9" s="519"/>
      <c r="BU9" s="709">
        <v>18.325726860000003</v>
      </c>
      <c r="BV9" s="709">
        <v>22.528505519999996</v>
      </c>
      <c r="BW9" s="709">
        <v>421.60514397000003</v>
      </c>
      <c r="BX9" s="709">
        <v>23.03885687</v>
      </c>
      <c r="BY9" s="709">
        <v>100.51757030999997</v>
      </c>
      <c r="BZ9" s="709">
        <v>28.82680646</v>
      </c>
      <c r="CA9" s="709">
        <v>45.872623949999998</v>
      </c>
      <c r="CB9" s="709">
        <v>38.479973659999999</v>
      </c>
      <c r="CC9" s="709">
        <v>26.480288300000005</v>
      </c>
      <c r="CD9" s="709">
        <v>232.19629896000001</v>
      </c>
      <c r="CE9" s="709">
        <v>99.404235159999999</v>
      </c>
      <c r="CF9" s="709">
        <v>436.05358182000003</v>
      </c>
      <c r="CG9" s="518">
        <f t="shared" si="5"/>
        <v>1493.3296118400003</v>
      </c>
      <c r="CH9" s="519"/>
      <c r="CI9" s="709">
        <v>106.17137424000001</v>
      </c>
      <c r="CJ9" s="709">
        <v>17.745740609999999</v>
      </c>
      <c r="CK9" s="709">
        <v>138.28930098000001</v>
      </c>
      <c r="CL9" s="709">
        <v>24.474292999999999</v>
      </c>
      <c r="CM9" s="709">
        <v>70.637241870000025</v>
      </c>
      <c r="CN9" s="709">
        <v>47.733400950000004</v>
      </c>
      <c r="CO9" s="709">
        <v>22.454080310000005</v>
      </c>
      <c r="CP9" s="709">
        <v>62.982442440000042</v>
      </c>
      <c r="CQ9" s="709">
        <v>262.99056832000002</v>
      </c>
      <c r="CR9" s="709">
        <v>335.3620220900001</v>
      </c>
      <c r="CS9" s="709">
        <v>114.07039435000029</v>
      </c>
      <c r="CT9" s="709">
        <v>173.37546828000001</v>
      </c>
      <c r="CU9" s="518">
        <f t="shared" si="6"/>
        <v>1376.2863274400004</v>
      </c>
      <c r="CV9" s="519"/>
      <c r="CW9" s="709">
        <v>44.18613028</v>
      </c>
      <c r="CX9" s="709">
        <v>16.064016889999998</v>
      </c>
      <c r="CY9" s="709">
        <v>182.22490193000004</v>
      </c>
      <c r="CZ9" s="709">
        <v>31.330938820000014</v>
      </c>
      <c r="DA9" s="709">
        <v>54.058399740000063</v>
      </c>
      <c r="DB9" s="709">
        <v>53.726777269999992</v>
      </c>
      <c r="DC9" s="709">
        <v>45.805066030000006</v>
      </c>
      <c r="DD9" s="709">
        <v>44.691684010000017</v>
      </c>
      <c r="DE9" s="709">
        <v>75.342003630000008</v>
      </c>
      <c r="DF9" s="709">
        <v>49.995243150000015</v>
      </c>
      <c r="DG9" s="709">
        <v>99.899972140000017</v>
      </c>
      <c r="DH9" s="709">
        <v>111.56817206089997</v>
      </c>
      <c r="DI9" s="518">
        <f t="shared" si="7"/>
        <v>808.89330595090019</v>
      </c>
      <c r="DJ9" s="519"/>
      <c r="DK9" s="709">
        <v>381.22523021910001</v>
      </c>
      <c r="DL9" s="709">
        <v>48.849363770000004</v>
      </c>
      <c r="DM9" s="709">
        <v>114.52624371000002</v>
      </c>
      <c r="DN9" s="709">
        <v>24.068150420000023</v>
      </c>
      <c r="DO9" s="709">
        <v>68.094259070000021</v>
      </c>
      <c r="DP9" s="709">
        <v>88.884952129999988</v>
      </c>
      <c r="DQ9" s="709">
        <v>27.592626309999954</v>
      </c>
      <c r="DR9" s="709">
        <v>19.938446130000028</v>
      </c>
      <c r="DS9" s="709">
        <v>27.143422825600027</v>
      </c>
      <c r="DT9" s="709">
        <v>373.86139846999987</v>
      </c>
      <c r="DU9" s="709">
        <v>131.13878884000002</v>
      </c>
      <c r="DV9" s="709">
        <v>87.38038973999997</v>
      </c>
      <c r="DW9" s="518">
        <f t="shared" si="8"/>
        <v>1392.7032716347001</v>
      </c>
      <c r="DX9" s="519"/>
      <c r="DY9" s="709">
        <v>182.74552110999997</v>
      </c>
      <c r="DZ9" s="709">
        <v>26.02023281999999</v>
      </c>
      <c r="EA9" s="709">
        <v>67.387027579999994</v>
      </c>
      <c r="EB9" s="709">
        <v>337.15627375000014</v>
      </c>
      <c r="EC9" s="709">
        <v>27.573000570000026</v>
      </c>
      <c r="ED9" s="709">
        <v>34.082619520000002</v>
      </c>
      <c r="EE9" s="709">
        <v>14.877584370000019</v>
      </c>
      <c r="EF9" s="709">
        <v>17.165243600000011</v>
      </c>
      <c r="EG9" s="709">
        <v>32.255449710000015</v>
      </c>
      <c r="EH9" s="709">
        <v>15.706018699999964</v>
      </c>
      <c r="EI9" s="709">
        <v>57.93017193999998</v>
      </c>
      <c r="EJ9" s="709">
        <v>83.093403669999958</v>
      </c>
      <c r="EK9" s="518">
        <f t="shared" si="9"/>
        <v>895.99254733999999</v>
      </c>
      <c r="EL9" s="519"/>
      <c r="EM9" s="709">
        <v>126.55776173000001</v>
      </c>
      <c r="EN9" s="709">
        <v>693.68526665000002</v>
      </c>
      <c r="EO9" s="709">
        <v>144.32757227999997</v>
      </c>
      <c r="EP9" s="709">
        <v>32.472275140000008</v>
      </c>
      <c r="EQ9" s="709">
        <v>20.590590749999986</v>
      </c>
      <c r="ER9" s="709">
        <v>37.419461020000028</v>
      </c>
      <c r="ES9" s="709">
        <v>17.018099120000009</v>
      </c>
      <c r="ET9" s="709">
        <v>64.071337290000031</v>
      </c>
      <c r="EU9" s="709">
        <v>27.30411923000003</v>
      </c>
      <c r="EV9" s="709">
        <v>34.524116300000003</v>
      </c>
      <c r="EW9" s="709">
        <v>53.290622919999997</v>
      </c>
      <c r="EX9" s="709">
        <v>50.011964999999968</v>
      </c>
      <c r="EY9" s="518">
        <f t="shared" si="10"/>
        <v>1301.27318743</v>
      </c>
      <c r="EZ9" s="519"/>
      <c r="FA9" s="709">
        <v>3079.5164403499998</v>
      </c>
      <c r="FB9" s="709">
        <v>125.04780289999999</v>
      </c>
      <c r="FC9" s="709">
        <v>105.66801603000002</v>
      </c>
      <c r="FD9" s="709">
        <v>782.54550455980018</v>
      </c>
      <c r="FE9" s="709">
        <v>267.65292178000004</v>
      </c>
      <c r="FF9" s="709">
        <v>24.979913829999994</v>
      </c>
      <c r="FG9" s="709">
        <v>118.245303721</v>
      </c>
      <c r="FH9" s="709">
        <v>23.205340900000024</v>
      </c>
      <c r="FI9" s="709">
        <v>22.125492249999979</v>
      </c>
      <c r="FJ9" s="709">
        <v>40.071294819999984</v>
      </c>
      <c r="FK9" s="709">
        <v>30.171221912727283</v>
      </c>
      <c r="FL9" s="709">
        <v>26.729101079999996</v>
      </c>
      <c r="FM9" s="518">
        <f t="shared" si="11"/>
        <v>4645.9583541335278</v>
      </c>
      <c r="FO9" s="709">
        <v>168.96105501699998</v>
      </c>
      <c r="FP9" s="709">
        <v>14.989823480000005</v>
      </c>
      <c r="FQ9" s="709">
        <v>656.70640737000008</v>
      </c>
      <c r="FR9" s="709">
        <v>34.894427779999987</v>
      </c>
      <c r="FS9" s="709">
        <v>80.578843000000035</v>
      </c>
      <c r="FT9" s="709">
        <v>37.51889795999999</v>
      </c>
      <c r="FU9" s="709">
        <v>122.26675186180005</v>
      </c>
      <c r="FV9" s="709">
        <v>63.223087429200028</v>
      </c>
      <c r="FW9" s="709">
        <v>48.506874116700004</v>
      </c>
      <c r="FX9" s="709">
        <v>31.987530100000008</v>
      </c>
      <c r="FY9" s="518">
        <f>+SUM(FO9:FX9)</f>
        <v>1259.6336981146999</v>
      </c>
      <c r="GA9" s="708"/>
    </row>
    <row r="10" spans="2:183" ht="15.75" x14ac:dyDescent="0.25">
      <c r="B10" s="689" t="s">
        <v>43</v>
      </c>
      <c r="C10" s="518">
        <f t="shared" ref="C10:N10" si="26">+SUM(C11:C16)</f>
        <v>87.064725199197468</v>
      </c>
      <c r="D10" s="518">
        <f t="shared" si="26"/>
        <v>137.17644913623795</v>
      </c>
      <c r="E10" s="518">
        <f t="shared" si="26"/>
        <v>85.681271305992141</v>
      </c>
      <c r="F10" s="518">
        <f t="shared" si="26"/>
        <v>137.9915235851953</v>
      </c>
      <c r="G10" s="518">
        <f t="shared" si="26"/>
        <v>149.14056647338305</v>
      </c>
      <c r="H10" s="518">
        <f t="shared" si="26"/>
        <v>124.31149922219711</v>
      </c>
      <c r="I10" s="518">
        <f t="shared" si="26"/>
        <v>87.806143340692671</v>
      </c>
      <c r="J10" s="518">
        <f t="shared" si="26"/>
        <v>133.43669790764764</v>
      </c>
      <c r="K10" s="518">
        <f t="shared" si="26"/>
        <v>179.51984040477254</v>
      </c>
      <c r="L10" s="518">
        <f t="shared" si="26"/>
        <v>142.111350334598</v>
      </c>
      <c r="M10" s="518">
        <f t="shared" si="26"/>
        <v>150.18917670891335</v>
      </c>
      <c r="N10" s="518">
        <f t="shared" si="26"/>
        <v>284.84209663837783</v>
      </c>
      <c r="O10" s="518">
        <f t="shared" si="0"/>
        <v>1699.2713402572049</v>
      </c>
      <c r="P10" s="519"/>
      <c r="Q10" s="518">
        <f t="shared" ref="Q10:AB10" si="27">+SUM(Q11:Q16)</f>
        <v>231.69194466581399</v>
      </c>
      <c r="R10" s="518">
        <f t="shared" si="27"/>
        <v>279.70062350656457</v>
      </c>
      <c r="S10" s="518">
        <f t="shared" si="27"/>
        <v>386.4872236432202</v>
      </c>
      <c r="T10" s="518">
        <f t="shared" si="27"/>
        <v>293.30487273087357</v>
      </c>
      <c r="U10" s="518">
        <f t="shared" si="27"/>
        <v>291.39904331374134</v>
      </c>
      <c r="V10" s="518">
        <f t="shared" si="27"/>
        <v>286.87654664507295</v>
      </c>
      <c r="W10" s="518">
        <f t="shared" si="27"/>
        <v>133.583304245276</v>
      </c>
      <c r="X10" s="518">
        <f t="shared" si="27"/>
        <v>177.86911680842564</v>
      </c>
      <c r="Y10" s="518">
        <f t="shared" si="27"/>
        <v>644.94397711357374</v>
      </c>
      <c r="Z10" s="518">
        <f t="shared" si="27"/>
        <v>263.94703806009079</v>
      </c>
      <c r="AA10" s="518">
        <f t="shared" si="27"/>
        <v>202.38012588829341</v>
      </c>
      <c r="AB10" s="518">
        <f t="shared" si="27"/>
        <v>359.27875326439636</v>
      </c>
      <c r="AC10" s="518">
        <f t="shared" si="1"/>
        <v>3551.4625698853424</v>
      </c>
      <c r="AD10" s="519"/>
      <c r="AE10" s="518">
        <f t="shared" ref="AE10:AP10" si="28">+SUM(AE11:AE16)</f>
        <v>181.99439844633758</v>
      </c>
      <c r="AF10" s="518">
        <f t="shared" si="28"/>
        <v>175.17512347782426</v>
      </c>
      <c r="AG10" s="518">
        <f t="shared" si="28"/>
        <v>375.02135718737196</v>
      </c>
      <c r="AH10" s="518">
        <f t="shared" si="28"/>
        <v>246.31453024309658</v>
      </c>
      <c r="AI10" s="518">
        <f t="shared" si="28"/>
        <v>188.69396664482102</v>
      </c>
      <c r="AJ10" s="518">
        <f t="shared" si="28"/>
        <v>413.89915412515143</v>
      </c>
      <c r="AK10" s="518">
        <f t="shared" si="28"/>
        <v>172.7512987587337</v>
      </c>
      <c r="AL10" s="518">
        <f t="shared" si="28"/>
        <v>230.44796716183583</v>
      </c>
      <c r="AM10" s="518">
        <f t="shared" si="28"/>
        <v>383.34142726372227</v>
      </c>
      <c r="AN10" s="518">
        <f t="shared" si="28"/>
        <v>257.21194441009499</v>
      </c>
      <c r="AO10" s="518">
        <f t="shared" si="28"/>
        <v>200.48624114444573</v>
      </c>
      <c r="AP10" s="518">
        <f t="shared" si="28"/>
        <v>1154.9946413513737</v>
      </c>
      <c r="AQ10" s="518">
        <f t="shared" si="2"/>
        <v>3980.332050214809</v>
      </c>
      <c r="AR10" s="519"/>
      <c r="AS10" s="518">
        <f t="shared" ref="AS10:BD10" si="29">+SUM(AS11:AS16)</f>
        <v>157.69669387430434</v>
      </c>
      <c r="AT10" s="518">
        <f t="shared" si="29"/>
        <v>142.37090453036271</v>
      </c>
      <c r="AU10" s="518">
        <f t="shared" si="29"/>
        <v>415.00554694670097</v>
      </c>
      <c r="AV10" s="518">
        <f t="shared" si="29"/>
        <v>192.38567218041766</v>
      </c>
      <c r="AW10" s="518">
        <f t="shared" si="29"/>
        <v>252.85290215723518</v>
      </c>
      <c r="AX10" s="518">
        <f t="shared" si="29"/>
        <v>465.26557964208257</v>
      </c>
      <c r="AY10" s="518">
        <f t="shared" si="29"/>
        <v>168.03418333183177</v>
      </c>
      <c r="AZ10" s="518">
        <f t="shared" si="29"/>
        <v>228.51315967119049</v>
      </c>
      <c r="BA10" s="518">
        <f t="shared" si="29"/>
        <v>422.94378363058178</v>
      </c>
      <c r="BB10" s="518">
        <f t="shared" si="29"/>
        <v>243.4468803583608</v>
      </c>
      <c r="BC10" s="518">
        <f t="shared" si="29"/>
        <v>213.05228039217519</v>
      </c>
      <c r="BD10" s="518">
        <f t="shared" si="29"/>
        <v>498.02001986802827</v>
      </c>
      <c r="BE10" s="518">
        <f t="shared" si="3"/>
        <v>3399.5876065832722</v>
      </c>
      <c r="BF10" s="519"/>
      <c r="BG10" s="518">
        <f t="shared" ref="BG10:BR10" si="30">+SUM(BG11:BG16)</f>
        <v>485.4119323612789</v>
      </c>
      <c r="BH10" s="518">
        <f t="shared" si="30"/>
        <v>199.95870908746363</v>
      </c>
      <c r="BI10" s="518">
        <f t="shared" si="30"/>
        <v>614.40361134140949</v>
      </c>
      <c r="BJ10" s="518">
        <f t="shared" si="30"/>
        <v>200.54109495238185</v>
      </c>
      <c r="BK10" s="518">
        <f t="shared" si="30"/>
        <v>200.46612086002017</v>
      </c>
      <c r="BL10" s="518">
        <f t="shared" si="30"/>
        <v>543.66486874454097</v>
      </c>
      <c r="BM10" s="518">
        <f t="shared" si="30"/>
        <v>143.79300853594449</v>
      </c>
      <c r="BN10" s="518">
        <f t="shared" si="30"/>
        <v>198.21988457522301</v>
      </c>
      <c r="BO10" s="518">
        <f t="shared" si="30"/>
        <v>639.87775835400851</v>
      </c>
      <c r="BP10" s="518">
        <f t="shared" si="30"/>
        <v>319.48054981470108</v>
      </c>
      <c r="BQ10" s="518">
        <f t="shared" si="30"/>
        <v>208.24254163702693</v>
      </c>
      <c r="BR10" s="518">
        <f t="shared" si="30"/>
        <v>494.37288940853949</v>
      </c>
      <c r="BS10" s="518">
        <f t="shared" si="4"/>
        <v>4248.432969672539</v>
      </c>
      <c r="BT10" s="519"/>
      <c r="BU10" s="518">
        <f t="shared" ref="BU10:CF10" si="31">+SUM(BU11:BU16)</f>
        <v>205.18269331272657</v>
      </c>
      <c r="BV10" s="518">
        <f t="shared" si="31"/>
        <v>200.25685754703608</v>
      </c>
      <c r="BW10" s="518">
        <f t="shared" si="31"/>
        <v>603.21721674103526</v>
      </c>
      <c r="BX10" s="518">
        <f t="shared" si="31"/>
        <v>234.71844231039398</v>
      </c>
      <c r="BY10" s="518">
        <f t="shared" si="31"/>
        <v>248.85650489699992</v>
      </c>
      <c r="BZ10" s="518">
        <f t="shared" si="31"/>
        <v>509.8640454020001</v>
      </c>
      <c r="CA10" s="518">
        <f t="shared" si="31"/>
        <v>315.36519827800004</v>
      </c>
      <c r="CB10" s="518">
        <f t="shared" si="31"/>
        <v>216.27579902999992</v>
      </c>
      <c r="CC10" s="518">
        <f t="shared" si="31"/>
        <v>781.26231537353749</v>
      </c>
      <c r="CD10" s="518">
        <f t="shared" si="31"/>
        <v>300.33797047400003</v>
      </c>
      <c r="CE10" s="518">
        <f t="shared" si="31"/>
        <v>260.24989194199992</v>
      </c>
      <c r="CF10" s="518">
        <f t="shared" si="31"/>
        <v>352.16712754000002</v>
      </c>
      <c r="CG10" s="518">
        <f t="shared" si="5"/>
        <v>4227.7540628477291</v>
      </c>
      <c r="CH10" s="519"/>
      <c r="CI10" s="518">
        <f t="shared" ref="CI10:CT10" si="32">+SUM(CI11:CI16)</f>
        <v>290.64351683800004</v>
      </c>
      <c r="CJ10" s="518">
        <f t="shared" si="32"/>
        <v>251.69980543900004</v>
      </c>
      <c r="CK10" s="518">
        <f t="shared" si="32"/>
        <v>435.87447452100002</v>
      </c>
      <c r="CL10" s="518">
        <f t="shared" si="32"/>
        <v>274.89534792900002</v>
      </c>
      <c r="CM10" s="518">
        <f t="shared" si="32"/>
        <v>298.53157744099991</v>
      </c>
      <c r="CN10" s="518">
        <f t="shared" si="32"/>
        <v>1510.3043796506536</v>
      </c>
      <c r="CO10" s="518">
        <f t="shared" si="32"/>
        <v>276.17640588299997</v>
      </c>
      <c r="CP10" s="518">
        <f t="shared" si="32"/>
        <v>243.75024801000006</v>
      </c>
      <c r="CQ10" s="518">
        <f t="shared" si="32"/>
        <v>476.29317574599992</v>
      </c>
      <c r="CR10" s="518">
        <f t="shared" si="32"/>
        <v>299.77678150600008</v>
      </c>
      <c r="CS10" s="518">
        <f t="shared" si="32"/>
        <v>238.53472207299998</v>
      </c>
      <c r="CT10" s="518">
        <f t="shared" si="32"/>
        <v>300.48905348499994</v>
      </c>
      <c r="CU10" s="518">
        <f t="shared" si="6"/>
        <v>4896.9694885216541</v>
      </c>
      <c r="CV10" s="519"/>
      <c r="CW10" s="518">
        <f t="shared" ref="CW10:DH10" si="33">+SUM(CW11:CW16)</f>
        <v>293.7398589099999</v>
      </c>
      <c r="CX10" s="518">
        <f t="shared" si="33"/>
        <v>189.4489773650001</v>
      </c>
      <c r="CY10" s="518">
        <f t="shared" si="33"/>
        <v>661.58118028299987</v>
      </c>
      <c r="CZ10" s="518">
        <f t="shared" si="33"/>
        <v>1046.3845883930001</v>
      </c>
      <c r="DA10" s="518">
        <f t="shared" si="33"/>
        <v>127.32789454</v>
      </c>
      <c r="DB10" s="518">
        <f t="shared" si="33"/>
        <v>719.05408784099996</v>
      </c>
      <c r="DC10" s="518">
        <f t="shared" si="33"/>
        <v>150.46918449899999</v>
      </c>
      <c r="DD10" s="518">
        <f t="shared" si="33"/>
        <v>115.43959031200002</v>
      </c>
      <c r="DE10" s="518">
        <f t="shared" si="33"/>
        <v>171.28171436999997</v>
      </c>
      <c r="DF10" s="518">
        <f t="shared" si="33"/>
        <v>113.546100614</v>
      </c>
      <c r="DG10" s="518">
        <f t="shared" si="33"/>
        <v>148.728348493</v>
      </c>
      <c r="DH10" s="518">
        <f t="shared" si="33"/>
        <v>223.71550537200011</v>
      </c>
      <c r="DI10" s="518">
        <f t="shared" si="7"/>
        <v>3960.7170309919998</v>
      </c>
      <c r="DJ10" s="519"/>
      <c r="DK10" s="518">
        <f t="shared" ref="DK10:DV10" si="34">+SUM(DK11:DK16)</f>
        <v>174.01947585999983</v>
      </c>
      <c r="DL10" s="518">
        <f t="shared" si="34"/>
        <v>129.42823230900012</v>
      </c>
      <c r="DM10" s="518">
        <f t="shared" si="34"/>
        <v>169.79597484699997</v>
      </c>
      <c r="DN10" s="518">
        <f t="shared" si="34"/>
        <v>132.66227396100004</v>
      </c>
      <c r="DO10" s="518">
        <f t="shared" si="34"/>
        <v>105.11248997799997</v>
      </c>
      <c r="DP10" s="518">
        <f t="shared" si="34"/>
        <v>213.07091386999997</v>
      </c>
      <c r="DQ10" s="518">
        <f t="shared" si="34"/>
        <v>156.5007026080001</v>
      </c>
      <c r="DR10" s="518">
        <f t="shared" si="34"/>
        <v>70.292019334000003</v>
      </c>
      <c r="DS10" s="518">
        <f t="shared" si="34"/>
        <v>148.93558399</v>
      </c>
      <c r="DT10" s="518">
        <f t="shared" si="34"/>
        <v>202.29290299100001</v>
      </c>
      <c r="DU10" s="518">
        <f t="shared" si="34"/>
        <v>124.02738464800005</v>
      </c>
      <c r="DV10" s="518">
        <f t="shared" si="34"/>
        <v>187.60045529999996</v>
      </c>
      <c r="DW10" s="518">
        <f t="shared" si="8"/>
        <v>1813.7384096960002</v>
      </c>
      <c r="DX10" s="519"/>
      <c r="DY10" s="518">
        <f t="shared" ref="DY10:EJ10" si="35">+SUM(DY11:DY16)</f>
        <v>217.11438673800001</v>
      </c>
      <c r="DZ10" s="518">
        <f t="shared" si="35"/>
        <v>66.421208993999954</v>
      </c>
      <c r="EA10" s="518">
        <f t="shared" si="35"/>
        <v>345.94083004999999</v>
      </c>
      <c r="EB10" s="518">
        <f t="shared" si="35"/>
        <v>247.615366612</v>
      </c>
      <c r="EC10" s="518">
        <f t="shared" si="35"/>
        <v>109.81639266699997</v>
      </c>
      <c r="ED10" s="518">
        <f t="shared" si="35"/>
        <v>187.63370584500001</v>
      </c>
      <c r="EE10" s="518">
        <f t="shared" si="35"/>
        <v>201.13581251600002</v>
      </c>
      <c r="EF10" s="518">
        <f t="shared" si="35"/>
        <v>90.093106413000015</v>
      </c>
      <c r="EG10" s="518">
        <f t="shared" si="35"/>
        <v>88.255738741999963</v>
      </c>
      <c r="EH10" s="518">
        <f t="shared" si="35"/>
        <v>480.95274774500007</v>
      </c>
      <c r="EI10" s="518">
        <f t="shared" si="35"/>
        <v>130.43711505199994</v>
      </c>
      <c r="EJ10" s="518">
        <f t="shared" si="35"/>
        <v>178.11951921000002</v>
      </c>
      <c r="EK10" s="518">
        <f t="shared" si="9"/>
        <v>2343.5359305839997</v>
      </c>
      <c r="EL10" s="519"/>
      <c r="EM10" s="518">
        <f t="shared" ref="EM10:EU10" si="36">+SUM(EM11:EM16)</f>
        <v>149.30546523999996</v>
      </c>
      <c r="EN10" s="518">
        <f t="shared" si="36"/>
        <v>58.822267014999987</v>
      </c>
      <c r="EO10" s="518">
        <f t="shared" si="36"/>
        <v>218.40835189700005</v>
      </c>
      <c r="EP10" s="518">
        <f t="shared" si="36"/>
        <v>163.19664245099997</v>
      </c>
      <c r="EQ10" s="518">
        <f t="shared" si="36"/>
        <v>758.28651385912508</v>
      </c>
      <c r="ER10" s="518">
        <f t="shared" si="36"/>
        <v>153.83779082199999</v>
      </c>
      <c r="ES10" s="518">
        <f t="shared" si="36"/>
        <v>145.28477732999997</v>
      </c>
      <c r="ET10" s="518">
        <f t="shared" si="36"/>
        <v>151.58419100500001</v>
      </c>
      <c r="EU10" s="518">
        <f t="shared" si="36"/>
        <v>269.86497521300004</v>
      </c>
      <c r="EV10" s="518">
        <f t="shared" ref="EV10:EX10" si="37">+SUM(EV11:EV16)</f>
        <v>162.52131935099996</v>
      </c>
      <c r="EW10" s="518">
        <f t="shared" si="37"/>
        <v>209.93896525699989</v>
      </c>
      <c r="EX10" s="518">
        <f t="shared" si="37"/>
        <v>168.13773872900003</v>
      </c>
      <c r="EY10" s="518">
        <f t="shared" si="10"/>
        <v>2609.1889981691247</v>
      </c>
      <c r="EZ10" s="519"/>
      <c r="FA10" s="518">
        <f t="shared" ref="FA10:FL10" si="38">+SUM(FA11:FA16)</f>
        <v>145.25393191000001</v>
      </c>
      <c r="FB10" s="518">
        <f t="shared" si="38"/>
        <v>121.53886584399996</v>
      </c>
      <c r="FC10" s="518">
        <f t="shared" si="38"/>
        <v>271.95454546000008</v>
      </c>
      <c r="FD10" s="518">
        <f t="shared" si="38"/>
        <v>171.83214583099982</v>
      </c>
      <c r="FE10" s="518">
        <f t="shared" si="38"/>
        <v>228.2670234629999</v>
      </c>
      <c r="FF10" s="518">
        <f t="shared" si="38"/>
        <v>962.15837566499988</v>
      </c>
      <c r="FG10" s="518">
        <f t="shared" si="38"/>
        <v>117.00274264999999</v>
      </c>
      <c r="FH10" s="518">
        <f t="shared" si="38"/>
        <v>144.887979788</v>
      </c>
      <c r="FI10" s="518">
        <f t="shared" si="38"/>
        <v>252.74556368700001</v>
      </c>
      <c r="FJ10" s="518">
        <f t="shared" si="38"/>
        <v>161.39289442399999</v>
      </c>
      <c r="FK10" s="518">
        <f t="shared" si="38"/>
        <v>269.26544825899998</v>
      </c>
      <c r="FL10" s="518">
        <f t="shared" si="38"/>
        <v>1142.8051521717532</v>
      </c>
      <c r="FM10" s="518">
        <f t="shared" si="11"/>
        <v>3989.1046691527526</v>
      </c>
      <c r="FO10" s="518">
        <f>+SUM(FO11:FO16)</f>
        <v>122.84486459999999</v>
      </c>
      <c r="FP10" s="518">
        <f t="shared" ref="FP10:FX10" si="39">+SUM(FP11:FP16)</f>
        <v>221.69978315000006</v>
      </c>
      <c r="FQ10" s="518">
        <f t="shared" si="39"/>
        <v>261.72007952000001</v>
      </c>
      <c r="FR10" s="518">
        <f t="shared" si="39"/>
        <v>325.09475097000001</v>
      </c>
      <c r="FS10" s="518">
        <f t="shared" si="39"/>
        <v>350.95592024300004</v>
      </c>
      <c r="FT10" s="518">
        <f t="shared" si="39"/>
        <v>388.70182591000003</v>
      </c>
      <c r="FU10" s="518">
        <f t="shared" si="39"/>
        <v>532.29533691000006</v>
      </c>
      <c r="FV10" s="518">
        <f t="shared" si="39"/>
        <v>375.10190065999996</v>
      </c>
      <c r="FW10" s="518">
        <f t="shared" si="39"/>
        <v>266.70872989999998</v>
      </c>
      <c r="FX10" s="518">
        <f t="shared" si="39"/>
        <v>329.07291685000001</v>
      </c>
      <c r="FY10" s="518">
        <f>+SUM(FO10:FX10)</f>
        <v>3174.1961087130003</v>
      </c>
      <c r="GA10" s="708"/>
    </row>
    <row r="11" spans="2:183" ht="15.75" x14ac:dyDescent="0.25">
      <c r="B11" s="695" t="s">
        <v>680</v>
      </c>
      <c r="C11" s="518">
        <v>20.467798272000003</v>
      </c>
      <c r="D11" s="518">
        <v>7.4178944740000006</v>
      </c>
      <c r="E11" s="518">
        <v>30.694918461</v>
      </c>
      <c r="F11" s="518">
        <v>64.442247770999998</v>
      </c>
      <c r="G11" s="518">
        <v>30.320132170999997</v>
      </c>
      <c r="H11" s="518">
        <v>72.880229850000006</v>
      </c>
      <c r="I11" s="518">
        <v>20.740090051000003</v>
      </c>
      <c r="J11" s="518">
        <v>7.460268911</v>
      </c>
      <c r="K11" s="518">
        <v>30.428448331999999</v>
      </c>
      <c r="L11" s="518">
        <v>64.471979653999995</v>
      </c>
      <c r="M11" s="518">
        <v>27.182460502999998</v>
      </c>
      <c r="N11" s="518">
        <v>138.1151132</v>
      </c>
      <c r="O11" s="518">
        <f t="shared" si="0"/>
        <v>514.62158165000005</v>
      </c>
      <c r="P11" s="519"/>
      <c r="Q11" s="518">
        <v>24.448968885000003</v>
      </c>
      <c r="R11" s="518">
        <v>8.659253369</v>
      </c>
      <c r="S11" s="518">
        <v>93.346110987000003</v>
      </c>
      <c r="T11" s="518">
        <v>64.513492259000003</v>
      </c>
      <c r="U11" s="518">
        <v>26.048919896999998</v>
      </c>
      <c r="V11" s="518">
        <v>140.14525584</v>
      </c>
      <c r="W11" s="518">
        <v>24.147482905</v>
      </c>
      <c r="X11" s="518">
        <v>15.232725460000001</v>
      </c>
      <c r="Y11" s="518">
        <v>371.22626646999998</v>
      </c>
      <c r="Z11" s="518">
        <v>56.779239253999997</v>
      </c>
      <c r="AA11" s="518">
        <v>25.174717810000001</v>
      </c>
      <c r="AB11" s="518">
        <v>77.793242480000004</v>
      </c>
      <c r="AC11" s="518">
        <f t="shared" si="1"/>
        <v>927.51567561599995</v>
      </c>
      <c r="AD11" s="519"/>
      <c r="AE11" s="518">
        <v>21.597686830000001</v>
      </c>
      <c r="AF11" s="518">
        <v>17.12728341</v>
      </c>
      <c r="AG11" s="518">
        <v>41.179224519999998</v>
      </c>
      <c r="AH11" s="518">
        <v>60.629715919999995</v>
      </c>
      <c r="AI11" s="518">
        <v>34.798384239999997</v>
      </c>
      <c r="AJ11" s="518">
        <v>65.940809899999991</v>
      </c>
      <c r="AK11" s="518">
        <v>11.26555703</v>
      </c>
      <c r="AL11" s="518">
        <v>26.8792708</v>
      </c>
      <c r="AM11" s="518">
        <v>39.063277929999998</v>
      </c>
      <c r="AN11" s="518">
        <v>52.717799020000001</v>
      </c>
      <c r="AO11" s="518">
        <v>33.777130389999996</v>
      </c>
      <c r="AP11" s="518">
        <v>146.87854725</v>
      </c>
      <c r="AQ11" s="518">
        <f t="shared" si="2"/>
        <v>551.85468723999998</v>
      </c>
      <c r="AR11" s="519"/>
      <c r="AS11" s="518">
        <v>15.423931269999999</v>
      </c>
      <c r="AT11" s="518">
        <v>20.28149028</v>
      </c>
      <c r="AU11" s="518">
        <v>115.89816261</v>
      </c>
      <c r="AV11" s="518">
        <v>54.801835409999995</v>
      </c>
      <c r="AW11" s="518">
        <v>35.975768539999997</v>
      </c>
      <c r="AX11" s="518">
        <v>143.84465405</v>
      </c>
      <c r="AY11" s="518">
        <v>13.131891810000001</v>
      </c>
      <c r="AZ11" s="518">
        <v>28.780965962000003</v>
      </c>
      <c r="BA11" s="518">
        <v>112.10361047000001</v>
      </c>
      <c r="BB11" s="518">
        <v>51.569547190000002</v>
      </c>
      <c r="BC11" s="518">
        <v>34.621309339999996</v>
      </c>
      <c r="BD11" s="518">
        <v>143.70467296999999</v>
      </c>
      <c r="BE11" s="518">
        <f t="shared" si="3"/>
        <v>770.137839902</v>
      </c>
      <c r="BF11" s="519"/>
      <c r="BG11" s="518">
        <v>12.907577420000001</v>
      </c>
      <c r="BH11" s="518">
        <v>25.996620830000001</v>
      </c>
      <c r="BI11" s="518">
        <v>113.53818138</v>
      </c>
      <c r="BJ11" s="518">
        <v>51.217477080000002</v>
      </c>
      <c r="BK11" s="518">
        <v>37.088199982000006</v>
      </c>
      <c r="BL11" s="518">
        <v>148.74397246000001</v>
      </c>
      <c r="BM11" s="518">
        <v>27.759039234000003</v>
      </c>
      <c r="BN11" s="518">
        <v>29.238683700000003</v>
      </c>
      <c r="BO11" s="518">
        <v>110.25508247</v>
      </c>
      <c r="BP11" s="518">
        <v>196.00991073900002</v>
      </c>
      <c r="BQ11" s="518">
        <v>37.753956580000001</v>
      </c>
      <c r="BR11" s="518">
        <v>71.565307799999985</v>
      </c>
      <c r="BS11" s="518">
        <f t="shared" si="4"/>
        <v>862.07400967500018</v>
      </c>
      <c r="BT11" s="519"/>
      <c r="BU11" s="518">
        <v>70.551640149999997</v>
      </c>
      <c r="BV11" s="518">
        <v>32.554202500000002</v>
      </c>
      <c r="BW11" s="518">
        <v>32.237493387000001</v>
      </c>
      <c r="BX11" s="518">
        <v>43.762866090000003</v>
      </c>
      <c r="BY11" s="518">
        <v>52.206169496999998</v>
      </c>
      <c r="BZ11" s="518">
        <v>82.281280621999997</v>
      </c>
      <c r="CA11" s="518">
        <v>71.299842328000011</v>
      </c>
      <c r="CB11" s="518">
        <v>30.107122100000002</v>
      </c>
      <c r="CC11" s="518">
        <v>72.825850834999997</v>
      </c>
      <c r="CD11" s="518">
        <v>44.509435878000005</v>
      </c>
      <c r="CE11" s="518">
        <v>51.641606975999998</v>
      </c>
      <c r="CF11" s="518">
        <v>92.728722680000004</v>
      </c>
      <c r="CG11" s="518">
        <f t="shared" si="5"/>
        <v>676.70623304300011</v>
      </c>
      <c r="CH11" s="519"/>
      <c r="CI11" s="518">
        <v>70.783100558000001</v>
      </c>
      <c r="CJ11" s="518">
        <v>30.497603120000001</v>
      </c>
      <c r="CK11" s="518">
        <v>76.760724881999991</v>
      </c>
      <c r="CL11" s="518">
        <v>46.727526952000005</v>
      </c>
      <c r="CM11" s="518">
        <v>65.360940860000014</v>
      </c>
      <c r="CN11" s="518">
        <v>80.752858816</v>
      </c>
      <c r="CO11" s="518">
        <v>110.461652413</v>
      </c>
      <c r="CP11" s="518">
        <v>30.809668314</v>
      </c>
      <c r="CQ11" s="518">
        <v>37.069779206999996</v>
      </c>
      <c r="CR11" s="518">
        <v>88.796844133000008</v>
      </c>
      <c r="CS11" s="518">
        <v>39.482851989999993</v>
      </c>
      <c r="CT11" s="518">
        <v>106.03516698999999</v>
      </c>
      <c r="CU11" s="518">
        <f t="shared" si="6"/>
        <v>783.53871823500003</v>
      </c>
      <c r="CV11" s="519"/>
      <c r="CW11" s="518">
        <v>111.36258175</v>
      </c>
      <c r="CX11" s="518">
        <v>30.783064337000003</v>
      </c>
      <c r="CY11" s="518">
        <v>36.144671649999999</v>
      </c>
      <c r="CZ11" s="518">
        <v>84.363902565000018</v>
      </c>
      <c r="DA11" s="518">
        <v>40.368989079999999</v>
      </c>
      <c r="DB11" s="518">
        <v>106.12297359999997</v>
      </c>
      <c r="DC11" s="518">
        <v>111.36258174900001</v>
      </c>
      <c r="DD11" s="518">
        <v>34.833059687000002</v>
      </c>
      <c r="DE11" s="518">
        <v>36.144671680000002</v>
      </c>
      <c r="DF11" s="518">
        <v>84.295907147000008</v>
      </c>
      <c r="DG11" s="518">
        <v>54.950849909999995</v>
      </c>
      <c r="DH11" s="518">
        <v>89.884577140000005</v>
      </c>
      <c r="DI11" s="518">
        <f t="shared" si="7"/>
        <v>820.61783029499998</v>
      </c>
      <c r="DJ11" s="519"/>
      <c r="DK11" s="518">
        <v>112.00520880000002</v>
      </c>
      <c r="DL11" s="518">
        <v>26.688462824000002</v>
      </c>
      <c r="DM11" s="518">
        <v>53.126250659999997</v>
      </c>
      <c r="DN11" s="518">
        <v>82.756071310999999</v>
      </c>
      <c r="DO11" s="518">
        <v>43.317412936000004</v>
      </c>
      <c r="DP11" s="518">
        <v>115.29953408999999</v>
      </c>
      <c r="DQ11" s="518">
        <v>68.505438908000002</v>
      </c>
      <c r="DR11" s="518">
        <v>31.570646769999996</v>
      </c>
      <c r="DS11" s="518">
        <v>46.891490680000004</v>
      </c>
      <c r="DT11" s="518">
        <v>45.846732521</v>
      </c>
      <c r="DU11" s="518">
        <v>68.88092284599999</v>
      </c>
      <c r="DV11" s="518">
        <v>88.779359280000008</v>
      </c>
      <c r="DW11" s="518">
        <f t="shared" si="8"/>
        <v>783.66753162600003</v>
      </c>
      <c r="DX11" s="519"/>
      <c r="DY11" s="518">
        <v>27.527661127999998</v>
      </c>
      <c r="DZ11" s="518">
        <v>46.60078381999999</v>
      </c>
      <c r="EA11" s="518">
        <v>47.914642040000004</v>
      </c>
      <c r="EB11" s="518">
        <v>104.348322392</v>
      </c>
      <c r="EC11" s="518">
        <v>68.985779891999996</v>
      </c>
      <c r="ED11" s="518">
        <v>96.843072244000012</v>
      </c>
      <c r="EE11" s="518">
        <v>37.979411925999997</v>
      </c>
      <c r="EF11" s="518">
        <v>41.716831728000002</v>
      </c>
      <c r="EG11" s="518">
        <v>31.895768423999996</v>
      </c>
      <c r="EH11" s="518">
        <v>411.39382279099999</v>
      </c>
      <c r="EI11" s="518">
        <v>81.861186786999994</v>
      </c>
      <c r="EJ11" s="518">
        <v>116.99566704</v>
      </c>
      <c r="EK11" s="518">
        <f t="shared" si="9"/>
        <v>1114.0629502119998</v>
      </c>
      <c r="EL11" s="519"/>
      <c r="EM11" s="518">
        <v>33.83370729</v>
      </c>
      <c r="EN11" s="518">
        <v>41.675859339999995</v>
      </c>
      <c r="EO11" s="518">
        <v>32.475151109999999</v>
      </c>
      <c r="EP11" s="518">
        <v>103.88283880099999</v>
      </c>
      <c r="EQ11" s="518">
        <v>68.345099387000005</v>
      </c>
      <c r="ER11" s="518">
        <v>103.64811091000001</v>
      </c>
      <c r="ES11" s="518">
        <v>33.833707169999997</v>
      </c>
      <c r="ET11" s="518">
        <v>130.07526102</v>
      </c>
      <c r="EU11" s="518">
        <v>82.573154240000008</v>
      </c>
      <c r="EV11" s="518">
        <v>103.286496301</v>
      </c>
      <c r="EW11" s="518">
        <v>149.13473591099989</v>
      </c>
      <c r="EX11" s="518">
        <v>118.75555259000001</v>
      </c>
      <c r="EY11" s="518">
        <f t="shared" si="10"/>
        <v>1001.51967407</v>
      </c>
      <c r="EZ11" s="519"/>
      <c r="FA11" s="518">
        <v>34.171995359999997</v>
      </c>
      <c r="FB11" s="518">
        <v>107.840416754</v>
      </c>
      <c r="FC11" s="518">
        <v>83.059442320000002</v>
      </c>
      <c r="FD11" s="518">
        <v>114.01481176899986</v>
      </c>
      <c r="FE11" s="518">
        <v>156.98940642699986</v>
      </c>
      <c r="FF11" s="518">
        <v>937.2559104799999</v>
      </c>
      <c r="FG11" s="518">
        <v>33.06314501</v>
      </c>
      <c r="FH11" s="518">
        <v>106.99646277800001</v>
      </c>
      <c r="FI11" s="518">
        <v>93.696376936999997</v>
      </c>
      <c r="FJ11" s="518">
        <v>103.148019154</v>
      </c>
      <c r="FK11" s="518">
        <v>197.87887120100001</v>
      </c>
      <c r="FL11" s="518">
        <v>157.01812237000001</v>
      </c>
      <c r="FM11" s="518">
        <f t="shared" si="11"/>
        <v>2125.1329805599994</v>
      </c>
      <c r="FO11" s="518">
        <v>36.482480430000003</v>
      </c>
      <c r="FP11" s="518">
        <v>122.97622129000001</v>
      </c>
      <c r="FQ11" s="518">
        <v>93.776366490000001</v>
      </c>
      <c r="FR11" s="518">
        <v>271.95694737000002</v>
      </c>
      <c r="FS11" s="518">
        <v>279.59446013000002</v>
      </c>
      <c r="FT11" s="518">
        <v>360.45700790000001</v>
      </c>
      <c r="FU11" s="518">
        <v>447.52575297000004</v>
      </c>
      <c r="FV11" s="518">
        <v>343.55339458999998</v>
      </c>
      <c r="FW11" s="518">
        <v>100.47963161999999</v>
      </c>
      <c r="FX11" s="518">
        <v>275.38245850999999</v>
      </c>
      <c r="FY11" s="518">
        <f>+SUM(FO11:FX11)</f>
        <v>2332.1847213000001</v>
      </c>
      <c r="GA11" s="708"/>
    </row>
    <row r="12" spans="2:183" ht="15.75" x14ac:dyDescent="0.25">
      <c r="B12" s="695" t="s">
        <v>37</v>
      </c>
      <c r="C12" s="518">
        <v>21.784153109999998</v>
      </c>
      <c r="D12" s="518">
        <v>81.290216350000009</v>
      </c>
      <c r="E12" s="518">
        <v>7.7210272970000009</v>
      </c>
      <c r="F12" s="518">
        <v>28.267494820000007</v>
      </c>
      <c r="G12" s="518">
        <v>74.590159740000004</v>
      </c>
      <c r="H12" s="518">
        <v>3.9144963559999995</v>
      </c>
      <c r="I12" s="518">
        <v>20.664314468000001</v>
      </c>
      <c r="J12" s="518">
        <v>75.963219099</v>
      </c>
      <c r="K12" s="518">
        <v>98.134400595000002</v>
      </c>
      <c r="L12" s="518">
        <v>30.265057923999997</v>
      </c>
      <c r="M12" s="518">
        <v>74.372919648999996</v>
      </c>
      <c r="N12" s="518">
        <v>95.772036349999993</v>
      </c>
      <c r="O12" s="518">
        <f t="shared" si="0"/>
        <v>612.73949575800009</v>
      </c>
      <c r="P12" s="519"/>
      <c r="Q12" s="518">
        <v>20.715029389999998</v>
      </c>
      <c r="R12" s="518">
        <v>75.819495477000004</v>
      </c>
      <c r="S12" s="518">
        <v>101.29547506799999</v>
      </c>
      <c r="T12" s="518">
        <v>37.856217160999996</v>
      </c>
      <c r="U12" s="518">
        <v>74.345931870000001</v>
      </c>
      <c r="V12" s="518">
        <v>94.599417900000006</v>
      </c>
      <c r="W12" s="518">
        <v>20.603701969999999</v>
      </c>
      <c r="X12" s="518">
        <v>75.807560479000003</v>
      </c>
      <c r="Y12" s="518">
        <v>98.391598133000002</v>
      </c>
      <c r="Z12" s="518">
        <v>32.792201368999997</v>
      </c>
      <c r="AA12" s="518">
        <v>2.5793607499999998</v>
      </c>
      <c r="AB12" s="518">
        <v>105.55504287199999</v>
      </c>
      <c r="AC12" s="518">
        <f t="shared" si="1"/>
        <v>740.36103243899981</v>
      </c>
      <c r="AD12" s="519"/>
      <c r="AE12" s="518">
        <v>4.9247243000000012</v>
      </c>
      <c r="AF12" s="518">
        <v>4.0733608700000001</v>
      </c>
      <c r="AG12" s="518">
        <v>128.00686704</v>
      </c>
      <c r="AH12" s="518">
        <v>33.522714839999992</v>
      </c>
      <c r="AI12" s="518">
        <v>1.9445220299999999</v>
      </c>
      <c r="AJ12" s="518">
        <v>142.48772194000003</v>
      </c>
      <c r="AK12" s="518">
        <v>3.5212490300000003</v>
      </c>
      <c r="AL12" s="518">
        <v>3.9790007600000004</v>
      </c>
      <c r="AM12" s="518">
        <v>128.23358736</v>
      </c>
      <c r="AN12" s="518">
        <v>34.938456899999998</v>
      </c>
      <c r="AO12" s="518">
        <v>1.91118699</v>
      </c>
      <c r="AP12" s="518">
        <v>142.46479719999996</v>
      </c>
      <c r="AQ12" s="518">
        <f t="shared" si="2"/>
        <v>630.00818925999999</v>
      </c>
      <c r="AR12" s="519"/>
      <c r="AS12" s="518">
        <v>4.0611573100000005</v>
      </c>
      <c r="AT12" s="518">
        <v>4.2013914100000003</v>
      </c>
      <c r="AU12" s="518">
        <v>128.36946499999999</v>
      </c>
      <c r="AV12" s="518">
        <v>36.401533829999998</v>
      </c>
      <c r="AW12" s="518">
        <v>6.66836509</v>
      </c>
      <c r="AX12" s="518">
        <v>141.84295761999999</v>
      </c>
      <c r="AY12" s="518">
        <v>3.7503365200000003</v>
      </c>
      <c r="AZ12" s="518">
        <v>11.864592179999999</v>
      </c>
      <c r="BA12" s="518">
        <v>127.62431076000001</v>
      </c>
      <c r="BB12" s="518">
        <v>37.629918209999992</v>
      </c>
      <c r="BC12" s="518">
        <v>6.66836509</v>
      </c>
      <c r="BD12" s="518">
        <v>140.85163376</v>
      </c>
      <c r="BE12" s="518">
        <f t="shared" si="3"/>
        <v>649.93402678000007</v>
      </c>
      <c r="BF12" s="519"/>
      <c r="BG12" s="518">
        <v>3.7320706600000002</v>
      </c>
      <c r="BH12" s="518">
        <v>11.908592759999999</v>
      </c>
      <c r="BI12" s="518">
        <v>334.66537869900009</v>
      </c>
      <c r="BJ12" s="518">
        <v>37.523222569999994</v>
      </c>
      <c r="BK12" s="518">
        <v>6.66836509</v>
      </c>
      <c r="BL12" s="518">
        <v>227.15799683000003</v>
      </c>
      <c r="BM12" s="518">
        <v>3.6257823899999999</v>
      </c>
      <c r="BN12" s="518">
        <v>12.00616453</v>
      </c>
      <c r="BO12" s="518">
        <v>375.58054761300002</v>
      </c>
      <c r="BP12" s="518">
        <v>10.7984355</v>
      </c>
      <c r="BQ12" s="518">
        <v>35.65919865</v>
      </c>
      <c r="BR12" s="518">
        <v>253.03237036499999</v>
      </c>
      <c r="BS12" s="518">
        <f t="shared" si="4"/>
        <v>1312.3581256570001</v>
      </c>
      <c r="BT12" s="519"/>
      <c r="BU12" s="518">
        <v>19.551323499999999</v>
      </c>
      <c r="BV12" s="518">
        <v>12.091613349999999</v>
      </c>
      <c r="BW12" s="518">
        <v>377.92950456199998</v>
      </c>
      <c r="BX12" s="518">
        <v>41.693707456999995</v>
      </c>
      <c r="BY12" s="518">
        <v>6.6683664600000006</v>
      </c>
      <c r="BZ12" s="518">
        <v>254.52473090000001</v>
      </c>
      <c r="CA12" s="518">
        <v>104.37171345000002</v>
      </c>
      <c r="CB12" s="518">
        <v>9.7069971099999997</v>
      </c>
      <c r="CC12" s="518">
        <v>574.30255159899991</v>
      </c>
      <c r="CD12" s="518">
        <v>126.813159576</v>
      </c>
      <c r="CE12" s="518">
        <v>6.4641066329999992</v>
      </c>
      <c r="CF12" s="518">
        <v>65.961240160000003</v>
      </c>
      <c r="CG12" s="518">
        <f t="shared" si="5"/>
        <v>1600.0790147569999</v>
      </c>
      <c r="CH12" s="519"/>
      <c r="CI12" s="518">
        <v>87.056034660000009</v>
      </c>
      <c r="CJ12" s="518">
        <v>9.70763307</v>
      </c>
      <c r="CK12" s="518">
        <v>226.666357299</v>
      </c>
      <c r="CL12" s="518">
        <v>84.807811027</v>
      </c>
      <c r="CM12" s="518">
        <v>6.4643967459999994</v>
      </c>
      <c r="CN12" s="518">
        <v>65.702842453999992</v>
      </c>
      <c r="CO12" s="518">
        <v>86.900184800000005</v>
      </c>
      <c r="CP12" s="518">
        <v>9.7082785600000001</v>
      </c>
      <c r="CQ12" s="518">
        <v>245.77498895900001</v>
      </c>
      <c r="CR12" s="518">
        <v>85.006333593000008</v>
      </c>
      <c r="CS12" s="518">
        <v>6.4646912499999996</v>
      </c>
      <c r="CT12" s="518">
        <v>90.249551343999997</v>
      </c>
      <c r="CU12" s="518">
        <f t="shared" si="6"/>
        <v>1004.5091037620001</v>
      </c>
      <c r="CV12" s="519"/>
      <c r="CW12" s="518">
        <v>87.027886340000009</v>
      </c>
      <c r="CX12" s="518">
        <v>9.7089337349999987</v>
      </c>
      <c r="CY12" s="518">
        <v>245.87083955299997</v>
      </c>
      <c r="CZ12" s="518">
        <v>83.321346277999993</v>
      </c>
      <c r="DA12" s="518">
        <v>6.4447644900000007</v>
      </c>
      <c r="DB12" s="518">
        <v>88.713160281</v>
      </c>
      <c r="DC12" s="518">
        <v>3.5308834600000001</v>
      </c>
      <c r="DD12" s="518">
        <v>9.7095987949999998</v>
      </c>
      <c r="DE12" s="518">
        <v>105.67859751</v>
      </c>
      <c r="DF12" s="518">
        <v>5.3970047870000011</v>
      </c>
      <c r="DG12" s="518">
        <v>9.7780978330000003</v>
      </c>
      <c r="DH12" s="518">
        <v>109.301625792</v>
      </c>
      <c r="DI12" s="518">
        <f t="shared" si="7"/>
        <v>764.48273885399999</v>
      </c>
      <c r="DJ12" s="519"/>
      <c r="DK12" s="518">
        <v>3.7142134200000001</v>
      </c>
      <c r="DL12" s="518">
        <v>9.6492059649999984</v>
      </c>
      <c r="DM12" s="518">
        <v>64.427734997000002</v>
      </c>
      <c r="DN12" s="518">
        <v>3.9116196599999999</v>
      </c>
      <c r="DO12" s="518">
        <v>12.511431151999998</v>
      </c>
      <c r="DP12" s="518">
        <v>66.034772500000003</v>
      </c>
      <c r="DQ12" s="518">
        <v>7.6222823200000001</v>
      </c>
      <c r="DR12" s="518">
        <v>9.6498910749999993</v>
      </c>
      <c r="DS12" s="518">
        <v>64.379547479999999</v>
      </c>
      <c r="DT12" s="518">
        <v>125.02415283999999</v>
      </c>
      <c r="DU12" s="518">
        <v>12.532580661999999</v>
      </c>
      <c r="DV12" s="518">
        <v>66.349198386999973</v>
      </c>
      <c r="DW12" s="518">
        <f t="shared" si="8"/>
        <v>445.80663045799997</v>
      </c>
      <c r="DX12" s="519"/>
      <c r="DY12" s="518">
        <v>130.53806838</v>
      </c>
      <c r="DZ12" s="518">
        <v>9.6035323550000005</v>
      </c>
      <c r="EA12" s="518">
        <v>269.79245355999996</v>
      </c>
      <c r="EB12" s="518">
        <v>123.07872055</v>
      </c>
      <c r="EC12" s="518">
        <v>14.452064595</v>
      </c>
      <c r="ED12" s="518">
        <v>64.294468937999994</v>
      </c>
      <c r="EE12" s="518">
        <v>131.35541501</v>
      </c>
      <c r="EF12" s="518">
        <v>9.7234561149999994</v>
      </c>
      <c r="EG12" s="518">
        <v>29.193711250000003</v>
      </c>
      <c r="EH12" s="518">
        <v>47.977752804000005</v>
      </c>
      <c r="EI12" s="518">
        <v>21.752897085000001</v>
      </c>
      <c r="EJ12" s="518">
        <v>33.916572539999997</v>
      </c>
      <c r="EK12" s="518">
        <f t="shared" si="9"/>
        <v>885.67911318199992</v>
      </c>
      <c r="EL12" s="519"/>
      <c r="EM12" s="518">
        <v>54.968151169999992</v>
      </c>
      <c r="EN12" s="518">
        <v>9.7241723349999987</v>
      </c>
      <c r="EO12" s="518">
        <v>159.67238094999999</v>
      </c>
      <c r="EP12" s="518">
        <v>48.003202960000003</v>
      </c>
      <c r="EQ12" s="518">
        <v>19.868868225999996</v>
      </c>
      <c r="ER12" s="518">
        <v>32.611328899999997</v>
      </c>
      <c r="ES12" s="518">
        <v>54.322685769999993</v>
      </c>
      <c r="ET12" s="518">
        <v>9.43635351</v>
      </c>
      <c r="EU12" s="518">
        <v>158.60464685000002</v>
      </c>
      <c r="EV12" s="518">
        <v>47.430844649999997</v>
      </c>
      <c r="EW12" s="518">
        <v>34.589199976000003</v>
      </c>
      <c r="EX12" s="518">
        <v>33.134801933999995</v>
      </c>
      <c r="EY12" s="518">
        <f t="shared" si="10"/>
        <v>662.36663723100014</v>
      </c>
      <c r="EZ12" s="519"/>
      <c r="FA12" s="518">
        <v>54.42508488</v>
      </c>
      <c r="FB12" s="518">
        <v>2.0783955399999998</v>
      </c>
      <c r="FC12" s="518">
        <v>161.45531289000002</v>
      </c>
      <c r="FD12" s="518">
        <v>47.341819432000001</v>
      </c>
      <c r="FE12" s="518">
        <v>45.803860376000003</v>
      </c>
      <c r="FF12" s="518">
        <v>7.0418032119999996</v>
      </c>
      <c r="FG12" s="518">
        <v>54.037187279999984</v>
      </c>
      <c r="FH12" s="518">
        <v>27.345868159999998</v>
      </c>
      <c r="FI12" s="518">
        <v>136.24979882000002</v>
      </c>
      <c r="FJ12" s="518">
        <v>47.783125800000008</v>
      </c>
      <c r="FK12" s="518">
        <v>46.700178077999993</v>
      </c>
      <c r="FL12" s="518">
        <v>7.1731311799999995</v>
      </c>
      <c r="FM12" s="518">
        <f t="shared" si="11"/>
        <v>637.43556564800008</v>
      </c>
      <c r="FO12" s="518">
        <v>57.309099630000006</v>
      </c>
      <c r="FP12" s="518">
        <v>27.240664670000001</v>
      </c>
      <c r="FQ12" s="518">
        <v>145.69064175999998</v>
      </c>
      <c r="FR12" s="518">
        <v>47.21319665</v>
      </c>
      <c r="FS12" s="518">
        <v>47.343985582999998</v>
      </c>
      <c r="FT12" s="518">
        <v>7.4619807200000006</v>
      </c>
      <c r="FU12" s="518">
        <v>62.445643189999991</v>
      </c>
      <c r="FV12" s="518">
        <v>26.405901020000002</v>
      </c>
      <c r="FW12" s="518">
        <v>140.32618608000001</v>
      </c>
      <c r="FX12" s="518">
        <v>47.753466700000004</v>
      </c>
      <c r="FY12" s="518">
        <f>+SUM(FO12:FX12)</f>
        <v>609.19076600299991</v>
      </c>
      <c r="GA12" s="708"/>
    </row>
    <row r="13" spans="2:183" ht="15.75" x14ac:dyDescent="0.25">
      <c r="B13" s="695" t="s">
        <v>737</v>
      </c>
      <c r="C13" s="518">
        <v>0.39492421</v>
      </c>
      <c r="D13" s="518">
        <v>1.1758942999999999</v>
      </c>
      <c r="E13" s="518">
        <v>4.0104566999999998</v>
      </c>
      <c r="F13" s="518">
        <v>0.47948996999999999</v>
      </c>
      <c r="G13" s="518">
        <v>0.46349255999999994</v>
      </c>
      <c r="H13" s="518">
        <v>3.4917669999999998</v>
      </c>
      <c r="I13" s="518">
        <v>0.39492421</v>
      </c>
      <c r="J13" s="518">
        <v>1.1758942800000001</v>
      </c>
      <c r="K13" s="518">
        <v>4.0104566799999999</v>
      </c>
      <c r="L13" s="518">
        <v>0.47948996999999999</v>
      </c>
      <c r="M13" s="518">
        <v>0.46349255999999994</v>
      </c>
      <c r="N13" s="518">
        <v>3.4917669999999998</v>
      </c>
      <c r="O13" s="518">
        <f t="shared" si="0"/>
        <v>20.032049439999994</v>
      </c>
      <c r="P13" s="519"/>
      <c r="Q13" s="518">
        <v>0.39492421</v>
      </c>
      <c r="R13" s="518">
        <v>1.9283975799999999</v>
      </c>
      <c r="S13" s="518">
        <v>3.1883420699999996</v>
      </c>
      <c r="T13" s="518">
        <v>0.47948996999999999</v>
      </c>
      <c r="U13" s="518">
        <v>0.46349254999999995</v>
      </c>
      <c r="V13" s="518">
        <v>2.92195559</v>
      </c>
      <c r="W13" s="518">
        <v>5.8004797699999999</v>
      </c>
      <c r="X13" s="518">
        <v>0.8562350700000001</v>
      </c>
      <c r="Y13" s="518">
        <v>3.2712951399999999</v>
      </c>
      <c r="Z13" s="518">
        <v>0.24390244000000003</v>
      </c>
      <c r="AA13" s="518">
        <v>0.53590636999999997</v>
      </c>
      <c r="AB13" s="518">
        <v>0.81365071999999994</v>
      </c>
      <c r="AC13" s="518">
        <f t="shared" si="1"/>
        <v>20.898071479999995</v>
      </c>
      <c r="AD13" s="519"/>
      <c r="AE13" s="518">
        <v>5.4055555599999998</v>
      </c>
      <c r="AF13" s="518">
        <v>0.64464554000000007</v>
      </c>
      <c r="AG13" s="518">
        <v>3.2712951399999999</v>
      </c>
      <c r="AH13" s="518">
        <v>0.24390239999999999</v>
      </c>
      <c r="AI13" s="518">
        <v>0.23994636999999999</v>
      </c>
      <c r="AJ13" s="518">
        <v>0.23066742000000001</v>
      </c>
      <c r="AK13" s="518">
        <v>5.4055555599999998</v>
      </c>
      <c r="AL13" s="518">
        <v>7.6687310000000009E-2</v>
      </c>
      <c r="AM13" s="518">
        <v>2.2916734399999998</v>
      </c>
      <c r="AN13" s="518">
        <v>6.25</v>
      </c>
      <c r="AO13" s="518">
        <v>2.6904586300000002</v>
      </c>
      <c r="AP13" s="518">
        <v>0.23066711999999998</v>
      </c>
      <c r="AQ13" s="518">
        <f t="shared" si="2"/>
        <v>26.981054489999998</v>
      </c>
      <c r="AR13" s="519"/>
      <c r="AS13" s="518">
        <v>5.4055555599999998</v>
      </c>
      <c r="AT13" s="518">
        <v>2.5455542900000001</v>
      </c>
      <c r="AU13" s="518">
        <v>2.2916734399999998</v>
      </c>
      <c r="AV13" s="518">
        <v>6.25</v>
      </c>
      <c r="AW13" s="518">
        <v>43.68917931</v>
      </c>
      <c r="AX13" s="518">
        <v>9.6136910700000016</v>
      </c>
      <c r="AY13" s="518">
        <v>5.4055555599999998</v>
      </c>
      <c r="AZ13" s="518">
        <v>43.54412979</v>
      </c>
      <c r="BA13" s="518">
        <v>3.5725859099999999</v>
      </c>
      <c r="BB13" s="518">
        <v>6.25</v>
      </c>
      <c r="BC13" s="518">
        <v>43.673070760000002</v>
      </c>
      <c r="BD13" s="518">
        <v>9.5576660699999998</v>
      </c>
      <c r="BE13" s="518">
        <f t="shared" si="3"/>
        <v>181.79866176000002</v>
      </c>
      <c r="BF13" s="519"/>
      <c r="BG13" s="518">
        <v>405.40555555999998</v>
      </c>
      <c r="BH13" s="518">
        <v>43.540578320000002</v>
      </c>
      <c r="BI13" s="518">
        <v>2.08098962</v>
      </c>
      <c r="BJ13" s="518">
        <v>6.25</v>
      </c>
      <c r="BK13" s="518">
        <v>44.855205320000003</v>
      </c>
      <c r="BL13" s="518">
        <v>9.6257660699999992</v>
      </c>
      <c r="BM13" s="518">
        <v>5.4055555599999998</v>
      </c>
      <c r="BN13" s="518">
        <v>44.472180119999997</v>
      </c>
      <c r="BO13" s="518">
        <v>6.9310987600000011</v>
      </c>
      <c r="BP13" s="518">
        <v>6.25</v>
      </c>
      <c r="BQ13" s="518">
        <v>43.53695055</v>
      </c>
      <c r="BR13" s="518">
        <v>9.5982660709999994</v>
      </c>
      <c r="BS13" s="518">
        <f t="shared" si="4"/>
        <v>627.95214595100003</v>
      </c>
      <c r="BT13" s="519"/>
      <c r="BU13" s="518">
        <v>21.300061230000001</v>
      </c>
      <c r="BV13" s="518">
        <v>55.015286590000002</v>
      </c>
      <c r="BW13" s="518">
        <v>10.017344360000001</v>
      </c>
      <c r="BX13" s="518">
        <v>9.6071428599999997</v>
      </c>
      <c r="BY13" s="518">
        <v>70.635172229999995</v>
      </c>
      <c r="BZ13" s="518">
        <v>1.2540750000000001</v>
      </c>
      <c r="CA13" s="518">
        <v>20.34958512</v>
      </c>
      <c r="CB13" s="518">
        <v>55.815286579999999</v>
      </c>
      <c r="CC13" s="518">
        <v>14.091976910000001</v>
      </c>
      <c r="CD13" s="518">
        <v>9.6071428599999997</v>
      </c>
      <c r="CE13" s="518">
        <v>82.554968583000004</v>
      </c>
      <c r="CF13" s="518">
        <v>17.929207139999999</v>
      </c>
      <c r="CG13" s="518">
        <f t="shared" si="5"/>
        <v>368.17724946300001</v>
      </c>
      <c r="CH13" s="519"/>
      <c r="CI13" s="518">
        <v>14.9440296</v>
      </c>
      <c r="CJ13" s="518">
        <v>69.677283898999988</v>
      </c>
      <c r="CK13" s="518">
        <v>14.03970191</v>
      </c>
      <c r="CL13" s="518">
        <v>9.6071428599999997</v>
      </c>
      <c r="CM13" s="518">
        <v>91.635439195000004</v>
      </c>
      <c r="CN13" s="518">
        <v>10.898328571</v>
      </c>
      <c r="CO13" s="518">
        <v>14.9440296</v>
      </c>
      <c r="CP13" s="518">
        <v>77.676030076000004</v>
      </c>
      <c r="CQ13" s="518">
        <v>17.832914409999997</v>
      </c>
      <c r="CR13" s="518">
        <v>3.3571428599999997</v>
      </c>
      <c r="CS13" s="518">
        <v>100.52222306300001</v>
      </c>
      <c r="CT13" s="518">
        <v>13.432253571</v>
      </c>
      <c r="CU13" s="518">
        <f t="shared" si="6"/>
        <v>438.566519615</v>
      </c>
      <c r="CV13" s="519"/>
      <c r="CW13" s="518">
        <v>14.9440296</v>
      </c>
      <c r="CX13" s="518">
        <v>86.392459463000009</v>
      </c>
      <c r="CY13" s="518">
        <v>17.884339409999999</v>
      </c>
      <c r="CZ13" s="518">
        <v>849.23048812000002</v>
      </c>
      <c r="DA13" s="518">
        <v>73.067715269999994</v>
      </c>
      <c r="DB13" s="518">
        <v>513.62022856999999</v>
      </c>
      <c r="DC13" s="518">
        <v>23.9440296</v>
      </c>
      <c r="DD13" s="518">
        <v>59.250476069999998</v>
      </c>
      <c r="DE13" s="518">
        <v>18.186289410000001</v>
      </c>
      <c r="DF13" s="518">
        <v>12.35714286</v>
      </c>
      <c r="DG13" s="518">
        <v>73.067715269999994</v>
      </c>
      <c r="DH13" s="518">
        <v>13.955478569999999</v>
      </c>
      <c r="DI13" s="518">
        <f t="shared" si="7"/>
        <v>1755.900392213</v>
      </c>
      <c r="DJ13" s="519"/>
      <c r="DK13" s="518">
        <v>23.9440296</v>
      </c>
      <c r="DL13" s="518">
        <v>59.750476069999998</v>
      </c>
      <c r="DM13" s="518">
        <v>18.173064409999999</v>
      </c>
      <c r="DN13" s="518">
        <v>12.35714286</v>
      </c>
      <c r="DO13" s="518">
        <v>21.374166880000001</v>
      </c>
      <c r="DP13" s="518">
        <v>19.116170969999999</v>
      </c>
      <c r="DQ13" s="518">
        <v>23.9440296</v>
      </c>
      <c r="DR13" s="518">
        <v>10.072365539000002</v>
      </c>
      <c r="DS13" s="518">
        <v>18.997530480000005</v>
      </c>
      <c r="DT13" s="518">
        <v>12.35714286</v>
      </c>
      <c r="DU13" s="518">
        <v>23.874166880000001</v>
      </c>
      <c r="DV13" s="518">
        <v>19.092295972999999</v>
      </c>
      <c r="DW13" s="518">
        <f t="shared" si="8"/>
        <v>263.05258212199993</v>
      </c>
      <c r="DX13" s="519"/>
      <c r="DY13" s="518">
        <v>23.9440296</v>
      </c>
      <c r="DZ13" s="518">
        <v>2.5591655389999999</v>
      </c>
      <c r="EA13" s="518">
        <v>20.980896050000002</v>
      </c>
      <c r="EB13" s="518">
        <v>12.35714286</v>
      </c>
      <c r="EC13" s="518">
        <v>18.250814519999999</v>
      </c>
      <c r="ED13" s="518">
        <v>20.171558472999997</v>
      </c>
      <c r="EE13" s="518">
        <v>23.9440296</v>
      </c>
      <c r="EF13" s="518">
        <v>1.7217129100000002</v>
      </c>
      <c r="EG13" s="518">
        <v>19.268174458000001</v>
      </c>
      <c r="EH13" s="518">
        <v>13.34672619</v>
      </c>
      <c r="EI13" s="518">
        <v>18.80253866</v>
      </c>
      <c r="EJ13" s="518">
        <v>19.052320990000002</v>
      </c>
      <c r="EK13" s="518">
        <f t="shared" si="9"/>
        <v>194.39910984999997</v>
      </c>
      <c r="EL13" s="519"/>
      <c r="EM13" s="518">
        <v>23.9440296</v>
      </c>
      <c r="EN13" s="518">
        <v>1.7393655400000001</v>
      </c>
      <c r="EO13" s="518">
        <v>19.706642477000003</v>
      </c>
      <c r="EP13" s="518">
        <v>4.3467261899999992</v>
      </c>
      <c r="EQ13" s="518">
        <v>18.80253866</v>
      </c>
      <c r="ER13" s="518">
        <v>10.906392401999998</v>
      </c>
      <c r="ES13" s="518">
        <v>14.9440296</v>
      </c>
      <c r="ET13" s="518">
        <v>4.5392161150000003</v>
      </c>
      <c r="EU13" s="518">
        <v>21.227109483000003</v>
      </c>
      <c r="EV13" s="518">
        <v>4.3467261899999992</v>
      </c>
      <c r="EW13" s="518">
        <v>18.80253866</v>
      </c>
      <c r="EX13" s="518">
        <v>12.648525735</v>
      </c>
      <c r="EY13" s="518">
        <f t="shared" si="10"/>
        <v>155.953840652</v>
      </c>
      <c r="EZ13" s="519"/>
      <c r="FA13" s="518">
        <v>14.9440296</v>
      </c>
      <c r="FB13" s="518">
        <v>5.48579215</v>
      </c>
      <c r="FC13" s="518">
        <v>20.980730000000001</v>
      </c>
      <c r="FD13" s="518">
        <v>4.3467261899999992</v>
      </c>
      <c r="FE13" s="518">
        <v>19.24036473</v>
      </c>
      <c r="FF13" s="518">
        <v>11.958999663</v>
      </c>
      <c r="FG13" s="518">
        <v>14.9440296</v>
      </c>
      <c r="FH13" s="518">
        <v>4.5426582200000007</v>
      </c>
      <c r="FI13" s="518">
        <v>16.850592210000002</v>
      </c>
      <c r="FJ13" s="518">
        <v>4.3467261500000003</v>
      </c>
      <c r="FK13" s="518">
        <v>18.80253866</v>
      </c>
      <c r="FL13" s="518">
        <v>12.35772573</v>
      </c>
      <c r="FM13" s="518">
        <f t="shared" si="11"/>
        <v>148.80091290300001</v>
      </c>
      <c r="FO13" s="518">
        <v>14.9440296</v>
      </c>
      <c r="FP13" s="518">
        <v>4.5257950600000001</v>
      </c>
      <c r="FQ13" s="518">
        <v>17.899674210000001</v>
      </c>
      <c r="FR13" s="518">
        <v>0.98958333000000009</v>
      </c>
      <c r="FS13" s="518">
        <v>19.149905329999999</v>
      </c>
      <c r="FT13" s="518">
        <v>16.036475729999999</v>
      </c>
      <c r="FU13" s="518">
        <v>14.9440296</v>
      </c>
      <c r="FV13" s="518">
        <v>4.5642740100000001</v>
      </c>
      <c r="FW13" s="518">
        <v>21.705944989999999</v>
      </c>
      <c r="FX13" s="518">
        <v>0.98958333000000009</v>
      </c>
      <c r="FY13" s="518">
        <f>+SUM(FO13:FX13)</f>
        <v>115.74929518999998</v>
      </c>
      <c r="GA13" s="708"/>
    </row>
    <row r="14" spans="2:183" ht="15.75" x14ac:dyDescent="0.25">
      <c r="B14" s="695" t="s">
        <v>694</v>
      </c>
      <c r="C14" s="518">
        <v>0</v>
      </c>
      <c r="D14" s="518">
        <v>4.2912820199999997</v>
      </c>
      <c r="E14" s="518">
        <v>0</v>
      </c>
      <c r="F14" s="518">
        <v>0</v>
      </c>
      <c r="G14" s="518">
        <v>0</v>
      </c>
      <c r="H14" s="518">
        <v>0</v>
      </c>
      <c r="I14" s="518">
        <v>0</v>
      </c>
      <c r="J14" s="518">
        <v>4.2912820199999997</v>
      </c>
      <c r="K14" s="518">
        <v>0</v>
      </c>
      <c r="L14" s="518">
        <v>0</v>
      </c>
      <c r="M14" s="518">
        <v>0</v>
      </c>
      <c r="N14" s="518">
        <v>0</v>
      </c>
      <c r="O14" s="518">
        <f t="shared" si="0"/>
        <v>8.5825640399999994</v>
      </c>
      <c r="P14" s="519"/>
      <c r="Q14" s="518">
        <v>0</v>
      </c>
      <c r="R14" s="518">
        <v>4.2912820199999997</v>
      </c>
      <c r="S14" s="518">
        <v>0</v>
      </c>
      <c r="T14" s="518">
        <v>0</v>
      </c>
      <c r="U14" s="518">
        <v>0</v>
      </c>
      <c r="V14" s="518">
        <v>0</v>
      </c>
      <c r="W14" s="518">
        <v>0</v>
      </c>
      <c r="X14" s="518">
        <v>4.2912820199999997</v>
      </c>
      <c r="Y14" s="518">
        <v>0</v>
      </c>
      <c r="Z14" s="518">
        <v>0</v>
      </c>
      <c r="AA14" s="518">
        <v>0</v>
      </c>
      <c r="AB14" s="518">
        <v>0</v>
      </c>
      <c r="AC14" s="518">
        <f t="shared" si="1"/>
        <v>8.5825640399999994</v>
      </c>
      <c r="AD14" s="519"/>
      <c r="AE14" s="518">
        <v>0</v>
      </c>
      <c r="AF14" s="518">
        <v>4.2789645999999992</v>
      </c>
      <c r="AG14" s="518">
        <v>0</v>
      </c>
      <c r="AH14" s="518">
        <v>0</v>
      </c>
      <c r="AI14" s="518">
        <v>0</v>
      </c>
      <c r="AJ14" s="518">
        <v>0</v>
      </c>
      <c r="AK14" s="518">
        <v>0</v>
      </c>
      <c r="AL14" s="518">
        <v>0</v>
      </c>
      <c r="AM14" s="518">
        <v>0</v>
      </c>
      <c r="AN14" s="518">
        <v>0</v>
      </c>
      <c r="AO14" s="518">
        <v>0</v>
      </c>
      <c r="AP14" s="518">
        <v>650</v>
      </c>
      <c r="AQ14" s="518">
        <f t="shared" si="2"/>
        <v>654.27896459999999</v>
      </c>
      <c r="AR14" s="519"/>
      <c r="AS14" s="518">
        <v>0</v>
      </c>
      <c r="AT14" s="518">
        <v>0</v>
      </c>
      <c r="AU14" s="518">
        <v>0</v>
      </c>
      <c r="AV14" s="518">
        <v>0</v>
      </c>
      <c r="AW14" s="518">
        <v>0</v>
      </c>
      <c r="AX14" s="518">
        <v>0</v>
      </c>
      <c r="AY14" s="518">
        <v>0</v>
      </c>
      <c r="AZ14" s="518">
        <v>0</v>
      </c>
      <c r="BA14" s="518">
        <v>0</v>
      </c>
      <c r="BB14" s="518">
        <v>0</v>
      </c>
      <c r="BC14" s="518">
        <v>0</v>
      </c>
      <c r="BD14" s="518">
        <v>0</v>
      </c>
      <c r="BE14" s="518">
        <f t="shared" si="3"/>
        <v>0</v>
      </c>
      <c r="BF14" s="519"/>
      <c r="BG14" s="518">
        <v>0</v>
      </c>
      <c r="BH14" s="518">
        <v>0</v>
      </c>
      <c r="BI14" s="518">
        <v>0</v>
      </c>
      <c r="BJ14" s="518">
        <v>0</v>
      </c>
      <c r="BK14" s="518">
        <v>0</v>
      </c>
      <c r="BL14" s="518">
        <v>0</v>
      </c>
      <c r="BM14" s="518">
        <v>0</v>
      </c>
      <c r="BN14" s="518">
        <v>0</v>
      </c>
      <c r="BO14" s="518">
        <v>0</v>
      </c>
      <c r="BP14" s="518">
        <v>0</v>
      </c>
      <c r="BQ14" s="518">
        <v>0</v>
      </c>
      <c r="BR14" s="518">
        <v>0</v>
      </c>
      <c r="BS14" s="518">
        <f t="shared" si="4"/>
        <v>0</v>
      </c>
      <c r="BT14" s="519"/>
      <c r="BU14" s="518">
        <v>0</v>
      </c>
      <c r="BV14" s="518">
        <v>0</v>
      </c>
      <c r="BW14" s="518">
        <v>29.602154019999997</v>
      </c>
      <c r="BX14" s="518">
        <v>29.602154019999997</v>
      </c>
      <c r="BY14" s="518">
        <v>29.602154019999997</v>
      </c>
      <c r="BZ14" s="518">
        <v>29.602154019999997</v>
      </c>
      <c r="CA14" s="518">
        <v>29.602154019999997</v>
      </c>
      <c r="CB14" s="518">
        <v>29.602154019999997</v>
      </c>
      <c r="CC14" s="518">
        <v>29.602154019999997</v>
      </c>
      <c r="CD14" s="518">
        <v>29.602154019999997</v>
      </c>
      <c r="CE14" s="518">
        <v>29.602154019999997</v>
      </c>
      <c r="CF14" s="518">
        <v>29.602154019999997</v>
      </c>
      <c r="CG14" s="518">
        <f t="shared" si="5"/>
        <v>296.02154019999995</v>
      </c>
      <c r="CH14" s="519"/>
      <c r="CI14" s="518">
        <v>29.602154019999997</v>
      </c>
      <c r="CJ14" s="518">
        <v>29.602154030000001</v>
      </c>
      <c r="CK14" s="518">
        <v>26.278331670000004</v>
      </c>
      <c r="CL14" s="518">
        <v>26.278331670000004</v>
      </c>
      <c r="CM14" s="518">
        <v>26.278331670000004</v>
      </c>
      <c r="CN14" s="518">
        <v>1201.6483316700001</v>
      </c>
      <c r="CO14" s="518">
        <v>26.278331670000004</v>
      </c>
      <c r="CP14" s="518">
        <v>26.278331670000004</v>
      </c>
      <c r="CQ14" s="518">
        <v>26.278331670000004</v>
      </c>
      <c r="CR14" s="518">
        <v>26.278331670000004</v>
      </c>
      <c r="CS14" s="518">
        <v>26.278331670000004</v>
      </c>
      <c r="CT14" s="518">
        <v>51.278331709999996</v>
      </c>
      <c r="CU14" s="518">
        <f t="shared" si="6"/>
        <v>1522.3576247899998</v>
      </c>
      <c r="CV14" s="519"/>
      <c r="CW14" s="518">
        <v>51.278331709999996</v>
      </c>
      <c r="CX14" s="518">
        <v>51.278332110000001</v>
      </c>
      <c r="CY14" s="518">
        <v>349.63</v>
      </c>
      <c r="CZ14" s="518">
        <v>25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477.18666381999998</v>
      </c>
      <c r="DJ14" s="519"/>
      <c r="DK14" s="518">
        <v>23.3</v>
      </c>
      <c r="DL14" s="518">
        <v>23.3</v>
      </c>
      <c r="DM14" s="518">
        <v>23.3</v>
      </c>
      <c r="DN14" s="518">
        <v>23.3</v>
      </c>
      <c r="DO14" s="518">
        <v>23.5</v>
      </c>
      <c r="DP14" s="518">
        <v>8.3000000000000007</v>
      </c>
      <c r="DQ14" s="518">
        <v>33.299999999999997</v>
      </c>
      <c r="DR14" s="518">
        <v>8.3000000000000007</v>
      </c>
      <c r="DS14" s="518">
        <v>8.3000000000000007</v>
      </c>
      <c r="DT14" s="518">
        <v>8.3000000000000007</v>
      </c>
      <c r="DU14" s="518">
        <v>8.3000000000000007</v>
      </c>
      <c r="DV14" s="518">
        <v>8.5</v>
      </c>
      <c r="DW14" s="518">
        <f t="shared" si="8"/>
        <v>200.00000000000006</v>
      </c>
      <c r="DX14" s="519"/>
      <c r="DY14" s="518">
        <v>25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29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54</v>
      </c>
      <c r="EL14" s="519"/>
      <c r="EM14" s="518">
        <v>29</v>
      </c>
      <c r="EN14" s="518">
        <v>0</v>
      </c>
      <c r="EO14" s="518">
        <v>0</v>
      </c>
      <c r="EP14" s="518">
        <v>0</v>
      </c>
      <c r="EQ14" s="518">
        <v>644.31052255612508</v>
      </c>
      <c r="ER14" s="518">
        <v>0</v>
      </c>
      <c r="ES14" s="518">
        <v>35</v>
      </c>
      <c r="ET14" s="518">
        <v>0</v>
      </c>
      <c r="EU14" s="518">
        <v>0</v>
      </c>
      <c r="EV14" s="518">
        <v>0</v>
      </c>
      <c r="EW14" s="518">
        <v>0</v>
      </c>
      <c r="EX14" s="518">
        <v>0</v>
      </c>
      <c r="EY14" s="518">
        <f t="shared" si="10"/>
        <v>708.31052255612508</v>
      </c>
      <c r="EZ14" s="519"/>
      <c r="FA14" s="518">
        <v>35</v>
      </c>
      <c r="FB14" s="518">
        <v>0</v>
      </c>
      <c r="FC14" s="518">
        <v>0</v>
      </c>
      <c r="FD14" s="518">
        <v>0</v>
      </c>
      <c r="FE14" s="518">
        <v>0</v>
      </c>
      <c r="FF14" s="518">
        <v>0</v>
      </c>
      <c r="FG14" s="518">
        <v>9</v>
      </c>
      <c r="FH14" s="518">
        <v>0</v>
      </c>
      <c r="FI14" s="518">
        <v>0</v>
      </c>
      <c r="FJ14" s="518">
        <v>0</v>
      </c>
      <c r="FK14" s="518">
        <v>0</v>
      </c>
      <c r="FL14" s="518">
        <v>960.18349639175324</v>
      </c>
      <c r="FM14" s="518">
        <f t="shared" si="11"/>
        <v>1004.1834963917532</v>
      </c>
      <c r="FO14" s="518">
        <v>9</v>
      </c>
      <c r="FP14" s="518">
        <v>62.526000000000003</v>
      </c>
      <c r="FQ14" s="518">
        <v>0</v>
      </c>
      <c r="FR14" s="518">
        <v>0</v>
      </c>
      <c r="FS14" s="518">
        <v>0</v>
      </c>
      <c r="FT14" s="518">
        <v>0</v>
      </c>
      <c r="FU14" s="518">
        <v>2</v>
      </c>
      <c r="FV14" s="518">
        <v>0</v>
      </c>
      <c r="FW14" s="518">
        <v>0</v>
      </c>
      <c r="FX14" s="518">
        <v>0</v>
      </c>
      <c r="FY14" s="518">
        <f>+SUM(FO14:FX14)</f>
        <v>73.52600000000001</v>
      </c>
      <c r="GA14" s="708"/>
    </row>
    <row r="15" spans="2:183" ht="15.75" x14ac:dyDescent="0.25">
      <c r="B15" s="695" t="s">
        <v>682</v>
      </c>
      <c r="C15" s="518">
        <v>1.6689063799999999</v>
      </c>
      <c r="D15" s="518">
        <v>0</v>
      </c>
      <c r="E15" s="518">
        <v>0</v>
      </c>
      <c r="F15" s="518">
        <v>1.29221845</v>
      </c>
      <c r="G15" s="518">
        <v>0</v>
      </c>
      <c r="H15" s="518">
        <v>0</v>
      </c>
      <c r="I15" s="518">
        <v>1.7220610599999999</v>
      </c>
      <c r="J15" s="518">
        <v>0</v>
      </c>
      <c r="K15" s="518">
        <v>0.33333332999999998</v>
      </c>
      <c r="L15" s="518">
        <v>0</v>
      </c>
      <c r="M15" s="518">
        <v>0.99215843000000004</v>
      </c>
      <c r="N15" s="518">
        <v>0</v>
      </c>
      <c r="O15" s="518">
        <f t="shared" si="0"/>
        <v>6.0086776500000001</v>
      </c>
      <c r="P15" s="519"/>
      <c r="Q15" s="518">
        <v>0</v>
      </c>
      <c r="R15" s="518">
        <v>1.7769086999999999</v>
      </c>
      <c r="S15" s="518">
        <v>0.33333343000000004</v>
      </c>
      <c r="T15" s="518">
        <v>1.0265863299999998</v>
      </c>
      <c r="U15" s="518">
        <v>0</v>
      </c>
      <c r="V15" s="518">
        <v>0</v>
      </c>
      <c r="W15" s="518">
        <v>1.83350324</v>
      </c>
      <c r="X15" s="518">
        <v>0</v>
      </c>
      <c r="Y15" s="518">
        <v>0</v>
      </c>
      <c r="Z15" s="518">
        <v>1.0622088700000001</v>
      </c>
      <c r="AA15" s="518">
        <v>0</v>
      </c>
      <c r="AB15" s="518">
        <v>0</v>
      </c>
      <c r="AC15" s="518">
        <f t="shared" si="1"/>
        <v>6.0325405700000001</v>
      </c>
      <c r="AD15" s="519"/>
      <c r="AE15" s="518">
        <v>1.89190032</v>
      </c>
      <c r="AF15" s="518">
        <v>0</v>
      </c>
      <c r="AG15" s="518">
        <v>52.631578950000005</v>
      </c>
      <c r="AH15" s="518">
        <v>1.09906752</v>
      </c>
      <c r="AI15" s="518">
        <v>0</v>
      </c>
      <c r="AJ15" s="518">
        <v>52.631578950000005</v>
      </c>
      <c r="AK15" s="518">
        <v>1.9521573400000001</v>
      </c>
      <c r="AL15" s="518">
        <v>0</v>
      </c>
      <c r="AM15" s="518">
        <v>52.631578950000005</v>
      </c>
      <c r="AN15" s="518">
        <v>1.1372051699999999</v>
      </c>
      <c r="AO15" s="518">
        <v>0</v>
      </c>
      <c r="AP15" s="518">
        <v>52.631578950000005</v>
      </c>
      <c r="AQ15" s="518">
        <f t="shared" si="2"/>
        <v>216.60664614999999</v>
      </c>
      <c r="AR15" s="519"/>
      <c r="AS15" s="518">
        <v>2.01433354</v>
      </c>
      <c r="AT15" s="518">
        <v>0</v>
      </c>
      <c r="AU15" s="518">
        <v>52.631578950000005</v>
      </c>
      <c r="AV15" s="518">
        <v>1.17666618</v>
      </c>
      <c r="AW15" s="518">
        <v>0</v>
      </c>
      <c r="AX15" s="518">
        <v>52.631578950000005</v>
      </c>
      <c r="AY15" s="518">
        <v>2.07849006</v>
      </c>
      <c r="AZ15" s="518">
        <v>0</v>
      </c>
      <c r="BA15" s="518">
        <v>52.631578950000005</v>
      </c>
      <c r="BB15" s="518">
        <v>1.2174965</v>
      </c>
      <c r="BC15" s="518">
        <v>0</v>
      </c>
      <c r="BD15" s="518">
        <v>52.631578950000005</v>
      </c>
      <c r="BE15" s="518">
        <f t="shared" si="3"/>
        <v>217.01330208000005</v>
      </c>
      <c r="BF15" s="519"/>
      <c r="BG15" s="518">
        <v>2.14468996</v>
      </c>
      <c r="BH15" s="518">
        <v>0</v>
      </c>
      <c r="BI15" s="518">
        <v>52.631578950000005</v>
      </c>
      <c r="BJ15" s="518">
        <v>1.25974363</v>
      </c>
      <c r="BK15" s="518">
        <v>0</v>
      </c>
      <c r="BL15" s="518">
        <v>52.631578950000005</v>
      </c>
      <c r="BM15" s="518">
        <v>2.2129983399999995</v>
      </c>
      <c r="BN15" s="518">
        <v>0</v>
      </c>
      <c r="BO15" s="518">
        <v>52.631578950000005</v>
      </c>
      <c r="BP15" s="518">
        <v>1.30345673</v>
      </c>
      <c r="BQ15" s="518">
        <v>0</v>
      </c>
      <c r="BR15" s="518">
        <v>65.131578950000005</v>
      </c>
      <c r="BS15" s="518">
        <f t="shared" si="4"/>
        <v>229.94720446000002</v>
      </c>
      <c r="BT15" s="519"/>
      <c r="BU15" s="518">
        <v>2.2834823399999999</v>
      </c>
      <c r="BV15" s="518">
        <v>0</v>
      </c>
      <c r="BW15" s="518">
        <v>52.631578950000005</v>
      </c>
      <c r="BX15" s="518">
        <v>3.4320196800000002</v>
      </c>
      <c r="BY15" s="518">
        <v>0</v>
      </c>
      <c r="BZ15" s="518">
        <v>52.631578950000005</v>
      </c>
      <c r="CA15" s="518">
        <v>0</v>
      </c>
      <c r="CB15" s="518">
        <v>2.0833330000000001</v>
      </c>
      <c r="CC15" s="518">
        <v>52.631578950000005</v>
      </c>
      <c r="CD15" s="518">
        <v>0</v>
      </c>
      <c r="CE15" s="518">
        <v>0</v>
      </c>
      <c r="CF15" s="518">
        <v>54.714911950000001</v>
      </c>
      <c r="CG15" s="518">
        <f t="shared" si="5"/>
        <v>220.40848382000001</v>
      </c>
      <c r="CH15" s="519"/>
      <c r="CI15" s="518">
        <v>0</v>
      </c>
      <c r="CJ15" s="518">
        <v>0</v>
      </c>
      <c r="CK15" s="518">
        <v>52.631578950000005</v>
      </c>
      <c r="CL15" s="518">
        <v>2.0833330000000001</v>
      </c>
      <c r="CM15" s="518">
        <v>0</v>
      </c>
      <c r="CN15" s="518">
        <v>52.631578950000005</v>
      </c>
      <c r="CO15" s="518">
        <v>0</v>
      </c>
      <c r="CP15" s="518">
        <v>2.0833330000000001</v>
      </c>
      <c r="CQ15" s="518">
        <v>52.631578900000001</v>
      </c>
      <c r="CR15" s="518">
        <v>0</v>
      </c>
      <c r="CS15" s="518">
        <v>0</v>
      </c>
      <c r="CT15" s="518">
        <v>2.0833349999999999</v>
      </c>
      <c r="CU15" s="518">
        <f t="shared" si="6"/>
        <v>164.14473780000003</v>
      </c>
      <c r="CV15" s="519"/>
      <c r="CW15" s="518">
        <v>0</v>
      </c>
      <c r="CX15" s="518">
        <v>0</v>
      </c>
      <c r="CY15" s="518">
        <v>0</v>
      </c>
      <c r="CZ15" s="518">
        <v>0</v>
      </c>
      <c r="DA15" s="518">
        <v>0</v>
      </c>
      <c r="DB15" s="518">
        <v>0</v>
      </c>
      <c r="DC15" s="518">
        <v>0</v>
      </c>
      <c r="DD15" s="518">
        <v>0</v>
      </c>
      <c r="DE15" s="518">
        <v>0</v>
      </c>
      <c r="DF15" s="518">
        <v>0</v>
      </c>
      <c r="DG15" s="518">
        <v>0</v>
      </c>
      <c r="DH15" s="518">
        <v>0</v>
      </c>
      <c r="DI15" s="518">
        <f t="shared" si="7"/>
        <v>0</v>
      </c>
      <c r="DJ15" s="519"/>
      <c r="DK15" s="518">
        <v>0</v>
      </c>
      <c r="DL15" s="518">
        <v>0</v>
      </c>
      <c r="DM15" s="518">
        <v>0</v>
      </c>
      <c r="DN15" s="518">
        <v>0</v>
      </c>
      <c r="DO15" s="518">
        <v>0</v>
      </c>
      <c r="DP15" s="518">
        <v>0</v>
      </c>
      <c r="DQ15" s="518">
        <v>0</v>
      </c>
      <c r="DR15" s="518">
        <v>0</v>
      </c>
      <c r="DS15" s="518">
        <v>0</v>
      </c>
      <c r="DT15" s="518">
        <v>0</v>
      </c>
      <c r="DU15" s="518">
        <v>0</v>
      </c>
      <c r="DV15" s="518">
        <v>0</v>
      </c>
      <c r="DW15" s="518">
        <f t="shared" si="8"/>
        <v>0</v>
      </c>
      <c r="DX15" s="519"/>
      <c r="DY15" s="518">
        <v>0</v>
      </c>
      <c r="DZ15" s="518">
        <v>0</v>
      </c>
      <c r="EA15" s="518">
        <v>0</v>
      </c>
      <c r="EB15" s="518">
        <v>0</v>
      </c>
      <c r="EC15" s="518">
        <v>0</v>
      </c>
      <c r="ED15" s="518">
        <v>0</v>
      </c>
      <c r="EE15" s="518">
        <v>0</v>
      </c>
      <c r="EF15" s="518">
        <v>0</v>
      </c>
      <c r="EG15" s="518">
        <v>0</v>
      </c>
      <c r="EH15" s="518">
        <v>0</v>
      </c>
      <c r="EI15" s="518">
        <v>0</v>
      </c>
      <c r="EJ15" s="518">
        <v>0</v>
      </c>
      <c r="EK15" s="518">
        <f t="shared" si="9"/>
        <v>0</v>
      </c>
      <c r="EL15" s="519"/>
      <c r="EM15" s="518">
        <v>0</v>
      </c>
      <c r="EN15" s="518">
        <v>0</v>
      </c>
      <c r="EO15" s="518">
        <v>0</v>
      </c>
      <c r="EP15" s="518">
        <v>0</v>
      </c>
      <c r="EQ15" s="518">
        <v>0</v>
      </c>
      <c r="ER15" s="518">
        <v>0</v>
      </c>
      <c r="ES15" s="518">
        <v>0</v>
      </c>
      <c r="ET15" s="518">
        <v>0</v>
      </c>
      <c r="EU15" s="518">
        <v>0</v>
      </c>
      <c r="EV15" s="518">
        <v>0</v>
      </c>
      <c r="EW15" s="518">
        <v>0</v>
      </c>
      <c r="EX15" s="518">
        <v>0</v>
      </c>
      <c r="EY15" s="518">
        <f t="shared" si="10"/>
        <v>0</v>
      </c>
      <c r="EZ15" s="519"/>
      <c r="FA15" s="518">
        <v>0</v>
      </c>
      <c r="FB15" s="518">
        <v>0</v>
      </c>
      <c r="FC15" s="518">
        <v>0</v>
      </c>
      <c r="FD15" s="518">
        <v>0</v>
      </c>
      <c r="FE15" s="518">
        <v>0</v>
      </c>
      <c r="FF15" s="518">
        <v>0</v>
      </c>
      <c r="FG15" s="518">
        <v>0</v>
      </c>
      <c r="FH15" s="518">
        <v>0</v>
      </c>
      <c r="FI15" s="518">
        <v>0</v>
      </c>
      <c r="FJ15" s="518">
        <v>0</v>
      </c>
      <c r="FK15" s="518">
        <v>0</v>
      </c>
      <c r="FL15" s="518">
        <v>0</v>
      </c>
      <c r="FM15" s="518">
        <f t="shared" si="11"/>
        <v>0</v>
      </c>
      <c r="FO15" s="518">
        <v>0</v>
      </c>
      <c r="FP15" s="518">
        <v>0</v>
      </c>
      <c r="FQ15" s="518">
        <v>0</v>
      </c>
      <c r="FR15" s="518">
        <v>0</v>
      </c>
      <c r="FS15" s="518">
        <v>0</v>
      </c>
      <c r="FT15" s="518">
        <v>0</v>
      </c>
      <c r="FU15" s="518">
        <v>0</v>
      </c>
      <c r="FV15" s="518">
        <v>0</v>
      </c>
      <c r="FW15" s="518">
        <v>0</v>
      </c>
      <c r="FX15" s="518">
        <v>0</v>
      </c>
      <c r="FY15" s="518">
        <f>+SUM(FO15:FX15)</f>
        <v>0</v>
      </c>
      <c r="GA15" s="708"/>
    </row>
    <row r="16" spans="2:183" ht="15.75" x14ac:dyDescent="0.25">
      <c r="B16" s="695" t="s">
        <v>17</v>
      </c>
      <c r="C16" s="518">
        <v>42.748943227197465</v>
      </c>
      <c r="D16" s="518">
        <v>43.001161992237932</v>
      </c>
      <c r="E16" s="518">
        <v>43.254868847992135</v>
      </c>
      <c r="F16" s="518">
        <v>43.510072574195291</v>
      </c>
      <c r="G16" s="518">
        <v>43.766782002383046</v>
      </c>
      <c r="H16" s="518">
        <v>44.025006016197104</v>
      </c>
      <c r="I16" s="518">
        <v>44.284753551692667</v>
      </c>
      <c r="J16" s="518">
        <v>44.54603359764765</v>
      </c>
      <c r="K16" s="518">
        <v>46.613201467772527</v>
      </c>
      <c r="L16" s="518">
        <v>46.894822786597999</v>
      </c>
      <c r="M16" s="518">
        <v>47.178145566913329</v>
      </c>
      <c r="N16" s="518">
        <v>47.463180088377811</v>
      </c>
      <c r="O16" s="518">
        <f t="shared" si="0"/>
        <v>537.28697171920498</v>
      </c>
      <c r="P16" s="519"/>
      <c r="Q16" s="518">
        <v>186.13302218081398</v>
      </c>
      <c r="R16" s="518">
        <v>187.22528636056458</v>
      </c>
      <c r="S16" s="518">
        <v>188.32396208822021</v>
      </c>
      <c r="T16" s="518">
        <v>189.42908701087356</v>
      </c>
      <c r="U16" s="518">
        <v>190.54069899674133</v>
      </c>
      <c r="V16" s="518">
        <v>49.209917315072921</v>
      </c>
      <c r="W16" s="518">
        <v>81.19813636027601</v>
      </c>
      <c r="X16" s="518">
        <v>81.681313779425665</v>
      </c>
      <c r="Y16" s="518">
        <v>172.0548173705738</v>
      </c>
      <c r="Z16" s="518">
        <v>173.06948612709078</v>
      </c>
      <c r="AA16" s="518">
        <v>174.0901409582934</v>
      </c>
      <c r="AB16" s="518">
        <v>175.11681719239635</v>
      </c>
      <c r="AC16" s="518">
        <f t="shared" si="1"/>
        <v>1848.0726857403426</v>
      </c>
      <c r="AD16" s="519"/>
      <c r="AE16" s="518">
        <v>148.17453143633759</v>
      </c>
      <c r="AF16" s="518">
        <v>149.05086905782426</v>
      </c>
      <c r="AG16" s="518">
        <v>149.93239153737196</v>
      </c>
      <c r="AH16" s="518">
        <v>150.8191295630966</v>
      </c>
      <c r="AI16" s="518">
        <v>151.71111400482101</v>
      </c>
      <c r="AJ16" s="518">
        <v>152.60837591515141</v>
      </c>
      <c r="AK16" s="518">
        <v>150.6067797987337</v>
      </c>
      <c r="AL16" s="518">
        <v>199.51300829183583</v>
      </c>
      <c r="AM16" s="518">
        <v>161.12130958372222</v>
      </c>
      <c r="AN16" s="518">
        <v>162.16848332009499</v>
      </c>
      <c r="AO16" s="518">
        <v>162.10746513444573</v>
      </c>
      <c r="AP16" s="518">
        <v>162.7890508313738</v>
      </c>
      <c r="AQ16" s="518">
        <f t="shared" si="2"/>
        <v>1900.6025084748089</v>
      </c>
      <c r="AR16" s="519"/>
      <c r="AS16" s="518">
        <v>130.79171619430434</v>
      </c>
      <c r="AT16" s="518">
        <v>115.34246855036271</v>
      </c>
      <c r="AU16" s="518">
        <v>115.81466694670097</v>
      </c>
      <c r="AV16" s="518">
        <v>93.755636760417673</v>
      </c>
      <c r="AW16" s="518">
        <v>166.51958921723519</v>
      </c>
      <c r="AX16" s="518">
        <v>117.33269795208251</v>
      </c>
      <c r="AY16" s="518">
        <v>143.66790938183178</v>
      </c>
      <c r="AZ16" s="518">
        <v>144.3234717391905</v>
      </c>
      <c r="BA16" s="518">
        <v>127.01169754058179</v>
      </c>
      <c r="BB16" s="518">
        <v>146.77991845836081</v>
      </c>
      <c r="BC16" s="518">
        <v>128.0895352021752</v>
      </c>
      <c r="BD16" s="518">
        <v>151.27446811802835</v>
      </c>
      <c r="BE16" s="518">
        <f t="shared" si="3"/>
        <v>1580.7037760612718</v>
      </c>
      <c r="BF16" s="519"/>
      <c r="BG16" s="518">
        <v>61.222038761278974</v>
      </c>
      <c r="BH16" s="518">
        <v>118.51291717746363</v>
      </c>
      <c r="BI16" s="518">
        <v>111.48748269240932</v>
      </c>
      <c r="BJ16" s="518">
        <v>104.29065167238187</v>
      </c>
      <c r="BK16" s="518">
        <v>111.85435046802016</v>
      </c>
      <c r="BL16" s="518">
        <v>105.50555443454094</v>
      </c>
      <c r="BM16" s="518">
        <v>104.78963301194449</v>
      </c>
      <c r="BN16" s="518">
        <v>112.50285622522301</v>
      </c>
      <c r="BO16" s="518">
        <v>94.47945056100852</v>
      </c>
      <c r="BP16" s="518">
        <v>105.11874684570107</v>
      </c>
      <c r="BQ16" s="518">
        <v>91.292435857026916</v>
      </c>
      <c r="BR16" s="518">
        <v>95.045366222539471</v>
      </c>
      <c r="BS16" s="518">
        <f t="shared" si="4"/>
        <v>1216.1014839295385</v>
      </c>
      <c r="BT16" s="519"/>
      <c r="BU16" s="518">
        <v>91.496186092726575</v>
      </c>
      <c r="BV16" s="518">
        <v>100.59575510703607</v>
      </c>
      <c r="BW16" s="518">
        <v>100.79914146203525</v>
      </c>
      <c r="BX16" s="518">
        <v>106.62055220339396</v>
      </c>
      <c r="BY16" s="518">
        <v>89.744642689999935</v>
      </c>
      <c r="BZ16" s="518">
        <v>89.570225910000062</v>
      </c>
      <c r="CA16" s="518">
        <v>89.741903360000009</v>
      </c>
      <c r="CB16" s="518">
        <v>88.960906219999941</v>
      </c>
      <c r="CC16" s="518">
        <v>37.808203059537746</v>
      </c>
      <c r="CD16" s="518">
        <v>89.806078139999997</v>
      </c>
      <c r="CE16" s="518">
        <v>89.987055729999938</v>
      </c>
      <c r="CF16" s="518">
        <v>91.230891590000013</v>
      </c>
      <c r="CG16" s="518">
        <f t="shared" si="5"/>
        <v>1066.3615415647296</v>
      </c>
      <c r="CH16" s="519"/>
      <c r="CI16" s="518">
        <v>88.258198000000007</v>
      </c>
      <c r="CJ16" s="518">
        <v>112.21513132000004</v>
      </c>
      <c r="CK16" s="518">
        <v>39.497779810000011</v>
      </c>
      <c r="CL16" s="518">
        <v>105.39120241999998</v>
      </c>
      <c r="CM16" s="518">
        <v>108.7924689699999</v>
      </c>
      <c r="CN16" s="518">
        <v>98.670439189653607</v>
      </c>
      <c r="CO16" s="518">
        <v>37.592207399999964</v>
      </c>
      <c r="CP16" s="518">
        <v>97.194606390000047</v>
      </c>
      <c r="CQ16" s="518">
        <v>96.705582599999914</v>
      </c>
      <c r="CR16" s="518">
        <v>96.338129250000065</v>
      </c>
      <c r="CS16" s="518">
        <v>65.786624099999983</v>
      </c>
      <c r="CT16" s="518">
        <v>37.410414870000025</v>
      </c>
      <c r="CU16" s="518">
        <f t="shared" si="6"/>
        <v>983.85278431965367</v>
      </c>
      <c r="CV16" s="519"/>
      <c r="CW16" s="518">
        <v>29.127029509999897</v>
      </c>
      <c r="CX16" s="518">
        <v>11.286187720000092</v>
      </c>
      <c r="CY16" s="518">
        <v>12.051329669999907</v>
      </c>
      <c r="CZ16" s="518">
        <v>4.4688514300000204</v>
      </c>
      <c r="DA16" s="518">
        <v>7.4464257000000114</v>
      </c>
      <c r="DB16" s="518">
        <v>10.597725390000098</v>
      </c>
      <c r="DC16" s="518">
        <v>11.631689689999959</v>
      </c>
      <c r="DD16" s="518">
        <v>11.646455760000023</v>
      </c>
      <c r="DE16" s="518">
        <v>11.272155769999969</v>
      </c>
      <c r="DF16" s="518">
        <v>11.496045819999992</v>
      </c>
      <c r="DG16" s="518">
        <v>10.931685479999985</v>
      </c>
      <c r="DH16" s="518">
        <v>10.573823870000112</v>
      </c>
      <c r="DI16" s="518">
        <f t="shared" si="7"/>
        <v>142.52940581000007</v>
      </c>
      <c r="DJ16" s="519"/>
      <c r="DK16" s="518">
        <v>11.056024039999826</v>
      </c>
      <c r="DL16" s="518">
        <v>10.040087450000144</v>
      </c>
      <c r="DM16" s="518">
        <v>10.768924779999949</v>
      </c>
      <c r="DN16" s="518">
        <v>10.337440130000047</v>
      </c>
      <c r="DO16" s="518">
        <v>4.4094790099999699</v>
      </c>
      <c r="DP16" s="518">
        <v>4.3204363099999767</v>
      </c>
      <c r="DQ16" s="518">
        <v>23.128951780000065</v>
      </c>
      <c r="DR16" s="518">
        <v>10.699115950000007</v>
      </c>
      <c r="DS16" s="518">
        <v>10.36701534999996</v>
      </c>
      <c r="DT16" s="518">
        <v>10.764874769999992</v>
      </c>
      <c r="DU16" s="518">
        <v>10.439714260000059</v>
      </c>
      <c r="DV16" s="518">
        <v>4.8796016599999774</v>
      </c>
      <c r="DW16" s="518">
        <f t="shared" si="8"/>
        <v>121.21166548999997</v>
      </c>
      <c r="DX16" s="519"/>
      <c r="DY16" s="518">
        <v>10.104627630000024</v>
      </c>
      <c r="DZ16" s="518">
        <v>7.6577272799999605</v>
      </c>
      <c r="EA16" s="518">
        <v>7.2528384000000301</v>
      </c>
      <c r="EB16" s="518">
        <v>7.831180809999978</v>
      </c>
      <c r="EC16" s="518">
        <v>8.1277336599999899</v>
      </c>
      <c r="ED16" s="518">
        <v>6.3246061899999972</v>
      </c>
      <c r="EE16" s="518">
        <v>7.8569559800000093</v>
      </c>
      <c r="EF16" s="518">
        <v>7.9311056600000143</v>
      </c>
      <c r="EG16" s="518">
        <v>7.8980846099999553</v>
      </c>
      <c r="EH16" s="518">
        <v>8.2344459600000732</v>
      </c>
      <c r="EI16" s="518">
        <v>8.0204925199999479</v>
      </c>
      <c r="EJ16" s="518">
        <v>8.154958640000018</v>
      </c>
      <c r="EK16" s="518">
        <f t="shared" si="9"/>
        <v>95.394757339999998</v>
      </c>
      <c r="EL16" s="519"/>
      <c r="EM16" s="518">
        <v>7.5595771799999625</v>
      </c>
      <c r="EN16" s="518">
        <v>5.6828697999999918</v>
      </c>
      <c r="EO16" s="518">
        <v>6.5541773600000397</v>
      </c>
      <c r="EP16" s="518">
        <v>6.9638744999999744</v>
      </c>
      <c r="EQ16" s="518">
        <v>6.959485030000053</v>
      </c>
      <c r="ER16" s="518">
        <v>6.6719586099999901</v>
      </c>
      <c r="ES16" s="518">
        <v>7.1843547899999862</v>
      </c>
      <c r="ET16" s="518">
        <v>7.5333603600000174</v>
      </c>
      <c r="EU16" s="518">
        <v>7.4600646399999846</v>
      </c>
      <c r="EV16" s="518">
        <v>7.4572522099999787</v>
      </c>
      <c r="EW16" s="518">
        <v>7.4124907099999859</v>
      </c>
      <c r="EX16" s="518">
        <v>3.5988584700000388</v>
      </c>
      <c r="EY16" s="518">
        <f t="shared" si="10"/>
        <v>81.038323660000003</v>
      </c>
      <c r="EZ16" s="519"/>
      <c r="FA16" s="518">
        <v>6.7128220700000156</v>
      </c>
      <c r="FB16" s="518">
        <v>6.1342613999999571</v>
      </c>
      <c r="FC16" s="518">
        <v>6.45906025000005</v>
      </c>
      <c r="FD16" s="518">
        <v>6.1287884399999655</v>
      </c>
      <c r="FE16" s="518">
        <v>6.2333919300000105</v>
      </c>
      <c r="FF16" s="518">
        <v>5.9016623099999777</v>
      </c>
      <c r="FG16" s="518">
        <v>5.9583807600000114</v>
      </c>
      <c r="FH16" s="518">
        <v>6.0029906299999993</v>
      </c>
      <c r="FI16" s="518">
        <v>5.9487957199999926</v>
      </c>
      <c r="FJ16" s="518">
        <v>6.1150233200000059</v>
      </c>
      <c r="FK16" s="518">
        <v>5.883860320000025</v>
      </c>
      <c r="FL16" s="518">
        <v>6.0726764999999716</v>
      </c>
      <c r="FM16" s="518">
        <f t="shared" si="11"/>
        <v>73.551713649999982</v>
      </c>
      <c r="FO16" s="518">
        <v>5.1092549399999996</v>
      </c>
      <c r="FP16" s="518">
        <v>4.4311021300000277</v>
      </c>
      <c r="FQ16" s="518">
        <v>4.3533970599999918</v>
      </c>
      <c r="FR16" s="518">
        <v>4.9350236199999813</v>
      </c>
      <c r="FS16" s="518">
        <v>4.8675691999999913</v>
      </c>
      <c r="FT16" s="518">
        <v>4.7463615600000253</v>
      </c>
      <c r="FU16" s="518">
        <v>5.3799111499999981</v>
      </c>
      <c r="FV16" s="518">
        <v>0.5783310399999948</v>
      </c>
      <c r="FW16" s="518">
        <v>4.1969672099999968</v>
      </c>
      <c r="FX16" s="518">
        <v>4.9474083100000144</v>
      </c>
      <c r="FY16" s="518">
        <f>+SUM(FO16:FX16)</f>
        <v>43.545326220000021</v>
      </c>
      <c r="GA16" s="708"/>
    </row>
    <row r="17" spans="2:183" ht="15.75" x14ac:dyDescent="0.25">
      <c r="B17" s="687" t="s">
        <v>92</v>
      </c>
      <c r="C17" s="542">
        <f t="shared" ref="C17:N17" si="40">+C8+C7</f>
        <v>-725.80311520988334</v>
      </c>
      <c r="D17" s="542">
        <f t="shared" si="40"/>
        <v>978.23215362686869</v>
      </c>
      <c r="E17" s="542">
        <f t="shared" si="40"/>
        <v>728.26260971851116</v>
      </c>
      <c r="F17" s="542">
        <f t="shared" si="40"/>
        <v>-123.46716877765502</v>
      </c>
      <c r="G17" s="542">
        <f t="shared" si="40"/>
        <v>285.25315334977137</v>
      </c>
      <c r="H17" s="542">
        <f t="shared" si="40"/>
        <v>1026.0428056689134</v>
      </c>
      <c r="I17" s="542">
        <f t="shared" si="40"/>
        <v>240.07497284506127</v>
      </c>
      <c r="J17" s="542">
        <f t="shared" si="40"/>
        <v>1140.3949579727978</v>
      </c>
      <c r="K17" s="542">
        <f t="shared" si="40"/>
        <v>1007.4612894248095</v>
      </c>
      <c r="L17" s="542">
        <f t="shared" si="40"/>
        <v>1053.84398968713</v>
      </c>
      <c r="M17" s="542">
        <f t="shared" si="40"/>
        <v>1378.382566504969</v>
      </c>
      <c r="N17" s="542">
        <f t="shared" si="40"/>
        <v>3472.4934368884101</v>
      </c>
      <c r="O17" s="542">
        <f t="shared" si="0"/>
        <v>10461.171651699704</v>
      </c>
      <c r="P17" s="573"/>
      <c r="Q17" s="542">
        <f t="shared" ref="Q17:AB17" si="41">+Q8+Q7</f>
        <v>-449.15268898485385</v>
      </c>
      <c r="R17" s="542">
        <f t="shared" si="41"/>
        <v>1094.8011881759239</v>
      </c>
      <c r="S17" s="542">
        <f t="shared" si="41"/>
        <v>776.59125543145456</v>
      </c>
      <c r="T17" s="542">
        <f t="shared" si="41"/>
        <v>549.34067744752019</v>
      </c>
      <c r="U17" s="542">
        <f t="shared" si="41"/>
        <v>650.85891345665823</v>
      </c>
      <c r="V17" s="542">
        <f t="shared" si="41"/>
        <v>1024.9779481482512</v>
      </c>
      <c r="W17" s="542">
        <f t="shared" si="41"/>
        <v>1121.8625749006208</v>
      </c>
      <c r="X17" s="542">
        <f t="shared" si="41"/>
        <v>1158.2201126419684</v>
      </c>
      <c r="Y17" s="542">
        <f t="shared" si="41"/>
        <v>1334.4468166283075</v>
      </c>
      <c r="Z17" s="542">
        <f t="shared" si="41"/>
        <v>1279.6658554600183</v>
      </c>
      <c r="AA17" s="542">
        <f t="shared" si="41"/>
        <v>1005.9642867711124</v>
      </c>
      <c r="AB17" s="542">
        <f t="shared" si="41"/>
        <v>3812.9691521724958</v>
      </c>
      <c r="AC17" s="542">
        <f t="shared" si="1"/>
        <v>13360.546092249479</v>
      </c>
      <c r="AD17" s="573"/>
      <c r="AE17" s="542">
        <f t="shared" ref="AE17:AP17" si="42">+AE8+AE7</f>
        <v>-396.18532436002039</v>
      </c>
      <c r="AF17" s="542">
        <f t="shared" si="42"/>
        <v>982.55827309206813</v>
      </c>
      <c r="AG17" s="542">
        <f t="shared" si="42"/>
        <v>1807.5048306090691</v>
      </c>
      <c r="AH17" s="542">
        <f t="shared" si="42"/>
        <v>170.79049731281339</v>
      </c>
      <c r="AI17" s="542">
        <f t="shared" si="42"/>
        <v>815.53821211966351</v>
      </c>
      <c r="AJ17" s="542">
        <f t="shared" si="42"/>
        <v>1152.497359554693</v>
      </c>
      <c r="AK17" s="542">
        <f t="shared" si="42"/>
        <v>-153.6831664660649</v>
      </c>
      <c r="AL17" s="542">
        <f t="shared" si="42"/>
        <v>990.60411259154262</v>
      </c>
      <c r="AM17" s="542">
        <f t="shared" si="42"/>
        <v>1101.0558630741461</v>
      </c>
      <c r="AN17" s="542">
        <f t="shared" si="42"/>
        <v>1107.4182298611577</v>
      </c>
      <c r="AO17" s="542">
        <f t="shared" si="42"/>
        <v>1214.8491210386769</v>
      </c>
      <c r="AP17" s="542">
        <f t="shared" si="42"/>
        <v>5343.1479183412666</v>
      </c>
      <c r="AQ17" s="542">
        <f t="shared" si="2"/>
        <v>14136.095926769012</v>
      </c>
      <c r="AR17" s="573"/>
      <c r="AS17" s="542">
        <f t="shared" ref="AS17:BD17" si="43">+AS8+AS7</f>
        <v>194.56962883918879</v>
      </c>
      <c r="AT17" s="542">
        <f t="shared" si="43"/>
        <v>1192.8614716777263</v>
      </c>
      <c r="AU17" s="542">
        <f t="shared" si="43"/>
        <v>1679.6192222310119</v>
      </c>
      <c r="AV17" s="542">
        <f t="shared" si="43"/>
        <v>1470.115405966382</v>
      </c>
      <c r="AW17" s="542">
        <f t="shared" si="43"/>
        <v>1552.0280780391399</v>
      </c>
      <c r="AX17" s="542">
        <f t="shared" si="43"/>
        <v>1689.5424107711069</v>
      </c>
      <c r="AY17" s="542">
        <f t="shared" si="43"/>
        <v>741.61637133101067</v>
      </c>
      <c r="AZ17" s="542">
        <f t="shared" si="43"/>
        <v>1366.2768766965592</v>
      </c>
      <c r="BA17" s="542">
        <f t="shared" si="43"/>
        <v>2262.7281672449876</v>
      </c>
      <c r="BB17" s="542">
        <f t="shared" si="43"/>
        <v>1342.2625063642672</v>
      </c>
      <c r="BC17" s="542">
        <f t="shared" si="43"/>
        <v>1962.5395810858158</v>
      </c>
      <c r="BD17" s="542">
        <f t="shared" si="43"/>
        <v>3897.8942082478957</v>
      </c>
      <c r="BE17" s="542">
        <f t="shared" si="3"/>
        <v>19352.053928495094</v>
      </c>
      <c r="BF17" s="573"/>
      <c r="BG17" s="542">
        <f t="shared" ref="BG17:BR17" si="44">+BG8+BG7</f>
        <v>170.96277200191332</v>
      </c>
      <c r="BH17" s="542">
        <f t="shared" si="44"/>
        <v>1383.097366143734</v>
      </c>
      <c r="BI17" s="542">
        <f t="shared" si="44"/>
        <v>2035.6213013137385</v>
      </c>
      <c r="BJ17" s="542">
        <f t="shared" si="44"/>
        <v>371.04187760253245</v>
      </c>
      <c r="BK17" s="542">
        <f t="shared" si="44"/>
        <v>2537.9273947503857</v>
      </c>
      <c r="BL17" s="542">
        <f t="shared" si="44"/>
        <v>1129.4965550523839</v>
      </c>
      <c r="BM17" s="542">
        <f t="shared" si="44"/>
        <v>70.80842125911596</v>
      </c>
      <c r="BN17" s="542">
        <f t="shared" si="44"/>
        <v>924.25283273287812</v>
      </c>
      <c r="BO17" s="542">
        <f t="shared" si="44"/>
        <v>729.32552379616914</v>
      </c>
      <c r="BP17" s="542">
        <f t="shared" si="44"/>
        <v>732.95489789680153</v>
      </c>
      <c r="BQ17" s="542">
        <f t="shared" si="44"/>
        <v>901.35347076015739</v>
      </c>
      <c r="BR17" s="542">
        <f t="shared" si="44"/>
        <v>3399.6509277814334</v>
      </c>
      <c r="BS17" s="542">
        <f t="shared" si="4"/>
        <v>14386.493341091244</v>
      </c>
      <c r="BT17" s="573"/>
      <c r="BU17" s="542">
        <f t="shared" ref="BU17:CF17" si="45">+BU8+BU7</f>
        <v>-473.41519059547113</v>
      </c>
      <c r="BV17" s="542">
        <f t="shared" si="45"/>
        <v>401.34337426791899</v>
      </c>
      <c r="BW17" s="542">
        <f t="shared" si="45"/>
        <v>1467.5465215815079</v>
      </c>
      <c r="BX17" s="542">
        <f t="shared" si="45"/>
        <v>10.691172835668965</v>
      </c>
      <c r="BY17" s="542">
        <f t="shared" si="45"/>
        <v>212.32018878984729</v>
      </c>
      <c r="BZ17" s="542">
        <f t="shared" si="45"/>
        <v>848.52226442372989</v>
      </c>
      <c r="CA17" s="542">
        <f t="shared" si="45"/>
        <v>526.17837335146044</v>
      </c>
      <c r="CB17" s="542">
        <f t="shared" si="45"/>
        <v>285.73821984354339</v>
      </c>
      <c r="CC17" s="542">
        <f t="shared" si="45"/>
        <v>1287.3512168575589</v>
      </c>
      <c r="CD17" s="542">
        <f t="shared" si="45"/>
        <v>738.78598614881901</v>
      </c>
      <c r="CE17" s="542">
        <f t="shared" si="45"/>
        <v>302.47306457577662</v>
      </c>
      <c r="CF17" s="542">
        <f t="shared" si="45"/>
        <v>3175.6787482599107</v>
      </c>
      <c r="CG17" s="542">
        <f t="shared" si="5"/>
        <v>8783.2139403402707</v>
      </c>
      <c r="CH17" s="573"/>
      <c r="CI17" s="542">
        <f t="shared" ref="CI17:CT17" si="46">+CI8+CI7</f>
        <v>-68.708379602255718</v>
      </c>
      <c r="CJ17" s="542">
        <f t="shared" si="46"/>
        <v>409.93681991905231</v>
      </c>
      <c r="CK17" s="542">
        <f t="shared" si="46"/>
        <v>959.54479222222324</v>
      </c>
      <c r="CL17" s="542">
        <f t="shared" si="46"/>
        <v>-45.056556714723285</v>
      </c>
      <c r="CM17" s="542">
        <f t="shared" si="46"/>
        <v>327.05903896952628</v>
      </c>
      <c r="CN17" s="542">
        <f t="shared" si="46"/>
        <v>1904.5295980716646</v>
      </c>
      <c r="CO17" s="542">
        <f t="shared" si="46"/>
        <v>832.87412611866216</v>
      </c>
      <c r="CP17" s="542">
        <f t="shared" si="46"/>
        <v>374.06322594136287</v>
      </c>
      <c r="CQ17" s="542">
        <f t="shared" si="46"/>
        <v>830.15194202117698</v>
      </c>
      <c r="CR17" s="542">
        <f t="shared" si="46"/>
        <v>790.42981786496989</v>
      </c>
      <c r="CS17" s="542">
        <f t="shared" si="46"/>
        <v>1206.3566876330392</v>
      </c>
      <c r="CT17" s="542">
        <f t="shared" si="46"/>
        <v>2536.9624165987871</v>
      </c>
      <c r="CU17" s="542">
        <f t="shared" si="6"/>
        <v>10058.143529043486</v>
      </c>
      <c r="CV17" s="573"/>
      <c r="CW17" s="542">
        <f t="shared" ref="CW17:DH17" si="47">+CW8+CW7</f>
        <v>-36.866685818639553</v>
      </c>
      <c r="CX17" s="542">
        <f t="shared" si="47"/>
        <v>320.04712899454842</v>
      </c>
      <c r="CY17" s="542">
        <f t="shared" si="47"/>
        <v>790.362144224958</v>
      </c>
      <c r="CZ17" s="542">
        <f t="shared" si="47"/>
        <v>1476.3749164009507</v>
      </c>
      <c r="DA17" s="542">
        <f t="shared" si="47"/>
        <v>1032.1018566226744</v>
      </c>
      <c r="DB17" s="542">
        <f t="shared" si="47"/>
        <v>1866.1108639968465</v>
      </c>
      <c r="DC17" s="542">
        <f t="shared" si="47"/>
        <v>1012.7167492445262</v>
      </c>
      <c r="DD17" s="542">
        <f t="shared" si="47"/>
        <v>920.37123662314161</v>
      </c>
      <c r="DE17" s="542">
        <f t="shared" si="47"/>
        <v>42.265333519145031</v>
      </c>
      <c r="DF17" s="542">
        <f t="shared" si="47"/>
        <v>826.06867237664756</v>
      </c>
      <c r="DG17" s="542">
        <f t="shared" si="47"/>
        <v>698.04878032310364</v>
      </c>
      <c r="DH17" s="542">
        <f t="shared" si="47"/>
        <v>2914.2672323551033</v>
      </c>
      <c r="DI17" s="542">
        <f t="shared" si="7"/>
        <v>11861.868228863006</v>
      </c>
      <c r="DJ17" s="573"/>
      <c r="DK17" s="542">
        <f t="shared" ref="DK17:DV17" si="48">+DK8+DK7</f>
        <v>233.17201682757945</v>
      </c>
      <c r="DL17" s="542">
        <f t="shared" si="48"/>
        <v>266.74863962247503</v>
      </c>
      <c r="DM17" s="542">
        <f t="shared" si="48"/>
        <v>407.18470460650286</v>
      </c>
      <c r="DN17" s="542">
        <f t="shared" si="48"/>
        <v>-256.44637683730241</v>
      </c>
      <c r="DO17" s="542">
        <f t="shared" si="48"/>
        <v>565.94207850180385</v>
      </c>
      <c r="DP17" s="542">
        <f t="shared" si="48"/>
        <v>273.20385951955467</v>
      </c>
      <c r="DQ17" s="542">
        <f t="shared" si="48"/>
        <v>376.71904386808893</v>
      </c>
      <c r="DR17" s="542">
        <f t="shared" si="48"/>
        <v>577.71565073966838</v>
      </c>
      <c r="DS17" s="542">
        <f t="shared" si="48"/>
        <v>-666.70369469130014</v>
      </c>
      <c r="DT17" s="542">
        <f t="shared" si="48"/>
        <v>313.53909599435042</v>
      </c>
      <c r="DU17" s="542">
        <f t="shared" si="48"/>
        <v>94.033732186267741</v>
      </c>
      <c r="DV17" s="542">
        <f t="shared" si="48"/>
        <v>2803.6462548993222</v>
      </c>
      <c r="DW17" s="542">
        <f t="shared" si="8"/>
        <v>4988.7550052370107</v>
      </c>
      <c r="DX17" s="573"/>
      <c r="DY17" s="542">
        <f t="shared" ref="DY17:EJ17" si="49">+DY8+DY7</f>
        <v>-273.03824017472624</v>
      </c>
      <c r="DZ17" s="542">
        <f t="shared" si="49"/>
        <v>395.71319682489548</v>
      </c>
      <c r="EA17" s="542">
        <f t="shared" si="49"/>
        <v>-74.600442514303211</v>
      </c>
      <c r="EB17" s="542">
        <f t="shared" si="49"/>
        <v>205.43092804080516</v>
      </c>
      <c r="EC17" s="542">
        <f t="shared" si="49"/>
        <v>-509.58795534731382</v>
      </c>
      <c r="ED17" s="542">
        <f t="shared" si="49"/>
        <v>281.91640733159227</v>
      </c>
      <c r="EE17" s="542">
        <f t="shared" si="49"/>
        <v>95.690307525371765</v>
      </c>
      <c r="EF17" s="542">
        <f t="shared" si="49"/>
        <v>70.195292477142274</v>
      </c>
      <c r="EG17" s="542">
        <f t="shared" si="49"/>
        <v>-344.69930167790631</v>
      </c>
      <c r="EH17" s="542">
        <f t="shared" si="49"/>
        <v>572.37874871189365</v>
      </c>
      <c r="EI17" s="542">
        <f t="shared" si="49"/>
        <v>566.48069695333902</v>
      </c>
      <c r="EJ17" s="542">
        <f t="shared" si="49"/>
        <v>2277.5993099484413</v>
      </c>
      <c r="EK17" s="542">
        <f t="shared" si="9"/>
        <v>3263.4789480992313</v>
      </c>
      <c r="EL17" s="573"/>
      <c r="EM17" s="542">
        <f t="shared" ref="EM17:EU17" si="50">+EM8+EM7</f>
        <v>-521.78944306118569</v>
      </c>
      <c r="EN17" s="542">
        <f t="shared" si="50"/>
        <v>1294.2198389371358</v>
      </c>
      <c r="EO17" s="542">
        <f t="shared" si="50"/>
        <v>465.29602639605355</v>
      </c>
      <c r="EP17" s="542">
        <f t="shared" si="50"/>
        <v>-714.36860388178013</v>
      </c>
      <c r="EQ17" s="542">
        <f t="shared" si="50"/>
        <v>1090.9203480673468</v>
      </c>
      <c r="ER17" s="542">
        <f t="shared" si="50"/>
        <v>586.68731350761868</v>
      </c>
      <c r="ES17" s="542">
        <f t="shared" si="50"/>
        <v>587.64597252784688</v>
      </c>
      <c r="ET17" s="542">
        <f t="shared" si="50"/>
        <v>869.88666641085479</v>
      </c>
      <c r="EU17" s="542">
        <f t="shared" si="50"/>
        <v>700.7044030983742</v>
      </c>
      <c r="EV17" s="542">
        <f t="shared" ref="EV17:EX17" si="51">+EV8+EV7</f>
        <v>517.85679749863402</v>
      </c>
      <c r="EW17" s="542">
        <f t="shared" si="51"/>
        <v>1116.9882783016972</v>
      </c>
      <c r="EX17" s="542">
        <f t="shared" si="51"/>
        <v>2190.0801315576991</v>
      </c>
      <c r="EY17" s="542">
        <f t="shared" si="10"/>
        <v>8184.1277293602952</v>
      </c>
      <c r="EZ17" s="573"/>
      <c r="FA17" s="542">
        <f t="shared" ref="FA17:FL17" si="52">+FA8+FA7</f>
        <v>2850.8827907569553</v>
      </c>
      <c r="FB17" s="542">
        <f t="shared" si="52"/>
        <v>-333.89941758797369</v>
      </c>
      <c r="FC17" s="542">
        <f t="shared" si="52"/>
        <v>193.69504562800341</v>
      </c>
      <c r="FD17" s="542">
        <f t="shared" si="52"/>
        <v>308.61209397686093</v>
      </c>
      <c r="FE17" s="542">
        <f t="shared" si="52"/>
        <v>134.09365360916911</v>
      </c>
      <c r="FF17" s="542">
        <f t="shared" si="52"/>
        <v>772.2199106058257</v>
      </c>
      <c r="FG17" s="542">
        <f t="shared" si="52"/>
        <v>747.14605861106349</v>
      </c>
      <c r="FH17" s="542">
        <f t="shared" si="52"/>
        <v>318.42863557383777</v>
      </c>
      <c r="FI17" s="542">
        <f t="shared" si="52"/>
        <v>499.2313130025812</v>
      </c>
      <c r="FJ17" s="542">
        <f t="shared" si="52"/>
        <v>518.16299862619007</v>
      </c>
      <c r="FK17" s="542">
        <f t="shared" si="52"/>
        <v>997.917292351161</v>
      </c>
      <c r="FL17" s="542">
        <f t="shared" si="52"/>
        <v>3261.0669217861641</v>
      </c>
      <c r="FM17" s="542">
        <f t="shared" si="11"/>
        <v>10267.557296939838</v>
      </c>
      <c r="FO17" s="542">
        <f>+FO8+FO7</f>
        <v>-220.98438723767708</v>
      </c>
      <c r="FP17" s="542">
        <f t="shared" ref="FP17:FX17" si="53">+FP8+FP7</f>
        <v>806.63010361171519</v>
      </c>
      <c r="FQ17" s="542">
        <f t="shared" si="53"/>
        <v>605.43521476799617</v>
      </c>
      <c r="FR17" s="542">
        <f t="shared" si="53"/>
        <v>-7.6240556937123642</v>
      </c>
      <c r="FS17" s="542">
        <f t="shared" si="53"/>
        <v>814.84487970394662</v>
      </c>
      <c r="FT17" s="542">
        <f t="shared" si="53"/>
        <v>286.50171507811297</v>
      </c>
      <c r="FU17" s="542">
        <f t="shared" si="53"/>
        <v>982.69338741703177</v>
      </c>
      <c r="FV17" s="542">
        <f t="shared" si="53"/>
        <v>915.96174433045962</v>
      </c>
      <c r="FW17" s="542">
        <f t="shared" si="53"/>
        <v>606.10525464109412</v>
      </c>
      <c r="FX17" s="542">
        <f t="shared" si="53"/>
        <v>483.2791617342524</v>
      </c>
      <c r="FY17" s="542">
        <f>+SUM(FO17:FX17)</f>
        <v>5272.8430183532191</v>
      </c>
      <c r="GA17" s="708"/>
    </row>
    <row r="18" spans="2:183" ht="15.75" x14ac:dyDescent="0.25">
      <c r="B18" s="687" t="s">
        <v>96</v>
      </c>
      <c r="C18" s="542">
        <f t="shared" ref="C18:N18" si="54">+C19+C33+C36</f>
        <v>-339.71959568988302</v>
      </c>
      <c r="D18" s="542">
        <f t="shared" si="54"/>
        <v>2038.2813531068687</v>
      </c>
      <c r="E18" s="542">
        <f t="shared" si="54"/>
        <v>525.69181276851134</v>
      </c>
      <c r="F18" s="542">
        <f t="shared" si="54"/>
        <v>431.70716522234545</v>
      </c>
      <c r="G18" s="542">
        <f t="shared" si="54"/>
        <v>-22.985224010228535</v>
      </c>
      <c r="H18" s="542">
        <f t="shared" si="54"/>
        <v>565.20884366891312</v>
      </c>
      <c r="I18" s="542">
        <f t="shared" si="54"/>
        <v>288.04126884506127</v>
      </c>
      <c r="J18" s="542">
        <f t="shared" si="54"/>
        <v>2191.7483069727982</v>
      </c>
      <c r="K18" s="542">
        <f t="shared" si="54"/>
        <v>555.47388342480917</v>
      </c>
      <c r="L18" s="542">
        <f t="shared" si="54"/>
        <v>884.8069645171297</v>
      </c>
      <c r="M18" s="542">
        <f t="shared" si="54"/>
        <v>867.1991385049688</v>
      </c>
      <c r="N18" s="542">
        <f t="shared" si="54"/>
        <v>2323.3102058884097</v>
      </c>
      <c r="O18" s="542">
        <f t="shared" si="0"/>
        <v>10308.764123219702</v>
      </c>
      <c r="P18" s="573"/>
      <c r="Q18" s="542">
        <f t="shared" ref="Q18:AB18" si="55">+Q19+Q33+Q36</f>
        <v>-147.65150898485348</v>
      </c>
      <c r="R18" s="542">
        <f t="shared" si="55"/>
        <v>1212.8301321759236</v>
      </c>
      <c r="S18" s="542">
        <f t="shared" si="55"/>
        <v>271.55019343145432</v>
      </c>
      <c r="T18" s="542">
        <f t="shared" si="55"/>
        <v>802.15869644752024</v>
      </c>
      <c r="U18" s="542">
        <f t="shared" si="55"/>
        <v>1003.3044784566582</v>
      </c>
      <c r="V18" s="542">
        <f t="shared" si="55"/>
        <v>2239.5101811482514</v>
      </c>
      <c r="W18" s="542">
        <f t="shared" si="55"/>
        <v>890.69158690062068</v>
      </c>
      <c r="X18" s="542">
        <f t="shared" si="55"/>
        <v>1172.8856686419683</v>
      </c>
      <c r="Y18" s="542">
        <f t="shared" si="55"/>
        <v>2161.5997726283081</v>
      </c>
      <c r="Z18" s="542">
        <f t="shared" si="55"/>
        <v>813.01118546001771</v>
      </c>
      <c r="AA18" s="542">
        <f t="shared" si="55"/>
        <v>707.45111877111253</v>
      </c>
      <c r="AB18" s="542">
        <f t="shared" si="55"/>
        <v>2514.1509361724957</v>
      </c>
      <c r="AC18" s="542">
        <f t="shared" si="1"/>
        <v>13641.492441249477</v>
      </c>
      <c r="AD18" s="573"/>
      <c r="AE18" s="542">
        <f t="shared" ref="AE18:AP18" si="56">+AE19+AE33+AE36</f>
        <v>11.452087639979993</v>
      </c>
      <c r="AF18" s="542">
        <f t="shared" si="56"/>
        <v>1149.1878520920686</v>
      </c>
      <c r="AG18" s="542">
        <f t="shared" si="56"/>
        <v>1424.7173086090693</v>
      </c>
      <c r="AH18" s="542">
        <f t="shared" si="56"/>
        <v>456.29375231281313</v>
      </c>
      <c r="AI18" s="542">
        <f t="shared" si="56"/>
        <v>1417.6090251196633</v>
      </c>
      <c r="AJ18" s="542">
        <f t="shared" si="56"/>
        <v>1037.9189955546926</v>
      </c>
      <c r="AK18" s="542">
        <f t="shared" si="56"/>
        <v>-121.79386546606435</v>
      </c>
      <c r="AL18" s="542">
        <f t="shared" si="56"/>
        <v>563.26150859154268</v>
      </c>
      <c r="AM18" s="542">
        <f t="shared" si="56"/>
        <v>617.66936107414642</v>
      </c>
      <c r="AN18" s="542">
        <f t="shared" si="56"/>
        <v>1000.9897158611573</v>
      </c>
      <c r="AO18" s="542">
        <f t="shared" si="56"/>
        <v>1354.4260570386768</v>
      </c>
      <c r="AP18" s="542">
        <f t="shared" si="56"/>
        <v>4574.7293813412662</v>
      </c>
      <c r="AQ18" s="542">
        <f t="shared" si="2"/>
        <v>13486.461179769012</v>
      </c>
      <c r="AR18" s="573"/>
      <c r="AS18" s="542">
        <f t="shared" ref="AS18:BD18" si="57">+AS19+AS33+AS36</f>
        <v>549.54391483918903</v>
      </c>
      <c r="AT18" s="542">
        <f t="shared" si="57"/>
        <v>1286.900090677726</v>
      </c>
      <c r="AU18" s="542">
        <f t="shared" si="57"/>
        <v>995.60272123101197</v>
      </c>
      <c r="AV18" s="542">
        <f t="shared" si="57"/>
        <v>1715.8232519663818</v>
      </c>
      <c r="AW18" s="542">
        <f t="shared" si="57"/>
        <v>1336.2856930391399</v>
      </c>
      <c r="AX18" s="542">
        <f t="shared" si="57"/>
        <v>2628.3431157711066</v>
      </c>
      <c r="AY18" s="542">
        <f t="shared" si="57"/>
        <v>1328.7903583310101</v>
      </c>
      <c r="AZ18" s="542">
        <f t="shared" si="57"/>
        <v>1341.2982526965595</v>
      </c>
      <c r="BA18" s="542">
        <f t="shared" si="57"/>
        <v>2720.015855244988</v>
      </c>
      <c r="BB18" s="542">
        <f t="shared" si="57"/>
        <v>1057.3722873642671</v>
      </c>
      <c r="BC18" s="542">
        <f t="shared" si="57"/>
        <v>1799.4104260858157</v>
      </c>
      <c r="BD18" s="542">
        <f t="shared" si="57"/>
        <v>3475.0197352478963</v>
      </c>
      <c r="BE18" s="542">
        <f t="shared" si="3"/>
        <v>20234.405702495093</v>
      </c>
      <c r="BF18" s="573"/>
      <c r="BG18" s="542">
        <f t="shared" ref="BG18:BR18" si="58">+BG19+BG33+BG36</f>
        <v>1816.335076001913</v>
      </c>
      <c r="BH18" s="542">
        <f t="shared" si="58"/>
        <v>1284.9023271437336</v>
      </c>
      <c r="BI18" s="542">
        <f t="shared" si="58"/>
        <v>1010.0721123137387</v>
      </c>
      <c r="BJ18" s="542">
        <f t="shared" si="58"/>
        <v>477.31175560253246</v>
      </c>
      <c r="BK18" s="542">
        <f t="shared" si="58"/>
        <v>2851.7492387503853</v>
      </c>
      <c r="BL18" s="542">
        <f t="shared" si="58"/>
        <v>2268.9261830523837</v>
      </c>
      <c r="BM18" s="542">
        <f t="shared" si="58"/>
        <v>-108.59518074088423</v>
      </c>
      <c r="BN18" s="542">
        <f t="shared" si="58"/>
        <v>539.5843417328789</v>
      </c>
      <c r="BO18" s="542">
        <f t="shared" si="58"/>
        <v>-335.04743220383114</v>
      </c>
      <c r="BP18" s="542">
        <f t="shared" si="58"/>
        <v>3440.1254148968023</v>
      </c>
      <c r="BQ18" s="542">
        <f t="shared" si="58"/>
        <v>-41.345688239843412</v>
      </c>
      <c r="BR18" s="542">
        <f t="shared" si="58"/>
        <v>951.55953778143385</v>
      </c>
      <c r="BS18" s="542">
        <f t="shared" si="4"/>
        <v>14155.577686091241</v>
      </c>
      <c r="BT18" s="573"/>
      <c r="BU18" s="542">
        <f t="shared" ref="BU18:CF18" si="59">+BU19+BU33+BU36</f>
        <v>3323.7072004045281</v>
      </c>
      <c r="BV18" s="542">
        <f t="shared" si="59"/>
        <v>-265.38220573208082</v>
      </c>
      <c r="BW18" s="542">
        <f t="shared" si="59"/>
        <v>383.58357558150817</v>
      </c>
      <c r="BX18" s="542">
        <f t="shared" si="59"/>
        <v>-106.48363016433157</v>
      </c>
      <c r="BY18" s="542">
        <f t="shared" si="59"/>
        <v>283.93030478984701</v>
      </c>
      <c r="BZ18" s="542">
        <f t="shared" si="59"/>
        <v>511.56293442372998</v>
      </c>
      <c r="CA18" s="542">
        <f t="shared" si="59"/>
        <v>659.07433935146128</v>
      </c>
      <c r="CB18" s="542">
        <f t="shared" si="59"/>
        <v>463.25789784354293</v>
      </c>
      <c r="CC18" s="542">
        <f t="shared" si="59"/>
        <v>932.54091285755942</v>
      </c>
      <c r="CD18" s="542">
        <f t="shared" si="59"/>
        <v>883.41369214881865</v>
      </c>
      <c r="CE18" s="542">
        <f t="shared" si="59"/>
        <v>-6.2718644242227697</v>
      </c>
      <c r="CF18" s="542">
        <f t="shared" si="59"/>
        <v>2944.2302432599108</v>
      </c>
      <c r="CG18" s="542">
        <f t="shared" si="5"/>
        <v>10007.163400340271</v>
      </c>
      <c r="CH18" s="573"/>
      <c r="CI18" s="542">
        <f t="shared" ref="CI18:CT18" si="60">+CI19+CI33+CI36</f>
        <v>1256.9376863977448</v>
      </c>
      <c r="CJ18" s="542">
        <f t="shared" si="60"/>
        <v>-477.04680408094748</v>
      </c>
      <c r="CK18" s="542">
        <f t="shared" si="60"/>
        <v>2679.1796042222231</v>
      </c>
      <c r="CL18" s="542">
        <f t="shared" si="60"/>
        <v>-1100.5570097147233</v>
      </c>
      <c r="CM18" s="542">
        <f t="shared" si="60"/>
        <v>1063.243968969527</v>
      </c>
      <c r="CN18" s="542">
        <f t="shared" si="60"/>
        <v>1629.5673470716647</v>
      </c>
      <c r="CO18" s="542">
        <f t="shared" si="60"/>
        <v>458.58268611866089</v>
      </c>
      <c r="CP18" s="542">
        <f t="shared" si="60"/>
        <v>59.791476941363499</v>
      </c>
      <c r="CQ18" s="542">
        <f t="shared" si="60"/>
        <v>2851.6727230211764</v>
      </c>
      <c r="CR18" s="542">
        <f t="shared" si="60"/>
        <v>-925.91105713502907</v>
      </c>
      <c r="CS18" s="542">
        <f t="shared" si="60"/>
        <v>345.01122663303852</v>
      </c>
      <c r="CT18" s="542">
        <f t="shared" si="60"/>
        <v>2454.0185105987875</v>
      </c>
      <c r="CU18" s="542">
        <f t="shared" si="6"/>
        <v>10294.490359043486</v>
      </c>
      <c r="CV18" s="573"/>
      <c r="CW18" s="542">
        <f t="shared" ref="CW18:DH18" si="61">+CW19+CW33+CW36</f>
        <v>94.24248118136066</v>
      </c>
      <c r="CX18" s="542">
        <f t="shared" si="61"/>
        <v>-331.74777200545157</v>
      </c>
      <c r="CY18" s="542">
        <f t="shared" si="61"/>
        <v>352.40969022495807</v>
      </c>
      <c r="CZ18" s="542">
        <f t="shared" si="61"/>
        <v>1405.6139024009503</v>
      </c>
      <c r="DA18" s="542">
        <f t="shared" si="61"/>
        <v>1298.9290446226742</v>
      </c>
      <c r="DB18" s="542">
        <f t="shared" si="61"/>
        <v>1625.9893409968467</v>
      </c>
      <c r="DC18" s="542">
        <f t="shared" si="61"/>
        <v>850.94865324452576</v>
      </c>
      <c r="DD18" s="542">
        <f t="shared" si="61"/>
        <v>887.96144462314192</v>
      </c>
      <c r="DE18" s="542">
        <f t="shared" si="61"/>
        <v>5.3999925191453144</v>
      </c>
      <c r="DF18" s="542">
        <f t="shared" si="61"/>
        <v>1567.8510973766465</v>
      </c>
      <c r="DG18" s="542">
        <f t="shared" si="61"/>
        <v>805.41395532310389</v>
      </c>
      <c r="DH18" s="542">
        <f t="shared" si="61"/>
        <v>3588.5656703551031</v>
      </c>
      <c r="DI18" s="542">
        <f t="shared" si="7"/>
        <v>12151.577500863004</v>
      </c>
      <c r="DJ18" s="573"/>
      <c r="DK18" s="542">
        <f t="shared" ref="DK18:DV18" si="62">+DK19+DK33+DK36</f>
        <v>180.06065382757907</v>
      </c>
      <c r="DL18" s="542">
        <f t="shared" si="62"/>
        <v>215.76957062247573</v>
      </c>
      <c r="DM18" s="542">
        <f t="shared" si="62"/>
        <v>401.60324960650252</v>
      </c>
      <c r="DN18" s="542">
        <f t="shared" si="62"/>
        <v>-210.41787583730286</v>
      </c>
      <c r="DO18" s="542">
        <f t="shared" si="62"/>
        <v>482.92352050180432</v>
      </c>
      <c r="DP18" s="542">
        <f t="shared" si="62"/>
        <v>502.18275251955419</v>
      </c>
      <c r="DQ18" s="542">
        <f t="shared" si="62"/>
        <v>259.85317386808964</v>
      </c>
      <c r="DR18" s="542">
        <f t="shared" si="62"/>
        <v>1269.314593739668</v>
      </c>
      <c r="DS18" s="542">
        <f t="shared" si="62"/>
        <v>-259.29734969130004</v>
      </c>
      <c r="DT18" s="542">
        <f t="shared" si="62"/>
        <v>825.09208099435045</v>
      </c>
      <c r="DU18" s="542">
        <f t="shared" si="62"/>
        <v>342.40337718626756</v>
      </c>
      <c r="DV18" s="542">
        <f t="shared" si="62"/>
        <v>2298.2410488993237</v>
      </c>
      <c r="DW18" s="542">
        <f t="shared" si="8"/>
        <v>6307.7287962370119</v>
      </c>
      <c r="DX18" s="573"/>
      <c r="DY18" s="542">
        <f t="shared" ref="DY18:EJ18" si="63">+DY19+DY33+DY36</f>
        <v>235.22419582527328</v>
      </c>
      <c r="DZ18" s="542">
        <f t="shared" si="63"/>
        <v>135.44272782489529</v>
      </c>
      <c r="EA18" s="542">
        <f t="shared" si="63"/>
        <v>470.13951748569667</v>
      </c>
      <c r="EB18" s="542">
        <f t="shared" si="63"/>
        <v>420.94414504080498</v>
      </c>
      <c r="EC18" s="542">
        <f t="shared" si="63"/>
        <v>51.226040652686947</v>
      </c>
      <c r="ED18" s="542">
        <f t="shared" si="63"/>
        <v>815.99140933159129</v>
      </c>
      <c r="EE18" s="542">
        <f t="shared" si="63"/>
        <v>204.03950652537193</v>
      </c>
      <c r="EF18" s="542">
        <f t="shared" si="63"/>
        <v>140.5732154771427</v>
      </c>
      <c r="EG18" s="542">
        <f t="shared" si="63"/>
        <v>-549.81025567790641</v>
      </c>
      <c r="EH18" s="542">
        <f t="shared" si="63"/>
        <v>-87.168571598106098</v>
      </c>
      <c r="EI18" s="542">
        <f t="shared" si="63"/>
        <v>112.58903295333843</v>
      </c>
      <c r="EJ18" s="542">
        <f t="shared" si="63"/>
        <v>1726.7369147984421</v>
      </c>
      <c r="EK18" s="542">
        <f t="shared" si="9"/>
        <v>3675.9278786392315</v>
      </c>
      <c r="EL18" s="573"/>
      <c r="EM18" s="542">
        <f t="shared" ref="EM18:EU18" si="64">+EM19+EM33+EM36</f>
        <v>-479.82209327118665</v>
      </c>
      <c r="EN18" s="542">
        <f t="shared" si="64"/>
        <v>429.50397574713634</v>
      </c>
      <c r="EO18" s="542">
        <f t="shared" si="64"/>
        <v>-46.644963863946487</v>
      </c>
      <c r="EP18" s="542">
        <f t="shared" si="64"/>
        <v>-145.34091925177961</v>
      </c>
      <c r="EQ18" s="542">
        <f t="shared" si="64"/>
        <v>941.73943420734622</v>
      </c>
      <c r="ER18" s="542">
        <f t="shared" si="64"/>
        <v>108.49398599761919</v>
      </c>
      <c r="ES18" s="542">
        <f t="shared" si="64"/>
        <v>523.80456915783645</v>
      </c>
      <c r="ET18" s="542">
        <f t="shared" si="64"/>
        <v>531.96790183085955</v>
      </c>
      <c r="EU18" s="542">
        <f t="shared" si="64"/>
        <v>784.95579629837994</v>
      </c>
      <c r="EV18" s="542">
        <f t="shared" ref="EV18:EX18" si="65">+EV19+EV33+EV36</f>
        <v>544.0528515386336</v>
      </c>
      <c r="EW18" s="542">
        <f t="shared" si="65"/>
        <v>1134.4258804816973</v>
      </c>
      <c r="EX18" s="542">
        <f t="shared" si="65"/>
        <v>1054.9593713476991</v>
      </c>
      <c r="EY18" s="542">
        <f t="shared" si="10"/>
        <v>5382.0957902202954</v>
      </c>
      <c r="EZ18" s="573"/>
      <c r="FA18" s="542">
        <f t="shared" ref="FA18:FL18" si="66">+FA19+FA33+FA36</f>
        <v>3195.5455288769499</v>
      </c>
      <c r="FB18" s="542">
        <f t="shared" si="66"/>
        <v>52.917339922031061</v>
      </c>
      <c r="FC18" s="542">
        <f t="shared" si="66"/>
        <v>-10.363905671996392</v>
      </c>
      <c r="FD18" s="542">
        <f t="shared" si="66"/>
        <v>841.73504847686127</v>
      </c>
      <c r="FE18" s="542">
        <f t="shared" si="66"/>
        <v>590.04637625916894</v>
      </c>
      <c r="FF18" s="542">
        <f t="shared" si="66"/>
        <v>684.15041795582601</v>
      </c>
      <c r="FG18" s="542">
        <f t="shared" si="66"/>
        <v>567.31724677106342</v>
      </c>
      <c r="FH18" s="542">
        <f t="shared" si="66"/>
        <v>799.28184346383841</v>
      </c>
      <c r="FI18" s="542">
        <f t="shared" si="66"/>
        <v>595.35488926258085</v>
      </c>
      <c r="FJ18" s="542">
        <f t="shared" si="66"/>
        <v>469.65773470619052</v>
      </c>
      <c r="FK18" s="542">
        <f t="shared" si="66"/>
        <v>627.6070806711607</v>
      </c>
      <c r="FL18" s="542">
        <f t="shared" si="66"/>
        <v>2696.0969902561646</v>
      </c>
      <c r="FM18" s="542">
        <f t="shared" si="11"/>
        <v>11109.346590949841</v>
      </c>
      <c r="FO18" s="542">
        <f>+FO19+FO33+FO36</f>
        <v>-68.091685667677552</v>
      </c>
      <c r="FP18" s="542">
        <f t="shared" ref="FP18:FX18" si="67">+FP19+FP33+FP36</f>
        <v>905.01900549171364</v>
      </c>
      <c r="FQ18" s="542">
        <f t="shared" si="67"/>
        <v>668.14107228799799</v>
      </c>
      <c r="FR18" s="542">
        <f t="shared" si="67"/>
        <v>81.039787366287584</v>
      </c>
      <c r="FS18" s="542">
        <f t="shared" si="67"/>
        <v>1037.1068025439463</v>
      </c>
      <c r="FT18" s="542">
        <f t="shared" si="67"/>
        <v>59.475922308113013</v>
      </c>
      <c r="FU18" s="542">
        <f t="shared" si="67"/>
        <v>1099.9053949170316</v>
      </c>
      <c r="FV18" s="542">
        <f t="shared" si="67"/>
        <v>609.70197734045985</v>
      </c>
      <c r="FW18" s="542">
        <f t="shared" si="67"/>
        <v>513.70193249109445</v>
      </c>
      <c r="FX18" s="542">
        <f t="shared" si="67"/>
        <v>1428.6044226142524</v>
      </c>
      <c r="FY18" s="542">
        <f>+SUM(FO18:FX18)</f>
        <v>6334.6046316932179</v>
      </c>
      <c r="GA18" s="708"/>
    </row>
    <row r="19" spans="2:183" ht="15.75" x14ac:dyDescent="0.25">
      <c r="B19" s="690" t="s">
        <v>51</v>
      </c>
      <c r="C19" s="520">
        <f>+C20+C28+C29+C30+C31+C32</f>
        <v>86.690505540000004</v>
      </c>
      <c r="D19" s="520">
        <f t="shared" ref="D19" si="68">+D20+D28+D29+D30+D31+D32</f>
        <v>1490.9880168</v>
      </c>
      <c r="E19" s="520">
        <f t="shared" ref="E19" si="69">+E20+E28+E29+E30+E31+E32</f>
        <v>99.435340289999999</v>
      </c>
      <c r="F19" s="520">
        <f t="shared" ref="F19" si="70">+F20+F28+F29+F30+F31+F32</f>
        <v>169.256380815</v>
      </c>
      <c r="G19" s="520">
        <f t="shared" ref="G19" si="71">+G20+G28+G29+G30+G31+G32</f>
        <v>122.00944995100001</v>
      </c>
      <c r="H19" s="520">
        <f t="shared" ref="H19" si="72">+H20+H28+H29+H30+H31+H32</f>
        <v>229.97054772400003</v>
      </c>
      <c r="I19" s="520">
        <f t="shared" ref="I19" si="73">+I20+I28+I29+I30+I31+I32</f>
        <v>112.12013992</v>
      </c>
      <c r="J19" s="520">
        <f t="shared" ref="J19" si="74">+J20+J28+J29+J30+J31+J32</f>
        <v>1210.5003755499999</v>
      </c>
      <c r="K19" s="520">
        <f t="shared" ref="K19" si="75">+K20+K28+K29+K30+K31+K32</f>
        <v>140.11709482000001</v>
      </c>
      <c r="L19" s="520">
        <f t="shared" ref="L19" si="76">+L20+L28+L29+L30+L31+L32</f>
        <v>152.32306108</v>
      </c>
      <c r="M19" s="520">
        <f t="shared" ref="M19" si="77">+M20+M28+M29+M30+M31+M32</f>
        <v>350.35350706999998</v>
      </c>
      <c r="N19" s="520">
        <f t="shared" ref="N19" si="78">+N20+N28+N29+N30+N31+N32</f>
        <v>998.75413681300006</v>
      </c>
      <c r="O19" s="520">
        <f t="shared" ref="O19" si="79">+SUM(C19:N19)</f>
        <v>5162.518556373001</v>
      </c>
      <c r="P19" s="699"/>
      <c r="Q19" s="520">
        <f>+Q20+Q28+Q29+Q30+Q31+Q32</f>
        <v>87.306182870000001</v>
      </c>
      <c r="R19" s="520">
        <f t="shared" ref="R19" si="80">+R20+R28+R29+R30+R31+R32</f>
        <v>171.63542658899999</v>
      </c>
      <c r="S19" s="520">
        <f t="shared" ref="S19" si="81">+S20+S28+S29+S30+S31+S32</f>
        <v>55.386320784999995</v>
      </c>
      <c r="T19" s="520">
        <f t="shared" ref="T19" si="82">+T20+T28+T29+T30+T31+T32</f>
        <v>129.34707700600001</v>
      </c>
      <c r="U19" s="520">
        <f t="shared" ref="U19" si="83">+U20+U28+U29+U30+U31+U32</f>
        <v>471.51523400000002</v>
      </c>
      <c r="V19" s="520">
        <f t="shared" ref="V19" si="84">+V20+V28+V29+V30+V31+V32</f>
        <v>2488.429687496</v>
      </c>
      <c r="W19" s="520">
        <f t="shared" ref="W19" si="85">+W20+W28+W29+W30+W31+W32</f>
        <v>126.261363499</v>
      </c>
      <c r="X19" s="520">
        <f t="shared" ref="X19" si="86">+X20+X28+X29+X30+X31+X32</f>
        <v>955.35362237200002</v>
      </c>
      <c r="Y19" s="520">
        <f t="shared" ref="Y19" si="87">+Y20+Y28+Y29+Y30+Y31+Y32</f>
        <v>1826.5109799100001</v>
      </c>
      <c r="Z19" s="520">
        <f t="shared" ref="Z19" si="88">+Z20+Z28+Z29+Z30+Z31+Z32</f>
        <v>120.80707672599999</v>
      </c>
      <c r="AA19" s="520">
        <f t="shared" ref="AA19" si="89">+AA20+AA28+AA29+AA30+AA31+AA32</f>
        <v>201.59715362</v>
      </c>
      <c r="AB19" s="520">
        <f t="shared" ref="AB19" si="90">+AB20+AB28+AB29+AB30+AB31+AB32</f>
        <v>1364.5037977299999</v>
      </c>
      <c r="AC19" s="520">
        <f t="shared" ref="AC19" si="91">+SUM(Q19:AB19)</f>
        <v>7998.653922603</v>
      </c>
      <c r="AD19" s="699"/>
      <c r="AE19" s="520">
        <f>+AE20+AE28+AE29+AE30+AE31+AE32</f>
        <v>115.65430674</v>
      </c>
      <c r="AF19" s="520">
        <f t="shared" ref="AF19" si="92">+AF20+AF28+AF29+AF30+AF31+AF32</f>
        <v>884.41210036999996</v>
      </c>
      <c r="AG19" s="520">
        <f t="shared" ref="AG19" si="93">+AG20+AG28+AG29+AG30+AG31+AG32</f>
        <v>796.86770213</v>
      </c>
      <c r="AH19" s="520">
        <f t="shared" ref="AH19" si="94">+AH20+AH28+AH29+AH30+AH31+AH32</f>
        <v>260.81650514</v>
      </c>
      <c r="AI19" s="520">
        <f t="shared" ref="AI19" si="95">+AI20+AI28+AI29+AI30+AI31+AI32</f>
        <v>1214.68541095</v>
      </c>
      <c r="AJ19" s="520">
        <f t="shared" ref="AJ19" si="96">+AJ20+AJ28+AJ29+AJ30+AJ31+AJ32</f>
        <v>1199.99139296</v>
      </c>
      <c r="AK19" s="520">
        <f t="shared" ref="AK19" si="97">+AK20+AK28+AK29+AK30+AK31+AK32</f>
        <v>355.7115455</v>
      </c>
      <c r="AL19" s="520">
        <f t="shared" ref="AL19" si="98">+AL20+AL28+AL29+AL30+AL31+AL32</f>
        <v>29.340740869999998</v>
      </c>
      <c r="AM19" s="520">
        <f t="shared" ref="AM19" si="99">+AM20+AM28+AM29+AM30+AM31+AM32</f>
        <v>181.34543425000001</v>
      </c>
      <c r="AN19" s="520">
        <f t="shared" ref="AN19" si="100">+AN20+AN28+AN29+AN30+AN31+AN32</f>
        <v>69.611190359999995</v>
      </c>
      <c r="AO19" s="520">
        <f t="shared" ref="AO19" si="101">+AO20+AO28+AO29+AO30+AO31+AO32</f>
        <v>313.80775543000004</v>
      </c>
      <c r="AP19" s="520">
        <f t="shared" ref="AP19" si="102">+AP20+AP28+AP29+AP30+AP31+AP32</f>
        <v>1570.0893620500001</v>
      </c>
      <c r="AQ19" s="520">
        <f t="shared" ref="AQ19" si="103">+SUM(AE19:AP19)</f>
        <v>6992.3334467500008</v>
      </c>
      <c r="AR19" s="699"/>
      <c r="AS19" s="520">
        <f>+AS20+AS28+AS29+AS30+AS31+AS32</f>
        <v>678.57369375000007</v>
      </c>
      <c r="AT19" s="520">
        <f t="shared" ref="AT19" si="104">+AT20+AT28+AT29+AT30+AT31+AT32</f>
        <v>911.02035902</v>
      </c>
      <c r="AU19" s="520">
        <f t="shared" ref="AU19" si="105">+AU20+AU28+AU29+AU30+AU31+AU32</f>
        <v>107.82504283999999</v>
      </c>
      <c r="AV19" s="520">
        <f t="shared" ref="AV19" si="106">+AV20+AV28+AV29+AV30+AV31+AV32</f>
        <v>245.26763076</v>
      </c>
      <c r="AW19" s="520">
        <f t="shared" ref="AW19" si="107">+AW20+AW28+AW29+AW30+AW31+AW32</f>
        <v>102.34119580999999</v>
      </c>
      <c r="AX19" s="520">
        <f t="shared" ref="AX19" si="108">+AX20+AX28+AX29+AX30+AX31+AX32</f>
        <v>2066.9845131699999</v>
      </c>
      <c r="AY19" s="520">
        <f t="shared" ref="AY19" si="109">+AY20+AY28+AY29+AY30+AY31+AY32</f>
        <v>1099.7920213099999</v>
      </c>
      <c r="AZ19" s="520">
        <f t="shared" ref="AZ19" si="110">+AZ20+AZ28+AZ29+AZ30+AZ31+AZ32</f>
        <v>52.532034254999999</v>
      </c>
      <c r="BA19" s="520">
        <f t="shared" ref="BA19" si="111">+BA20+BA28+BA29+BA30+BA31+BA32</f>
        <v>1252.1745055260001</v>
      </c>
      <c r="BB19" s="520">
        <f t="shared" ref="BB19" si="112">+BB20+BB28+BB29+BB30+BB31+BB32</f>
        <v>433.90407332000001</v>
      </c>
      <c r="BC19" s="520">
        <f t="shared" ref="BC19" si="113">+BC20+BC28+BC29+BC30+BC31+BC32</f>
        <v>284.94841774999998</v>
      </c>
      <c r="BD19" s="520">
        <f t="shared" ref="BD19" si="114">+BD20+BD28+BD29+BD30+BD31+BD32</f>
        <v>2180.2800268999999</v>
      </c>
      <c r="BE19" s="520">
        <f t="shared" ref="BE19" si="115">+SUM(AS19:BD19)</f>
        <v>9415.6435144110001</v>
      </c>
      <c r="BF19" s="699"/>
      <c r="BG19" s="520">
        <f>+BG20+BG28+BG29+BG30+BG31+BG32</f>
        <v>1119.73740976</v>
      </c>
      <c r="BH19" s="520">
        <f t="shared" ref="BH19" si="116">+BH20+BH28+BH29+BH30+BH31+BH32</f>
        <v>832.91291576999993</v>
      </c>
      <c r="BI19" s="520">
        <f t="shared" ref="BI19" si="117">+BI20+BI28+BI29+BI30+BI31+BI32</f>
        <v>160.82771379000002</v>
      </c>
      <c r="BJ19" s="520">
        <f t="shared" ref="BJ19" si="118">+BJ20+BJ28+BJ29+BJ30+BJ31+BJ32</f>
        <v>195.46559350000001</v>
      </c>
      <c r="BK19" s="520">
        <f t="shared" ref="BK19" si="119">+BK20+BK28+BK29+BK30+BK31+BK32</f>
        <v>1064.06732556</v>
      </c>
      <c r="BL19" s="520">
        <f t="shared" ref="BL19" si="120">+BL20+BL28+BL29+BL30+BL31+BL32</f>
        <v>1483.79878609</v>
      </c>
      <c r="BM19" s="520">
        <f t="shared" ref="BM19" si="121">+BM20+BM28+BM29+BM30+BM31+BM32</f>
        <v>94.781524669999996</v>
      </c>
      <c r="BN19" s="520">
        <f t="shared" ref="BN19" si="122">+BN20+BN28+BN29+BN30+BN31+BN32</f>
        <v>101.96492763000001</v>
      </c>
      <c r="BO19" s="520">
        <f t="shared" ref="BO19" si="123">+BO20+BO28+BO29+BO30+BO31+BO32</f>
        <v>52.620330879999997</v>
      </c>
      <c r="BP19" s="520">
        <f t="shared" ref="BP19" si="124">+BP20+BP28+BP29+BP30+BP31+BP32</f>
        <v>3276.9439730849999</v>
      </c>
      <c r="BQ19" s="520">
        <f t="shared" ref="BQ19" si="125">+BQ20+BQ28+BQ29+BQ30+BQ31+BQ32</f>
        <v>529.17033313999991</v>
      </c>
      <c r="BR19" s="520">
        <f t="shared" ref="BR19" si="126">+BR20+BR28+BR29+BR30+BR31+BR32</f>
        <v>460.6443098499999</v>
      </c>
      <c r="BS19" s="520">
        <f t="shared" ref="BS19" si="127">+SUM(BG19:BR19)</f>
        <v>9372.9351437250007</v>
      </c>
      <c r="BT19" s="699"/>
      <c r="BU19" s="520">
        <f>+BU20+BU28+BU29+BU30+BU31+BU32</f>
        <v>3721.10108868</v>
      </c>
      <c r="BV19" s="520">
        <f t="shared" ref="BV19" si="128">+BV20+BV28+BV29+BV30+BV31+BV32</f>
        <v>161.51459431000001</v>
      </c>
      <c r="BW19" s="520">
        <f t="shared" ref="BW19" si="129">+BW20+BW28+BW29+BW30+BW31+BW32</f>
        <v>16.296565719</v>
      </c>
      <c r="BX19" s="520">
        <f t="shared" ref="BX19" si="130">+BX20+BX28+BX29+BX30+BX31+BX32</f>
        <v>61.309704535000002</v>
      </c>
      <c r="BY19" s="520">
        <f t="shared" ref="BY19" si="131">+BY20+BY28+BY29+BY30+BY31+BY32</f>
        <v>56.056936989999997</v>
      </c>
      <c r="BZ19" s="520">
        <f t="shared" ref="BZ19" si="132">+BZ20+BZ28+BZ29+BZ30+BZ31+BZ32</f>
        <v>72.568126820000003</v>
      </c>
      <c r="CA19" s="520">
        <f t="shared" ref="CA19" si="133">+CA20+CA28+CA29+CA30+CA31+CA32</f>
        <v>681.13851192000004</v>
      </c>
      <c r="CB19" s="520">
        <f t="shared" ref="CB19" si="134">+CB20+CB28+CB29+CB30+CB31+CB32</f>
        <v>603.12503291000007</v>
      </c>
      <c r="CC19" s="520">
        <f t="shared" ref="CC19" si="135">+CC20+CC28+CC29+CC30+CC31+CC32</f>
        <v>982.83424666999997</v>
      </c>
      <c r="CD19" s="520">
        <f t="shared" ref="CD19" si="136">+CD20+CD28+CD29+CD30+CD31+CD32</f>
        <v>543.86677924200001</v>
      </c>
      <c r="CE19" s="520">
        <f t="shared" ref="CE19" si="137">+CE20+CE28+CE29+CE30+CE31+CE32</f>
        <v>28.98562802</v>
      </c>
      <c r="CF19" s="520">
        <f t="shared" ref="CF19" si="138">+CF20+CF28+CF29+CF30+CF31+CF32</f>
        <v>931.08359242300003</v>
      </c>
      <c r="CG19" s="520">
        <f t="shared" ref="CG19" si="139">+SUM(BU19:CF19)</f>
        <v>7859.8808082390005</v>
      </c>
      <c r="CH19" s="699"/>
      <c r="CI19" s="520">
        <f>+CI20+CI28+CI29+CI30+CI31+CI32</f>
        <v>1348.9937051070001</v>
      </c>
      <c r="CJ19" s="520">
        <f t="shared" ref="CJ19" si="140">+CJ20+CJ28+CJ29+CJ30+CJ31+CJ32</f>
        <v>45.226982279999994</v>
      </c>
      <c r="CK19" s="520">
        <f t="shared" ref="CK19" si="141">+CK20+CK28+CK29+CK30+CK31+CK32</f>
        <v>857.01158298999997</v>
      </c>
      <c r="CL19" s="520">
        <f t="shared" ref="CL19" si="142">+CL20+CL28+CL29+CL30+CL31+CL32</f>
        <v>19.230030470000003</v>
      </c>
      <c r="CM19" s="520">
        <f t="shared" ref="CM19" si="143">+CM20+CM28+CM29+CM30+CM31+CM32</f>
        <v>752.4733306820001</v>
      </c>
      <c r="CN19" s="520">
        <f t="shared" ref="CN19" si="144">+CN20+CN28+CN29+CN30+CN31+CN32</f>
        <v>1635.40075819</v>
      </c>
      <c r="CO19" s="520">
        <f t="shared" ref="CO19" si="145">+CO20+CO28+CO29+CO30+CO31+CO32</f>
        <v>506.63145764000001</v>
      </c>
      <c r="CP19" s="520">
        <f t="shared" ref="CP19" si="146">+CP20+CP28+CP29+CP30+CP31+CP32</f>
        <v>14.943067469999999</v>
      </c>
      <c r="CQ19" s="520">
        <f t="shared" ref="CQ19" si="147">+CQ20+CQ28+CQ29+CQ30+CQ31+CQ32</f>
        <v>2143.6199371500002</v>
      </c>
      <c r="CR19" s="520">
        <f t="shared" ref="CR19" si="148">+CR20+CR28+CR29+CR30+CR31+CR32</f>
        <v>148.755528513</v>
      </c>
      <c r="CS19" s="520">
        <f t="shared" ref="CS19" si="149">+CS20+CS28+CS29+CS30+CS31+CS32</f>
        <v>171.03598900999998</v>
      </c>
      <c r="CT19" s="520">
        <f t="shared" ref="CT19" si="150">+CT20+CT28+CT29+CT30+CT31+CT32</f>
        <v>955.50772333099997</v>
      </c>
      <c r="CU19" s="520">
        <f t="shared" ref="CU19" si="151">+SUM(CI19:CT19)</f>
        <v>8598.8300928330009</v>
      </c>
      <c r="CV19" s="699"/>
      <c r="CW19" s="520">
        <f>+CW20+CW28+CW29+CW30+CW31+CW32</f>
        <v>559.18858477000003</v>
      </c>
      <c r="CX19" s="520">
        <f t="shared" ref="CX19" si="152">+CX20+CX28+CX29+CX30+CX31+CX32</f>
        <v>6.1</v>
      </c>
      <c r="CY19" s="520">
        <f t="shared" ref="CY19" si="153">+CY20+CY28+CY29+CY30+CY31+CY32</f>
        <v>7.1001172299999995</v>
      </c>
      <c r="CZ19" s="520">
        <f t="shared" ref="CZ19" si="154">+CZ20+CZ28+CZ29+CZ30+CZ31+CZ32</f>
        <v>129.67734214999999</v>
      </c>
      <c r="DA19" s="520">
        <f t="shared" ref="DA19" si="155">+DA20+DA28+DA29+DA30+DA31+DA32</f>
        <v>1448.501907501</v>
      </c>
      <c r="DB19" s="520">
        <f t="shared" ref="DB19" si="156">+DB20+DB28+DB29+DB30+DB31+DB32</f>
        <v>328.18327011000002</v>
      </c>
      <c r="DC19" s="520">
        <f t="shared" ref="DC19" si="157">+DC20+DC28+DC29+DC30+DC31+DC32</f>
        <v>240.65114913000002</v>
      </c>
      <c r="DD19" s="520">
        <f t="shared" ref="DD19" si="158">+DD20+DD28+DD29+DD30+DD31+DD32</f>
        <v>1149.21699455</v>
      </c>
      <c r="DE19" s="520">
        <f t="shared" ref="DE19" si="159">+DE20+DE28+DE29+DE30+DE31+DE32</f>
        <v>5.7508796900000005</v>
      </c>
      <c r="DF19" s="520">
        <f t="shared" ref="DF19" si="160">+DF20+DF28+DF29+DF30+DF31+DF32</f>
        <v>2026.6448125399997</v>
      </c>
      <c r="DG19" s="520">
        <f t="shared" ref="DG19" si="161">+DG20+DG28+DG29+DG30+DG31+DG32</f>
        <v>105.15620497</v>
      </c>
      <c r="DH19" s="520">
        <f t="shared" ref="DH19" si="162">+DH20+DH28+DH29+DH30+DH31+DH32</f>
        <v>3200.33361853</v>
      </c>
      <c r="DI19" s="520">
        <f t="shared" ref="DI19" si="163">+SUM(CW19:DH19)</f>
        <v>9206.5048811710003</v>
      </c>
      <c r="DJ19" s="699"/>
      <c r="DK19" s="520">
        <f>+DK20+DK28+DK29+DK30+DK31+DK32</f>
        <v>3.4056269500000003</v>
      </c>
      <c r="DL19" s="520">
        <f t="shared" ref="DL19" si="164">+DL20+DL28+DL29+DL30+DL31+DL32</f>
        <v>224.34151645</v>
      </c>
      <c r="DM19" s="520">
        <f t="shared" ref="DM19" si="165">+DM20+DM28+DM29+DM30+DM31+DM32</f>
        <v>206.51946303</v>
      </c>
      <c r="DN19" s="520">
        <f t="shared" ref="DN19" si="166">+DN20+DN28+DN29+DN30+DN31+DN32</f>
        <v>212.98626685000002</v>
      </c>
      <c r="DO19" s="520">
        <f t="shared" ref="DO19" si="167">+DO20+DO28+DO29+DO30+DO31+DO32</f>
        <v>74.472355019999995</v>
      </c>
      <c r="DP19" s="520">
        <f t="shared" ref="DP19" si="168">+DP20+DP28+DP29+DP30+DP31+DP32</f>
        <v>41.435408469999999</v>
      </c>
      <c r="DQ19" s="520">
        <f t="shared" ref="DQ19" si="169">+DQ20+DQ28+DQ29+DQ30+DQ31+DQ32</f>
        <v>78.727919449999987</v>
      </c>
      <c r="DR19" s="520">
        <f t="shared" ref="DR19" si="170">+DR20+DR28+DR29+DR30+DR31+DR32</f>
        <v>1021.06598253</v>
      </c>
      <c r="DS19" s="520">
        <f t="shared" ref="DS19" si="171">+DS20+DS28+DS29+DS30+DS31+DS32</f>
        <v>144.59387298999999</v>
      </c>
      <c r="DT19" s="520">
        <f t="shared" ref="DT19" si="172">+DT20+DT28+DT29+DT30+DT31+DT32</f>
        <v>1292.4667169900001</v>
      </c>
      <c r="DU19" s="520">
        <f t="shared" ref="DU19" si="173">+DU20+DU28+DU29+DU30+DU31+DU32</f>
        <v>42.645874038000002</v>
      </c>
      <c r="DV19" s="520">
        <f t="shared" ref="DV19" si="174">+DV20+DV28+DV29+DV30+DV31+DV32</f>
        <v>1212.45079971</v>
      </c>
      <c r="DW19" s="520">
        <f t="shared" ref="DW19" si="175">+SUM(DK19:DV19)</f>
        <v>4555.1118024779998</v>
      </c>
      <c r="DX19" s="699"/>
      <c r="DY19" s="520">
        <f>+DY20+DY28+DY29+DY30+DY31+DY32</f>
        <v>21.609438409999999</v>
      </c>
      <c r="DZ19" s="520">
        <f t="shared" ref="DZ19" si="176">+DZ20+DZ28+DZ29+DZ30+DZ31+DZ32</f>
        <v>39.468020629999991</v>
      </c>
      <c r="EA19" s="520">
        <f t="shared" ref="EA19" si="177">+EA20+EA28+EA29+EA30+EA31+EA32</f>
        <v>845.29032033999999</v>
      </c>
      <c r="EB19" s="520">
        <f t="shared" ref="EB19" si="178">+EB20+EB28+EB29+EB30+EB31+EB32</f>
        <v>11.231856580000001</v>
      </c>
      <c r="EC19" s="520">
        <f t="shared" ref="EC19" si="179">+EC20+EC28+EC29+EC30+EC31+EC32</f>
        <v>109.59410348999999</v>
      </c>
      <c r="ED19" s="520">
        <f t="shared" ref="ED19" si="180">+ED20+ED28+ED29+ED30+ED31+ED32</f>
        <v>982.640578323</v>
      </c>
      <c r="EE19" s="520">
        <f t="shared" ref="EE19" si="181">+EE20+EE28+EE29+EE30+EE31+EE32</f>
        <v>262.47906511000002</v>
      </c>
      <c r="EF19" s="520">
        <f t="shared" ref="EF19" si="182">+EF20+EF28+EF29+EF30+EF31+EF32</f>
        <v>28.12631755</v>
      </c>
      <c r="EG19" s="520">
        <f t="shared" ref="EG19" si="183">+EG20+EG28+EG29+EG30+EG31+EG32</f>
        <v>4.5280015900000006</v>
      </c>
      <c r="EH19" s="520">
        <f t="shared" ref="EH19" si="184">+EH20+EH28+EH29+EH30+EH31+EH32</f>
        <v>10.021308060000001</v>
      </c>
      <c r="EI19" s="520">
        <f t="shared" ref="EI19" si="185">+EI20+EI28+EI29+EI30+EI31+EI32</f>
        <v>75.782843280000009</v>
      </c>
      <c r="EJ19" s="520">
        <f t="shared" ref="EJ19" si="186">+EJ20+EJ28+EJ29+EJ30+EJ31+EJ32</f>
        <v>2035.0479451500003</v>
      </c>
      <c r="EK19" s="520">
        <f t="shared" ref="EK19" si="187">+SUM(DY19:EJ19)</f>
        <v>4425.819798513</v>
      </c>
      <c r="EL19" s="704"/>
      <c r="EM19" s="520">
        <f>+EM20+EM28+EM29+EM30+EM31+EM32</f>
        <v>13.859593869999999</v>
      </c>
      <c r="EN19" s="520">
        <f t="shared" ref="EN19" si="188">+EN20+EN28+EN29+EN30+EN31+EN32</f>
        <v>8.3651797699999992</v>
      </c>
      <c r="EO19" s="520">
        <f t="shared" ref="EO19" si="189">+EO20+EO28+EO29+EO30+EO31+EO32</f>
        <v>168.84657292</v>
      </c>
      <c r="EP19" s="520">
        <f t="shared" ref="EP19" si="190">+EP20+EP28+EP29+EP30+EP31+EP32</f>
        <v>21.095845760000003</v>
      </c>
      <c r="EQ19" s="520">
        <f t="shared" ref="EQ19" si="191">+EQ20+EQ28+EQ29+EQ30+EQ31+EQ32</f>
        <v>712.70326551000005</v>
      </c>
      <c r="ER19" s="520">
        <f t="shared" ref="ER19" si="192">+ER20+ER28+ER29+ER30+ER31+ER32</f>
        <v>57.043221950000003</v>
      </c>
      <c r="ES19" s="520">
        <f t="shared" ref="ES19" si="193">+ES20+ES28+ES29+ES30+ES31+ES32</f>
        <v>256.91162414199999</v>
      </c>
      <c r="ET19" s="520">
        <f t="shared" ref="ET19" si="194">+ET20+ET28+ET29+ET30+ET31+ET32</f>
        <v>545.36455211999998</v>
      </c>
      <c r="EU19" s="520">
        <f t="shared" ref="EU19:EX19" si="195">+EU20+EU28+EU29+EU30+EU31+EU32</f>
        <v>527.09106409000003</v>
      </c>
      <c r="EV19" s="520">
        <f t="shared" si="195"/>
        <v>86.536996439999996</v>
      </c>
      <c r="EW19" s="520">
        <f t="shared" si="195"/>
        <v>103.09263881</v>
      </c>
      <c r="EX19" s="520">
        <f t="shared" si="195"/>
        <v>174.07613226999999</v>
      </c>
      <c r="EY19" s="520">
        <f t="shared" si="10"/>
        <v>2674.9866876520005</v>
      </c>
      <c r="EZ19" s="704"/>
      <c r="FA19" s="520">
        <f t="shared" ref="FA19:FL19" si="196">+FA20+FA28+FA29+FA30+FA31+FA32</f>
        <v>5.3252035000000006</v>
      </c>
      <c r="FB19" s="520">
        <f t="shared" si="196"/>
        <v>15.604317850000001</v>
      </c>
      <c r="FC19" s="520">
        <f t="shared" si="196"/>
        <v>67.96495401</v>
      </c>
      <c r="FD19" s="520">
        <f t="shared" si="196"/>
        <v>54.273653529999997</v>
      </c>
      <c r="FE19" s="520">
        <f t="shared" si="196"/>
        <v>894.43222693999996</v>
      </c>
      <c r="FF19" s="520">
        <f t="shared" si="196"/>
        <v>1017.28980964</v>
      </c>
      <c r="FG19" s="520">
        <f t="shared" si="196"/>
        <v>319.40811986</v>
      </c>
      <c r="FH19" s="520">
        <f t="shared" si="196"/>
        <v>1029.2425913750001</v>
      </c>
      <c r="FI19" s="520">
        <f t="shared" si="196"/>
        <v>622.01049482999997</v>
      </c>
      <c r="FJ19" s="520">
        <f t="shared" si="196"/>
        <v>435.57276536000001</v>
      </c>
      <c r="FK19" s="520">
        <f t="shared" si="196"/>
        <v>5.3793363699999999</v>
      </c>
      <c r="FL19" s="520">
        <f t="shared" si="196"/>
        <v>1807.442184857</v>
      </c>
      <c r="FM19" s="520">
        <f t="shared" si="11"/>
        <v>6273.9456581220002</v>
      </c>
      <c r="FO19" s="520">
        <f>+FO20+FO28+FO29+FO30+FO31+FO32</f>
        <v>18.702425980000001</v>
      </c>
      <c r="FP19" s="520">
        <f t="shared" ref="FP19:FX19" si="197">+FP20+FP28+FP29+FP30+FP31+FP32</f>
        <v>28.049852560000001</v>
      </c>
      <c r="FQ19" s="520">
        <f t="shared" si="197"/>
        <v>80.562397939999983</v>
      </c>
      <c r="FR19" s="520">
        <f t="shared" si="197"/>
        <v>24.02742945</v>
      </c>
      <c r="FS19" s="520">
        <f t="shared" si="197"/>
        <v>491.20450775500001</v>
      </c>
      <c r="FT19" s="520">
        <f t="shared" si="197"/>
        <v>416.18047000000007</v>
      </c>
      <c r="FU19" s="520">
        <f t="shared" si="197"/>
        <v>640.49269953999999</v>
      </c>
      <c r="FV19" s="520">
        <f t="shared" si="197"/>
        <v>145.77403285999998</v>
      </c>
      <c r="FW19" s="520">
        <f t="shared" si="197"/>
        <v>210.83452517000001</v>
      </c>
      <c r="FX19" s="520">
        <f t="shared" si="197"/>
        <v>807.34475637999992</v>
      </c>
      <c r="FY19" s="520">
        <f>+SUM(FO19:FX19)</f>
        <v>2863.173097635</v>
      </c>
      <c r="GA19" s="708"/>
    </row>
    <row r="20" spans="2:183" ht="15.75" x14ac:dyDescent="0.25">
      <c r="B20" s="694" t="s">
        <v>680</v>
      </c>
      <c r="C20" s="518">
        <f>+SUM(C21:C26)</f>
        <v>15.200893370000001</v>
      </c>
      <c r="D20" s="518">
        <f t="shared" ref="D20:N20" si="198">+SUM(D21:D26)</f>
        <v>8.48777516</v>
      </c>
      <c r="E20" s="518">
        <f t="shared" si="198"/>
        <v>60.66443168</v>
      </c>
      <c r="F20" s="518">
        <f t="shared" si="198"/>
        <v>59.846803649999998</v>
      </c>
      <c r="G20" s="518">
        <f t="shared" si="198"/>
        <v>14.834462740000001</v>
      </c>
      <c r="H20" s="518">
        <f t="shared" si="198"/>
        <v>114.44532502000001</v>
      </c>
      <c r="I20" s="518">
        <f t="shared" si="198"/>
        <v>-0.40757406999999996</v>
      </c>
      <c r="J20" s="518">
        <f t="shared" si="198"/>
        <v>10.500375549999999</v>
      </c>
      <c r="K20" s="518">
        <f t="shared" si="198"/>
        <v>30.117116010000004</v>
      </c>
      <c r="L20" s="518">
        <f t="shared" si="198"/>
        <v>25.411289149999995</v>
      </c>
      <c r="M20" s="518">
        <f t="shared" si="198"/>
        <v>145.91753839000003</v>
      </c>
      <c r="N20" s="518">
        <f t="shared" si="198"/>
        <v>246.31191369000004</v>
      </c>
      <c r="O20" s="518">
        <f t="shared" si="0"/>
        <v>731.33035034000022</v>
      </c>
      <c r="P20" s="684"/>
      <c r="Q20" s="518">
        <f>+SUM(Q21:Q26)</f>
        <v>0.30618287</v>
      </c>
      <c r="R20" s="518">
        <f t="shared" ref="R20:AB20" si="199">+SUM(R21:R26)</f>
        <v>4.6106983699999997</v>
      </c>
      <c r="S20" s="518">
        <f t="shared" si="199"/>
        <v>29.81864521</v>
      </c>
      <c r="T20" s="518">
        <f t="shared" si="199"/>
        <v>74.30536687</v>
      </c>
      <c r="U20" s="518">
        <f t="shared" si="199"/>
        <v>-4.6205053100000004</v>
      </c>
      <c r="V20" s="518">
        <f t="shared" si="199"/>
        <v>50.720504490000003</v>
      </c>
      <c r="W20" s="518">
        <f t="shared" si="199"/>
        <v>75.548701860000008</v>
      </c>
      <c r="X20" s="518">
        <f t="shared" si="199"/>
        <v>167.21571839000003</v>
      </c>
      <c r="Y20" s="518">
        <f t="shared" si="199"/>
        <v>736.65199858999995</v>
      </c>
      <c r="Z20" s="518">
        <f t="shared" si="199"/>
        <v>9.4074476300000001</v>
      </c>
      <c r="AA20" s="518">
        <f t="shared" si="199"/>
        <v>38.991704050000003</v>
      </c>
      <c r="AB20" s="518">
        <f t="shared" si="199"/>
        <v>314.28534207999996</v>
      </c>
      <c r="AC20" s="518">
        <f t="shared" si="1"/>
        <v>1497.2418051</v>
      </c>
      <c r="AD20" s="684"/>
      <c r="AE20" s="518">
        <f>+SUM(AE21:AE26)</f>
        <v>6.2171943000000001</v>
      </c>
      <c r="AF20" s="518">
        <f t="shared" ref="AF20:AP20" si="200">+SUM(AF21:AF26)</f>
        <v>804.94582783999999</v>
      </c>
      <c r="AG20" s="518">
        <f t="shared" si="200"/>
        <v>3.06663606</v>
      </c>
      <c r="AH20" s="518">
        <f t="shared" si="200"/>
        <v>51.3</v>
      </c>
      <c r="AI20" s="518">
        <f t="shared" si="200"/>
        <v>6.9482637199999999</v>
      </c>
      <c r="AJ20" s="518">
        <f t="shared" si="200"/>
        <v>83.410437729999998</v>
      </c>
      <c r="AK20" s="518">
        <f t="shared" si="200"/>
        <v>312.73495394000003</v>
      </c>
      <c r="AL20" s="518">
        <f t="shared" si="200"/>
        <v>5.4878832900000001</v>
      </c>
      <c r="AM20" s="518">
        <f t="shared" si="200"/>
        <v>116.48043333000001</v>
      </c>
      <c r="AN20" s="518">
        <f t="shared" si="200"/>
        <v>65.16903868</v>
      </c>
      <c r="AO20" s="518">
        <f t="shared" si="200"/>
        <v>129.10744773000002</v>
      </c>
      <c r="AP20" s="518">
        <f t="shared" si="200"/>
        <v>348.55402187999999</v>
      </c>
      <c r="AQ20" s="518">
        <f t="shared" si="2"/>
        <v>1933.4221385000001</v>
      </c>
      <c r="AR20" s="684"/>
      <c r="AS20" s="518">
        <f>+SUM(AS21:AS26)</f>
        <v>150.64907199999999</v>
      </c>
      <c r="AT20" s="518">
        <f t="shared" ref="AT20:BD20" si="201">+SUM(AT21:AT26)</f>
        <v>14.807373150000002</v>
      </c>
      <c r="AU20" s="518">
        <f t="shared" si="201"/>
        <v>30</v>
      </c>
      <c r="AV20" s="518">
        <f t="shared" si="201"/>
        <v>202.38580202</v>
      </c>
      <c r="AW20" s="518">
        <f t="shared" si="201"/>
        <v>23.25341456</v>
      </c>
      <c r="AX20" s="518">
        <f t="shared" si="201"/>
        <v>15.62184345</v>
      </c>
      <c r="AY20" s="518">
        <f t="shared" si="201"/>
        <v>72.46526215999998</v>
      </c>
      <c r="AZ20" s="518">
        <f t="shared" si="201"/>
        <v>27.427588799999999</v>
      </c>
      <c r="BA20" s="518">
        <f t="shared" si="201"/>
        <v>114.03151216000001</v>
      </c>
      <c r="BB20" s="518">
        <f t="shared" si="201"/>
        <v>44.523136489999999</v>
      </c>
      <c r="BC20" s="518">
        <f t="shared" si="201"/>
        <v>96.663152999999994</v>
      </c>
      <c r="BD20" s="518">
        <f t="shared" si="201"/>
        <v>299.97205127000001</v>
      </c>
      <c r="BE20" s="518">
        <f t="shared" si="3"/>
        <v>1091.8002090599998</v>
      </c>
      <c r="BF20" s="684"/>
      <c r="BG20" s="518">
        <f>+SUM(BG21:BG26)</f>
        <v>6.6348232199999995</v>
      </c>
      <c r="BH20" s="518">
        <f t="shared" ref="BH20:BR20" si="202">+SUM(BH21:BH26)</f>
        <v>71.426471410000005</v>
      </c>
      <c r="BI20" s="518">
        <f t="shared" si="202"/>
        <v>87.393854340000004</v>
      </c>
      <c r="BJ20" s="518">
        <f t="shared" si="202"/>
        <v>86.755455380000001</v>
      </c>
      <c r="BK20" s="518">
        <f t="shared" si="202"/>
        <v>50.882234969999999</v>
      </c>
      <c r="BL20" s="518">
        <f t="shared" si="202"/>
        <v>58.672638390000003</v>
      </c>
      <c r="BM20" s="518">
        <f t="shared" si="202"/>
        <v>71.161632429999997</v>
      </c>
      <c r="BN20" s="518">
        <f t="shared" si="202"/>
        <v>99.401531700000007</v>
      </c>
      <c r="BO20" s="518">
        <f t="shared" si="202"/>
        <v>41.152257239999997</v>
      </c>
      <c r="BP20" s="518">
        <f t="shared" si="202"/>
        <v>252.35787314500001</v>
      </c>
      <c r="BQ20" s="518">
        <f t="shared" si="202"/>
        <v>128.22266368999999</v>
      </c>
      <c r="BR20" s="518">
        <f t="shared" si="202"/>
        <v>150.06717116999997</v>
      </c>
      <c r="BS20" s="518">
        <f t="shared" si="4"/>
        <v>1104.1286070850001</v>
      </c>
      <c r="BT20" s="684"/>
      <c r="BU20" s="518">
        <f>+SUM(BU21:BU26)</f>
        <v>13.067433709999998</v>
      </c>
      <c r="BV20" s="518">
        <f t="shared" ref="BV20:CF20" si="203">+SUM(BV21:BV26)</f>
        <v>42.450947620000001</v>
      </c>
      <c r="BW20" s="518">
        <f t="shared" si="203"/>
        <v>10.62312339</v>
      </c>
      <c r="BX20" s="518">
        <f t="shared" si="203"/>
        <v>61.11439876</v>
      </c>
      <c r="BY20" s="518">
        <f t="shared" si="203"/>
        <v>0.52694288</v>
      </c>
      <c r="BZ20" s="518">
        <f t="shared" si="203"/>
        <v>23.316126819999997</v>
      </c>
      <c r="CA20" s="518">
        <f t="shared" si="203"/>
        <v>397.28493854999999</v>
      </c>
      <c r="CB20" s="518">
        <f t="shared" si="203"/>
        <v>15.999149690000001</v>
      </c>
      <c r="CC20" s="518">
        <f t="shared" si="203"/>
        <v>574.85110996000003</v>
      </c>
      <c r="CD20" s="518">
        <f t="shared" si="203"/>
        <v>32.230502180000002</v>
      </c>
      <c r="CE20" s="518">
        <f t="shared" si="203"/>
        <v>25.44783176</v>
      </c>
      <c r="CF20" s="518">
        <f t="shared" si="203"/>
        <v>447.31370122999999</v>
      </c>
      <c r="CG20" s="518">
        <f t="shared" si="5"/>
        <v>1644.2262065500004</v>
      </c>
      <c r="CH20" s="684"/>
      <c r="CI20" s="518">
        <f>+SUM(CI21:CI26)</f>
        <v>88.818778600000002</v>
      </c>
      <c r="CJ20" s="518">
        <f t="shared" ref="CJ20:CT20" si="204">+SUM(CJ21:CJ26)</f>
        <v>23.704373299999997</v>
      </c>
      <c r="CK20" s="518">
        <f t="shared" si="204"/>
        <v>657.01158298999997</v>
      </c>
      <c r="CL20" s="518">
        <f t="shared" si="204"/>
        <v>4.0068172999999998</v>
      </c>
      <c r="CM20" s="518">
        <f t="shared" si="204"/>
        <v>710.67338241000004</v>
      </c>
      <c r="CN20" s="518">
        <f t="shared" si="204"/>
        <v>503.20804160999995</v>
      </c>
      <c r="CO20" s="518">
        <f t="shared" si="204"/>
        <v>276.76373516000001</v>
      </c>
      <c r="CP20" s="518">
        <f t="shared" si="204"/>
        <v>14.943067469999999</v>
      </c>
      <c r="CQ20" s="518">
        <f t="shared" si="204"/>
        <v>77.619937149999998</v>
      </c>
      <c r="CR20" s="518">
        <f t="shared" si="204"/>
        <v>106.59905265999998</v>
      </c>
      <c r="CS20" s="518">
        <f t="shared" si="204"/>
        <v>140.25919909999999</v>
      </c>
      <c r="CT20" s="518">
        <f t="shared" si="204"/>
        <v>705.9557315909999</v>
      </c>
      <c r="CU20" s="518">
        <f t="shared" si="6"/>
        <v>3309.5636993409998</v>
      </c>
      <c r="CV20" s="684"/>
      <c r="CW20" s="518">
        <f>+SUM(CW21:CW26)</f>
        <v>56.245640359999996</v>
      </c>
      <c r="CX20" s="518">
        <f t="shared" ref="CX20:DH20" si="205">+SUM(CX21:CX26)</f>
        <v>6.1</v>
      </c>
      <c r="CY20" s="518">
        <f t="shared" si="205"/>
        <v>1.0526377</v>
      </c>
      <c r="CZ20" s="518">
        <f t="shared" si="205"/>
        <v>129.67734214999999</v>
      </c>
      <c r="DA20" s="518">
        <f t="shared" si="205"/>
        <v>1444.32803289</v>
      </c>
      <c r="DB20" s="518">
        <f t="shared" si="205"/>
        <v>288.08777544000003</v>
      </c>
      <c r="DC20" s="518">
        <f t="shared" si="205"/>
        <v>228.59322578000001</v>
      </c>
      <c r="DD20" s="518">
        <f t="shared" si="205"/>
        <v>105.84452228000001</v>
      </c>
      <c r="DE20" s="518">
        <f t="shared" si="205"/>
        <v>5.7508796900000005</v>
      </c>
      <c r="DF20" s="518">
        <f t="shared" si="205"/>
        <v>2021.5982850599999</v>
      </c>
      <c r="DG20" s="518">
        <f t="shared" si="205"/>
        <v>99.227709940000011</v>
      </c>
      <c r="DH20" s="518">
        <f t="shared" si="205"/>
        <v>3115.8987837300001</v>
      </c>
      <c r="DI20" s="518">
        <f t="shared" si="7"/>
        <v>7502.4048350200001</v>
      </c>
      <c r="DJ20" s="684"/>
      <c r="DK20" s="518">
        <f>+SUM(DK21:DK26)</f>
        <v>0</v>
      </c>
      <c r="DL20" s="518">
        <f t="shared" ref="DL20:DV20" si="206">+SUM(DL21:DL26)</f>
        <v>28.61854202</v>
      </c>
      <c r="DM20" s="518">
        <f t="shared" si="206"/>
        <v>206.51946303</v>
      </c>
      <c r="DN20" s="518">
        <f t="shared" si="206"/>
        <v>174.84861017000003</v>
      </c>
      <c r="DO20" s="518">
        <f t="shared" si="206"/>
        <v>58.708595119999998</v>
      </c>
      <c r="DP20" s="518">
        <f t="shared" si="206"/>
        <v>41.435408469999999</v>
      </c>
      <c r="DQ20" s="518">
        <f t="shared" si="206"/>
        <v>78.727919449999987</v>
      </c>
      <c r="DR20" s="518">
        <f t="shared" si="206"/>
        <v>1014.48637978</v>
      </c>
      <c r="DS20" s="518">
        <f t="shared" si="206"/>
        <v>144.59387298999999</v>
      </c>
      <c r="DT20" s="518">
        <f t="shared" si="206"/>
        <v>1287.0065838700002</v>
      </c>
      <c r="DU20" s="518">
        <f t="shared" si="206"/>
        <v>42.167386239999999</v>
      </c>
      <c r="DV20" s="518">
        <f t="shared" si="206"/>
        <v>1128.08695044</v>
      </c>
      <c r="DW20" s="518">
        <f t="shared" si="8"/>
        <v>4205.1997115799995</v>
      </c>
      <c r="DX20" s="684"/>
      <c r="DY20" s="518">
        <f>+SUM(DY21:DY26)</f>
        <v>2.0336362099999996</v>
      </c>
      <c r="DZ20" s="518">
        <f t="shared" ref="DZ20:EJ20" si="207">+SUM(DZ21:DZ26)</f>
        <v>39.417943129999991</v>
      </c>
      <c r="EA20" s="518">
        <f t="shared" si="207"/>
        <v>843.15050354000005</v>
      </c>
      <c r="EB20" s="518">
        <f t="shared" si="207"/>
        <v>11.231856580000001</v>
      </c>
      <c r="EC20" s="518">
        <f t="shared" si="207"/>
        <v>107.79067334999999</v>
      </c>
      <c r="ED20" s="518">
        <f t="shared" si="207"/>
        <v>977.86192111000003</v>
      </c>
      <c r="EE20" s="518">
        <f t="shared" si="207"/>
        <v>252.40400923999999</v>
      </c>
      <c r="EF20" s="518">
        <f t="shared" si="207"/>
        <v>27.857887290000001</v>
      </c>
      <c r="EG20" s="518">
        <f t="shared" si="207"/>
        <v>4.5280015900000006</v>
      </c>
      <c r="EH20" s="518">
        <f t="shared" si="207"/>
        <v>9.8000000000000007</v>
      </c>
      <c r="EI20" s="518">
        <f t="shared" si="207"/>
        <v>73.082406450000008</v>
      </c>
      <c r="EJ20" s="518">
        <f t="shared" si="207"/>
        <v>1875.9404607300003</v>
      </c>
      <c r="EK20" s="518">
        <f t="shared" si="9"/>
        <v>4225.0992992199999</v>
      </c>
      <c r="EL20" s="519"/>
      <c r="EM20" s="518">
        <f>+SUM(EM21:EM26)</f>
        <v>7.5186396299999991</v>
      </c>
      <c r="EN20" s="518">
        <f t="shared" ref="EN20:EU20" si="208">+SUM(EN21:EN26)</f>
        <v>8.3651797699999992</v>
      </c>
      <c r="EO20" s="518">
        <f t="shared" si="208"/>
        <v>28.609072919999999</v>
      </c>
      <c r="EP20" s="518">
        <f t="shared" si="208"/>
        <v>17.691794600000001</v>
      </c>
      <c r="EQ20" s="518">
        <f t="shared" si="208"/>
        <v>11.897094170000001</v>
      </c>
      <c r="ER20" s="518">
        <f t="shared" si="208"/>
        <v>52.704133400000003</v>
      </c>
      <c r="ES20" s="518">
        <f t="shared" si="208"/>
        <v>156.46421849999999</v>
      </c>
      <c r="ET20" s="518">
        <f t="shared" si="208"/>
        <v>541.50142586000004</v>
      </c>
      <c r="EU20" s="518">
        <f t="shared" si="208"/>
        <v>510.92179149999998</v>
      </c>
      <c r="EV20" s="518">
        <f t="shared" ref="EV20:EX20" si="209">+SUM(EV21:EV26)</f>
        <v>45.419768289999993</v>
      </c>
      <c r="EW20" s="518">
        <f t="shared" si="209"/>
        <v>101.99089931</v>
      </c>
      <c r="EX20" s="518">
        <f t="shared" si="209"/>
        <v>155.45347898</v>
      </c>
      <c r="EY20" s="518">
        <f t="shared" si="10"/>
        <v>1638.5374969300001</v>
      </c>
      <c r="EZ20" s="519"/>
      <c r="FA20" s="518">
        <f t="shared" ref="FA20:FL20" si="210">+SUM(FA21:FA26)</f>
        <v>4.505650890000001</v>
      </c>
      <c r="FB20" s="518">
        <f t="shared" si="210"/>
        <v>15.23879312</v>
      </c>
      <c r="FC20" s="518">
        <f t="shared" si="210"/>
        <v>67.914876509999999</v>
      </c>
      <c r="FD20" s="518">
        <f t="shared" si="210"/>
        <v>54.213579779999996</v>
      </c>
      <c r="FE20" s="518">
        <f t="shared" si="210"/>
        <v>816.34647566000001</v>
      </c>
      <c r="FF20" s="518">
        <f t="shared" si="210"/>
        <v>1012.08504036</v>
      </c>
      <c r="FG20" s="518">
        <f t="shared" si="210"/>
        <v>269.00616363</v>
      </c>
      <c r="FH20" s="518">
        <f t="shared" si="210"/>
        <v>1026.50444988</v>
      </c>
      <c r="FI20" s="518">
        <f t="shared" si="210"/>
        <v>622.01049482999997</v>
      </c>
      <c r="FJ20" s="518">
        <f t="shared" si="210"/>
        <v>424.30123050000003</v>
      </c>
      <c r="FK20" s="518">
        <f t="shared" si="210"/>
        <v>4.7693668999999996</v>
      </c>
      <c r="FL20" s="518">
        <f t="shared" si="210"/>
        <v>750.72579743000006</v>
      </c>
      <c r="FM20" s="518">
        <f t="shared" si="11"/>
        <v>5067.6219194899995</v>
      </c>
      <c r="FO20" s="518">
        <f>+SUM(FO21:FO26)</f>
        <v>5.6623039999999998</v>
      </c>
      <c r="FP20" s="518">
        <f t="shared" ref="FP20:FX20" si="211">+SUM(FP21:FP26)</f>
        <v>26.958412590000002</v>
      </c>
      <c r="FQ20" s="518">
        <f t="shared" si="211"/>
        <v>75.480947489999977</v>
      </c>
      <c r="FR20" s="518">
        <f t="shared" si="211"/>
        <v>24.02742945</v>
      </c>
      <c r="FS20" s="518">
        <f t="shared" si="211"/>
        <v>460.09368004000004</v>
      </c>
      <c r="FT20" s="518">
        <f t="shared" si="211"/>
        <v>415.80847813000008</v>
      </c>
      <c r="FU20" s="518">
        <f t="shared" si="211"/>
        <v>624.24555206000002</v>
      </c>
      <c r="FV20" s="518">
        <f t="shared" si="211"/>
        <v>145.57647345999999</v>
      </c>
      <c r="FW20" s="518">
        <f t="shared" si="211"/>
        <v>184.18423079000002</v>
      </c>
      <c r="FX20" s="518">
        <f t="shared" si="211"/>
        <v>667.96558382000001</v>
      </c>
      <c r="FY20" s="518">
        <f>+SUM(FO20:FX20)</f>
        <v>2630.0030918300004</v>
      </c>
      <c r="GA20" s="708"/>
    </row>
    <row r="21" spans="2:183" ht="15.75" x14ac:dyDescent="0.25">
      <c r="B21" s="696" t="s">
        <v>32</v>
      </c>
      <c r="C21" s="518">
        <v>0</v>
      </c>
      <c r="D21" s="518">
        <v>0</v>
      </c>
      <c r="E21" s="518">
        <v>0</v>
      </c>
      <c r="F21" s="518">
        <v>0</v>
      </c>
      <c r="G21" s="518">
        <v>0</v>
      </c>
      <c r="H21" s="518">
        <v>0</v>
      </c>
      <c r="I21" s="518">
        <v>0</v>
      </c>
      <c r="J21" s="518">
        <v>0.90212471999999999</v>
      </c>
      <c r="K21" s="518">
        <v>0</v>
      </c>
      <c r="L21" s="518">
        <v>0</v>
      </c>
      <c r="M21" s="518">
        <v>0.57618636000000001</v>
      </c>
      <c r="N21" s="518">
        <v>0.63273206999999987</v>
      </c>
      <c r="O21" s="518">
        <f t="shared" si="0"/>
        <v>2.11104315</v>
      </c>
      <c r="P21" s="519"/>
      <c r="Q21" s="518">
        <v>0</v>
      </c>
      <c r="R21" s="518">
        <v>0</v>
      </c>
      <c r="S21" s="518">
        <v>1.3363532299999998</v>
      </c>
      <c r="T21" s="518">
        <v>0</v>
      </c>
      <c r="U21" s="518">
        <v>0</v>
      </c>
      <c r="V21" s="518">
        <v>0.50366173999999997</v>
      </c>
      <c r="W21" s="518">
        <v>0.39191871999999994</v>
      </c>
      <c r="X21" s="518">
        <v>0.12778276999999999</v>
      </c>
      <c r="Y21" s="518">
        <v>0</v>
      </c>
      <c r="Z21" s="518">
        <v>0</v>
      </c>
      <c r="AA21" s="518">
        <v>5</v>
      </c>
      <c r="AB21" s="518">
        <v>4.9382699999999998E-3</v>
      </c>
      <c r="AC21" s="518">
        <f t="shared" si="1"/>
        <v>7.3646547299999998</v>
      </c>
      <c r="AD21" s="519"/>
      <c r="AE21" s="518">
        <v>0</v>
      </c>
      <c r="AF21" s="518">
        <v>0</v>
      </c>
      <c r="AG21" s="518">
        <v>0</v>
      </c>
      <c r="AH21" s="518">
        <v>0</v>
      </c>
      <c r="AI21" s="518">
        <v>0</v>
      </c>
      <c r="AJ21" s="518">
        <v>0</v>
      </c>
      <c r="AK21" s="518">
        <v>0</v>
      </c>
      <c r="AL21" s="518">
        <v>0</v>
      </c>
      <c r="AM21" s="518">
        <v>0</v>
      </c>
      <c r="AN21" s="518">
        <v>0</v>
      </c>
      <c r="AO21" s="518">
        <v>113.875561</v>
      </c>
      <c r="AP21" s="518">
        <v>1</v>
      </c>
      <c r="AQ21" s="518">
        <f t="shared" si="2"/>
        <v>114.875561</v>
      </c>
      <c r="AR21" s="519"/>
      <c r="AS21" s="518">
        <v>0</v>
      </c>
      <c r="AT21" s="518">
        <v>0</v>
      </c>
      <c r="AU21" s="518">
        <v>0</v>
      </c>
      <c r="AV21" s="518">
        <v>0</v>
      </c>
      <c r="AW21" s="518">
        <v>0</v>
      </c>
      <c r="AX21" s="518">
        <v>4.79786</v>
      </c>
      <c r="AY21" s="518">
        <v>1.6528239300000001</v>
      </c>
      <c r="AZ21" s="518">
        <v>2.9000000000000001E-2</v>
      </c>
      <c r="BA21" s="518">
        <v>10.076212</v>
      </c>
      <c r="BB21" s="518">
        <v>0</v>
      </c>
      <c r="BC21" s="518">
        <v>0</v>
      </c>
      <c r="BD21" s="518">
        <v>1.4743101000000001</v>
      </c>
      <c r="BE21" s="518">
        <f t="shared" si="3"/>
        <v>18.030206029999999</v>
      </c>
      <c r="BF21" s="519"/>
      <c r="BG21" s="518">
        <v>6.6348232199999995</v>
      </c>
      <c r="BH21" s="518">
        <v>0</v>
      </c>
      <c r="BI21" s="518">
        <v>1.9360596000000001</v>
      </c>
      <c r="BJ21" s="518">
        <v>18.476385030000003</v>
      </c>
      <c r="BK21" s="518">
        <v>0.568407</v>
      </c>
      <c r="BL21" s="518">
        <v>52.025382030000003</v>
      </c>
      <c r="BM21" s="518">
        <v>1.1616324299999998</v>
      </c>
      <c r="BN21" s="518">
        <v>3.7763673099999999</v>
      </c>
      <c r="BO21" s="518">
        <v>0</v>
      </c>
      <c r="BP21" s="518">
        <v>64.314047680000002</v>
      </c>
      <c r="BQ21" s="518">
        <v>0.96859560999999994</v>
      </c>
      <c r="BR21" s="518">
        <v>25.451762460000001</v>
      </c>
      <c r="BS21" s="518">
        <f t="shared" si="4"/>
        <v>175.31346237</v>
      </c>
      <c r="BT21" s="519"/>
      <c r="BU21" s="518">
        <v>2.4307968300000002</v>
      </c>
      <c r="BV21" s="518">
        <v>0.50637399999999999</v>
      </c>
      <c r="BW21" s="518">
        <v>8.5654760799999998</v>
      </c>
      <c r="BX21" s="518">
        <v>2.2246747600000001</v>
      </c>
      <c r="BY21" s="518">
        <v>0.32644287999999999</v>
      </c>
      <c r="BZ21" s="518">
        <v>23.316126819999997</v>
      </c>
      <c r="CA21" s="518">
        <v>17.563715330000001</v>
      </c>
      <c r="CB21" s="518">
        <v>0.60172808</v>
      </c>
      <c r="CC21" s="518">
        <v>1.4547116</v>
      </c>
      <c r="CD21" s="518">
        <v>23.84767854</v>
      </c>
      <c r="CE21" s="518">
        <v>18.821708299999997</v>
      </c>
      <c r="CF21" s="518">
        <v>136.12451535</v>
      </c>
      <c r="CG21" s="518">
        <f t="shared" si="5"/>
        <v>235.78394857000001</v>
      </c>
      <c r="CH21" s="519"/>
      <c r="CI21" s="518">
        <v>0</v>
      </c>
      <c r="CJ21" s="518">
        <v>20.602501349999997</v>
      </c>
      <c r="CK21" s="518">
        <v>0.55463192000000006</v>
      </c>
      <c r="CL21" s="518">
        <v>1.8118183600000002</v>
      </c>
      <c r="CM21" s="518">
        <v>8.6845571600000007</v>
      </c>
      <c r="CN21" s="518">
        <v>501.12427422999997</v>
      </c>
      <c r="CO21" s="518">
        <v>7.0999999999999994E-2</v>
      </c>
      <c r="CP21" s="518">
        <v>6.71335937</v>
      </c>
      <c r="CQ21" s="518">
        <v>27.2953318</v>
      </c>
      <c r="CR21" s="518">
        <v>83.305333989999994</v>
      </c>
      <c r="CS21" s="518">
        <v>0.93796391000000001</v>
      </c>
      <c r="CT21" s="518">
        <v>2.2236789899999998</v>
      </c>
      <c r="CU21" s="518">
        <f t="shared" si="6"/>
        <v>653.32445108000013</v>
      </c>
      <c r="CV21" s="519"/>
      <c r="CW21" s="518">
        <v>2.6673434900000004</v>
      </c>
      <c r="CX21" s="518">
        <v>6.1</v>
      </c>
      <c r="CY21" s="518">
        <v>1.0026377</v>
      </c>
      <c r="CZ21" s="518">
        <v>78.35868773</v>
      </c>
      <c r="DA21" s="518">
        <v>501.13135499000003</v>
      </c>
      <c r="DB21" s="518">
        <v>2.1873531800000001</v>
      </c>
      <c r="DC21" s="518">
        <v>11.41252493</v>
      </c>
      <c r="DD21" s="518">
        <v>95.844522280000007</v>
      </c>
      <c r="DE21" s="518">
        <v>2.9766151600000001</v>
      </c>
      <c r="DF21" s="518">
        <v>17.405536380000001</v>
      </c>
      <c r="DG21" s="518">
        <v>0.3</v>
      </c>
      <c r="DH21" s="518">
        <v>522.66555996</v>
      </c>
      <c r="DI21" s="518">
        <f t="shared" si="7"/>
        <v>1242.0521358000001</v>
      </c>
      <c r="DJ21" s="519"/>
      <c r="DK21" s="518">
        <v>0</v>
      </c>
      <c r="DL21" s="518">
        <v>0.18098848000000001</v>
      </c>
      <c r="DM21" s="518">
        <v>3.3318232499999993</v>
      </c>
      <c r="DN21" s="518">
        <v>22.747087479999998</v>
      </c>
      <c r="DO21" s="518">
        <v>51.03041649</v>
      </c>
      <c r="DP21" s="518">
        <v>27.837373080000003</v>
      </c>
      <c r="DQ21" s="518">
        <v>81.52524523999999</v>
      </c>
      <c r="DR21" s="518">
        <v>29.394984570000002</v>
      </c>
      <c r="DS21" s="518">
        <v>43.175716080000001</v>
      </c>
      <c r="DT21" s="518">
        <v>0</v>
      </c>
      <c r="DU21" s="518">
        <v>6.5288350700000004</v>
      </c>
      <c r="DV21" s="518">
        <v>52.056869049999996</v>
      </c>
      <c r="DW21" s="518">
        <f t="shared" si="8"/>
        <v>317.80933878999997</v>
      </c>
      <c r="DX21" s="519"/>
      <c r="DY21" s="518">
        <v>2.0008779199999998</v>
      </c>
      <c r="DZ21" s="518">
        <v>38.892535409999994</v>
      </c>
      <c r="EA21" s="518">
        <v>706.57977407999999</v>
      </c>
      <c r="EB21" s="518">
        <v>9.3376649999999992E-2</v>
      </c>
      <c r="EC21" s="518">
        <v>0.90073134999999993</v>
      </c>
      <c r="ED21" s="518">
        <v>8.9049651099999991</v>
      </c>
      <c r="EE21" s="518">
        <v>2.4040092400000002</v>
      </c>
      <c r="EF21" s="518">
        <v>2.4470747899999998</v>
      </c>
      <c r="EG21" s="518">
        <v>1.4208948599999998</v>
      </c>
      <c r="EH21" s="518">
        <v>0</v>
      </c>
      <c r="EI21" s="518">
        <v>30.327562100000002</v>
      </c>
      <c r="EJ21" s="518">
        <v>559.14515314000016</v>
      </c>
      <c r="EK21" s="518">
        <f t="shared" si="9"/>
        <v>1353.1169546500003</v>
      </c>
      <c r="EL21" s="519"/>
      <c r="EM21" s="518">
        <v>5.4186396299999995</v>
      </c>
      <c r="EN21" s="518">
        <v>7.0934465499999995</v>
      </c>
      <c r="EO21" s="518">
        <v>10.913030359999999</v>
      </c>
      <c r="EP21" s="518">
        <v>4.5737945999999994</v>
      </c>
      <c r="EQ21" s="518">
        <v>9.9218723600000001</v>
      </c>
      <c r="ER21" s="518">
        <v>51.022813490000004</v>
      </c>
      <c r="ES21" s="518">
        <v>12.501011779999999</v>
      </c>
      <c r="ET21" s="518">
        <v>30.02840076</v>
      </c>
      <c r="EU21" s="518">
        <v>510.92179149999998</v>
      </c>
      <c r="EV21" s="518">
        <v>10.57857291</v>
      </c>
      <c r="EW21" s="518">
        <v>85.935426980000003</v>
      </c>
      <c r="EX21" s="518">
        <v>10.193165780000003</v>
      </c>
      <c r="EY21" s="518">
        <f t="shared" si="10"/>
        <v>749.10196670000005</v>
      </c>
      <c r="EZ21" s="519"/>
      <c r="FA21" s="518">
        <v>4.505650890000001</v>
      </c>
      <c r="FB21" s="518">
        <v>15.23879312</v>
      </c>
      <c r="FC21" s="518">
        <v>17.79394847</v>
      </c>
      <c r="FD21" s="518">
        <v>32.245322469999998</v>
      </c>
      <c r="FE21" s="518">
        <v>7.2015811899999997</v>
      </c>
      <c r="FF21" s="518">
        <v>9.9480121299999986</v>
      </c>
      <c r="FG21" s="518">
        <v>7.10410801</v>
      </c>
      <c r="FH21" s="518">
        <v>700</v>
      </c>
      <c r="FI21" s="518">
        <v>10.730319679999999</v>
      </c>
      <c r="FJ21" s="518">
        <v>1.5762036399999999</v>
      </c>
      <c r="FK21" s="518">
        <v>0</v>
      </c>
      <c r="FL21" s="518">
        <v>101.63972247</v>
      </c>
      <c r="FM21" s="518">
        <f t="shared" si="11"/>
        <v>907.98366207000004</v>
      </c>
      <c r="FO21" s="518">
        <v>0</v>
      </c>
      <c r="FP21" s="518">
        <v>6.2027523700000007</v>
      </c>
      <c r="FQ21" s="518">
        <v>57.850857119999986</v>
      </c>
      <c r="FR21" s="518">
        <v>7.6132631599999998</v>
      </c>
      <c r="FS21" s="518">
        <v>18.563811090000002</v>
      </c>
      <c r="FT21" s="518">
        <v>8.7267667499999995</v>
      </c>
      <c r="FU21" s="518">
        <v>2.5044528200000005</v>
      </c>
      <c r="FV21" s="518">
        <v>0.65291084999999993</v>
      </c>
      <c r="FW21" s="518">
        <v>5.8168404100000002</v>
      </c>
      <c r="FX21" s="518">
        <v>21.669726010000002</v>
      </c>
      <c r="FY21" s="518">
        <f>+SUM(FO21:FX21)</f>
        <v>129.60138057999998</v>
      </c>
      <c r="GA21" s="708"/>
    </row>
    <row r="22" spans="2:183" ht="15.75" x14ac:dyDescent="0.25">
      <c r="B22" s="696" t="s">
        <v>33</v>
      </c>
      <c r="C22" s="518">
        <v>3.2153747599999996</v>
      </c>
      <c r="D22" s="518">
        <v>8</v>
      </c>
      <c r="E22" s="518">
        <v>39.830985699999999</v>
      </c>
      <c r="F22" s="518">
        <v>30</v>
      </c>
      <c r="G22" s="518">
        <v>-0.30279467999999998</v>
      </c>
      <c r="H22" s="518">
        <v>70.629490610000005</v>
      </c>
      <c r="I22" s="518">
        <v>-0.65966243999999996</v>
      </c>
      <c r="J22" s="518">
        <v>0.38666591</v>
      </c>
      <c r="K22" s="518">
        <v>27.388486050000001</v>
      </c>
      <c r="L22" s="518">
        <v>18.312890479999997</v>
      </c>
      <c r="M22" s="518">
        <v>7</v>
      </c>
      <c r="N22" s="518">
        <v>168.38384290000002</v>
      </c>
      <c r="O22" s="518">
        <f t="shared" si="0"/>
        <v>372.18527929000004</v>
      </c>
      <c r="P22" s="519"/>
      <c r="Q22" s="518">
        <v>0.14811473999999999</v>
      </c>
      <c r="R22" s="518">
        <v>1.8943629399999999</v>
      </c>
      <c r="S22" s="518">
        <v>28.179948320000001</v>
      </c>
      <c r="T22" s="518">
        <v>59.792914000000003</v>
      </c>
      <c r="U22" s="518">
        <v>-1.1300000000000001E-2</v>
      </c>
      <c r="V22" s="518">
        <v>1.4327122699999999</v>
      </c>
      <c r="W22" s="518">
        <v>74.116535850000005</v>
      </c>
      <c r="X22" s="518">
        <v>157.06126904000001</v>
      </c>
      <c r="Y22" s="518">
        <v>99</v>
      </c>
      <c r="Z22" s="518">
        <v>5.5</v>
      </c>
      <c r="AA22" s="518">
        <v>15.310386000000001</v>
      </c>
      <c r="AB22" s="518">
        <v>65.304976179999997</v>
      </c>
      <c r="AC22" s="518">
        <f t="shared" si="1"/>
        <v>507.72991933999998</v>
      </c>
      <c r="AD22" s="519"/>
      <c r="AE22" s="518">
        <v>0</v>
      </c>
      <c r="AF22" s="518">
        <v>800</v>
      </c>
      <c r="AG22" s="518">
        <v>3.06663606</v>
      </c>
      <c r="AH22" s="518">
        <v>26.3</v>
      </c>
      <c r="AI22" s="518">
        <v>0.2</v>
      </c>
      <c r="AJ22" s="518">
        <v>70.410437729999998</v>
      </c>
      <c r="AK22" s="518">
        <v>103.99934929</v>
      </c>
      <c r="AL22" s="518">
        <v>1.0349999999999999</v>
      </c>
      <c r="AM22" s="518">
        <v>34.325928700000006</v>
      </c>
      <c r="AN22" s="518">
        <v>65.16903868</v>
      </c>
      <c r="AO22" s="518">
        <v>0</v>
      </c>
      <c r="AP22" s="518">
        <v>216.40501205000001</v>
      </c>
      <c r="AQ22" s="518">
        <f t="shared" si="2"/>
        <v>1320.91140251</v>
      </c>
      <c r="AR22" s="519"/>
      <c r="AS22" s="518">
        <v>0.51200000000000001</v>
      </c>
      <c r="AT22" s="518">
        <v>0</v>
      </c>
      <c r="AU22" s="518">
        <v>0</v>
      </c>
      <c r="AV22" s="518">
        <v>162.38580202</v>
      </c>
      <c r="AW22" s="518">
        <v>4.7399190400000002</v>
      </c>
      <c r="AX22" s="518">
        <v>0.32398345000000001</v>
      </c>
      <c r="AY22" s="518">
        <v>45.679845829999998</v>
      </c>
      <c r="AZ22" s="518">
        <v>0.45</v>
      </c>
      <c r="BA22" s="518">
        <v>23.6</v>
      </c>
      <c r="BB22" s="518">
        <v>7</v>
      </c>
      <c r="BC22" s="518">
        <v>96.663152999999994</v>
      </c>
      <c r="BD22" s="518">
        <v>262.66272909999998</v>
      </c>
      <c r="BE22" s="518">
        <f t="shared" si="3"/>
        <v>604.01743243999999</v>
      </c>
      <c r="BF22" s="519"/>
      <c r="BG22" s="518">
        <v>0</v>
      </c>
      <c r="BH22" s="518">
        <v>26.426471409999998</v>
      </c>
      <c r="BI22" s="518">
        <v>20.457794740000001</v>
      </c>
      <c r="BJ22" s="518">
        <v>9.132321880000001</v>
      </c>
      <c r="BK22" s="518">
        <v>-0.68617203000000004</v>
      </c>
      <c r="BL22" s="518">
        <v>-0.25812853000000002</v>
      </c>
      <c r="BM22" s="518">
        <v>0</v>
      </c>
      <c r="BN22" s="518">
        <v>95.125164390000009</v>
      </c>
      <c r="BO22" s="518">
        <v>18.467959999999998</v>
      </c>
      <c r="BP22" s="518">
        <v>164.81241496500002</v>
      </c>
      <c r="BQ22" s="518">
        <v>73.460226380000009</v>
      </c>
      <c r="BR22" s="518">
        <v>95.752137109999993</v>
      </c>
      <c r="BS22" s="518">
        <f t="shared" si="4"/>
        <v>502.690190315</v>
      </c>
      <c r="BT22" s="519"/>
      <c r="BU22" s="518">
        <v>-19.5</v>
      </c>
      <c r="BV22" s="518">
        <v>4.9405637400000009</v>
      </c>
      <c r="BW22" s="518">
        <v>1.30019</v>
      </c>
      <c r="BX22" s="518">
        <v>0</v>
      </c>
      <c r="BY22" s="518">
        <v>0</v>
      </c>
      <c r="BZ22" s="518">
        <v>0</v>
      </c>
      <c r="CA22" s="518">
        <v>10.092966300000001</v>
      </c>
      <c r="CB22" s="518">
        <v>9</v>
      </c>
      <c r="CC22" s="518">
        <v>391.05335836</v>
      </c>
      <c r="CD22" s="518">
        <v>7.8106448300000002</v>
      </c>
      <c r="CE22" s="518">
        <v>2.4366720900000001</v>
      </c>
      <c r="CF22" s="518">
        <v>89.389185879999985</v>
      </c>
      <c r="CG22" s="518">
        <f t="shared" si="5"/>
        <v>496.52358119999997</v>
      </c>
      <c r="CH22" s="519"/>
      <c r="CI22" s="518">
        <v>0</v>
      </c>
      <c r="CJ22" s="518">
        <v>0.92132331999999995</v>
      </c>
      <c r="CK22" s="518">
        <v>-0.22532435000000001</v>
      </c>
      <c r="CL22" s="518">
        <v>0.19499894000000001</v>
      </c>
      <c r="CM22" s="518">
        <v>551.98882524999999</v>
      </c>
      <c r="CN22" s="518">
        <v>0</v>
      </c>
      <c r="CO22" s="518">
        <v>16.217257669999999</v>
      </c>
      <c r="CP22" s="518">
        <v>4.2831574899999998</v>
      </c>
      <c r="CQ22" s="518">
        <v>48.286811</v>
      </c>
      <c r="CR22" s="518">
        <v>22.293718669999997</v>
      </c>
      <c r="CS22" s="518">
        <v>58.321235189999989</v>
      </c>
      <c r="CT22" s="518">
        <v>30.290038459999995</v>
      </c>
      <c r="CU22" s="518">
        <f t="shared" si="6"/>
        <v>732.57204163999995</v>
      </c>
      <c r="CV22" s="519"/>
      <c r="CW22" s="518">
        <v>1.7121200000000003E-2</v>
      </c>
      <c r="CX22" s="518">
        <v>0</v>
      </c>
      <c r="CY22" s="518">
        <v>0.05</v>
      </c>
      <c r="CZ22" s="518">
        <v>25.27033286</v>
      </c>
      <c r="DA22" s="518">
        <v>6.9089149999999988E-2</v>
      </c>
      <c r="DB22" s="518">
        <v>283.8</v>
      </c>
      <c r="DC22" s="518">
        <v>83.857029659999995</v>
      </c>
      <c r="DD22" s="518">
        <v>0</v>
      </c>
      <c r="DE22" s="518">
        <v>0</v>
      </c>
      <c r="DF22" s="518">
        <v>5.4169999999999998</v>
      </c>
      <c r="DG22" s="518">
        <v>42.627428130000006</v>
      </c>
      <c r="DH22" s="518">
        <v>268.02467380000002</v>
      </c>
      <c r="DI22" s="518">
        <f t="shared" si="7"/>
        <v>709.13267480000002</v>
      </c>
      <c r="DJ22" s="519"/>
      <c r="DK22" s="518">
        <v>0</v>
      </c>
      <c r="DL22" s="518">
        <v>28.43755354</v>
      </c>
      <c r="DM22" s="518">
        <v>200.68057041</v>
      </c>
      <c r="DN22" s="518">
        <v>152.10152269000002</v>
      </c>
      <c r="DO22" s="518">
        <v>7.6781786300000006</v>
      </c>
      <c r="DP22" s="518">
        <v>3.7980353899999999</v>
      </c>
      <c r="DQ22" s="518">
        <v>-2.7973257900000008</v>
      </c>
      <c r="DR22" s="518">
        <v>36.540546920000004</v>
      </c>
      <c r="DS22" s="518">
        <v>1.4181569100000002</v>
      </c>
      <c r="DT22" s="518">
        <v>177.00020980000002</v>
      </c>
      <c r="DU22" s="518">
        <v>25.838551169999999</v>
      </c>
      <c r="DV22" s="518">
        <v>717.66569343999993</v>
      </c>
      <c r="DW22" s="518">
        <f t="shared" si="8"/>
        <v>1348.36169311</v>
      </c>
      <c r="DX22" s="519"/>
      <c r="DY22" s="518">
        <v>0</v>
      </c>
      <c r="DZ22" s="518">
        <v>0.52540772000000002</v>
      </c>
      <c r="EA22" s="518">
        <v>0.1</v>
      </c>
      <c r="EB22" s="518">
        <v>11.06409292</v>
      </c>
      <c r="EC22" s="518">
        <v>52.969272189999998</v>
      </c>
      <c r="ED22" s="518">
        <v>18.754618579999999</v>
      </c>
      <c r="EE22" s="518">
        <v>250</v>
      </c>
      <c r="EF22" s="518">
        <v>14.96265425</v>
      </c>
      <c r="EG22" s="518">
        <v>3.0167823500000002</v>
      </c>
      <c r="EH22" s="518">
        <v>0</v>
      </c>
      <c r="EI22" s="518">
        <v>0.74891582999999995</v>
      </c>
      <c r="EJ22" s="518">
        <v>493.85746963999998</v>
      </c>
      <c r="EK22" s="518">
        <f t="shared" si="9"/>
        <v>845.99921347999998</v>
      </c>
      <c r="EL22" s="519"/>
      <c r="EM22" s="518">
        <v>0</v>
      </c>
      <c r="EN22" s="518">
        <v>1.27173322</v>
      </c>
      <c r="EO22" s="518">
        <v>17.496042559999999</v>
      </c>
      <c r="EP22" s="518">
        <v>0</v>
      </c>
      <c r="EQ22" s="518">
        <v>0</v>
      </c>
      <c r="ER22" s="518">
        <v>0.1092664</v>
      </c>
      <c r="ES22" s="518">
        <v>3.9632067200000001</v>
      </c>
      <c r="ET22" s="518">
        <v>511.47302510000003</v>
      </c>
      <c r="EU22" s="518">
        <v>0</v>
      </c>
      <c r="EV22" s="518">
        <v>34.615883529999998</v>
      </c>
      <c r="EW22" s="518">
        <v>6.3388229499999991</v>
      </c>
      <c r="EX22" s="518">
        <v>21.616469840000001</v>
      </c>
      <c r="EY22" s="518">
        <f t="shared" si="10"/>
        <v>596.88445032000004</v>
      </c>
      <c r="EZ22" s="519"/>
      <c r="FA22" s="518">
        <v>0</v>
      </c>
      <c r="FB22" s="518">
        <v>0</v>
      </c>
      <c r="FC22" s="518">
        <v>0.12092804</v>
      </c>
      <c r="FD22" s="518">
        <v>5.1803909900000003</v>
      </c>
      <c r="FE22" s="518">
        <v>9.1448944700000006</v>
      </c>
      <c r="FF22" s="518">
        <v>0.57999999999999996</v>
      </c>
      <c r="FG22" s="518">
        <v>11.902055619999999</v>
      </c>
      <c r="FH22" s="518">
        <v>15.87</v>
      </c>
      <c r="FI22" s="518">
        <v>600.05669386</v>
      </c>
      <c r="FJ22" s="518">
        <v>416.85747774999999</v>
      </c>
      <c r="FK22" s="518">
        <v>3.3936869000000001</v>
      </c>
      <c r="FL22" s="518">
        <v>115.99616784</v>
      </c>
      <c r="FM22" s="518">
        <f t="shared" si="11"/>
        <v>1179.1022954699999</v>
      </c>
      <c r="FO22" s="518">
        <v>5.4390879999999996E-2</v>
      </c>
      <c r="FP22" s="518">
        <v>2.4961171499999999</v>
      </c>
      <c r="FQ22" s="518">
        <v>11.823389539999999</v>
      </c>
      <c r="FR22" s="518">
        <v>1.214</v>
      </c>
      <c r="FS22" s="518">
        <v>2.2067627000000001</v>
      </c>
      <c r="FT22" s="518">
        <v>406.64671136000004</v>
      </c>
      <c r="FU22" s="518">
        <v>0</v>
      </c>
      <c r="FV22" s="518">
        <v>1.1814182099999999</v>
      </c>
      <c r="FW22" s="518">
        <v>32.316468569999998</v>
      </c>
      <c r="FX22" s="518">
        <v>9.950046050000001</v>
      </c>
      <c r="FY22" s="518">
        <f>+SUM(FO22:FX22)</f>
        <v>467.88930446000006</v>
      </c>
      <c r="GA22" s="708"/>
    </row>
    <row r="23" spans="2:183" ht="15.75" x14ac:dyDescent="0.25">
      <c r="B23" s="696" t="s">
        <v>34</v>
      </c>
      <c r="C23" s="518">
        <v>11.985518610000002</v>
      </c>
      <c r="D23" s="518">
        <v>0.48777516000000004</v>
      </c>
      <c r="E23" s="518">
        <v>20.83344598</v>
      </c>
      <c r="F23" s="518">
        <v>27.966326240000001</v>
      </c>
      <c r="G23" s="518">
        <v>14.910877510000001</v>
      </c>
      <c r="H23" s="518">
        <v>42.999164300000004</v>
      </c>
      <c r="I23" s="518">
        <v>0</v>
      </c>
      <c r="J23" s="518">
        <v>7.7535238900000003</v>
      </c>
      <c r="K23" s="518">
        <v>2.5738179799999998</v>
      </c>
      <c r="L23" s="518">
        <v>5.2943489500000007</v>
      </c>
      <c r="M23" s="518">
        <v>138.20500398000001</v>
      </c>
      <c r="N23" s="518">
        <v>77.295338720000004</v>
      </c>
      <c r="O23" s="518">
        <f t="shared" si="0"/>
        <v>350.30514132000008</v>
      </c>
      <c r="P23" s="519"/>
      <c r="Q23" s="518">
        <v>0</v>
      </c>
      <c r="R23" s="518">
        <v>0.37175223000000002</v>
      </c>
      <c r="S23" s="518">
        <v>0</v>
      </c>
      <c r="T23" s="518">
        <v>14.28403919</v>
      </c>
      <c r="U23" s="518">
        <v>-5.8853597099999995</v>
      </c>
      <c r="V23" s="518">
        <v>48.784130480000002</v>
      </c>
      <c r="W23" s="518">
        <v>0</v>
      </c>
      <c r="X23" s="518">
        <v>9.6819586400000013</v>
      </c>
      <c r="Y23" s="518">
        <v>18.961298899999999</v>
      </c>
      <c r="Z23" s="518">
        <v>3.9074476300000001</v>
      </c>
      <c r="AA23" s="518">
        <v>16.494741309999998</v>
      </c>
      <c r="AB23" s="518">
        <v>248.69060202</v>
      </c>
      <c r="AC23" s="518">
        <f t="shared" si="1"/>
        <v>355.29061068999999</v>
      </c>
      <c r="AD23" s="519"/>
      <c r="AE23" s="518">
        <v>6.2171943000000001</v>
      </c>
      <c r="AF23" s="518">
        <v>0</v>
      </c>
      <c r="AG23" s="518">
        <v>0</v>
      </c>
      <c r="AH23" s="518">
        <v>25</v>
      </c>
      <c r="AI23" s="518">
        <v>6.7482637199999997</v>
      </c>
      <c r="AJ23" s="518">
        <v>13</v>
      </c>
      <c r="AK23" s="518">
        <v>203.38519886999998</v>
      </c>
      <c r="AL23" s="518">
        <v>4.4528832899999999</v>
      </c>
      <c r="AM23" s="518">
        <v>82.154504630000005</v>
      </c>
      <c r="AN23" s="518">
        <v>0</v>
      </c>
      <c r="AO23" s="518">
        <v>14.283541560000002</v>
      </c>
      <c r="AP23" s="518">
        <v>129.75841409</v>
      </c>
      <c r="AQ23" s="518">
        <f t="shared" si="2"/>
        <v>485.00000046000002</v>
      </c>
      <c r="AR23" s="519"/>
      <c r="AS23" s="518">
        <v>150.13707199999999</v>
      </c>
      <c r="AT23" s="518">
        <v>14.807373150000002</v>
      </c>
      <c r="AU23" s="518">
        <v>30</v>
      </c>
      <c r="AV23" s="518">
        <v>40</v>
      </c>
      <c r="AW23" s="518">
        <v>18.513495519999999</v>
      </c>
      <c r="AX23" s="518">
        <v>10.5</v>
      </c>
      <c r="AY23" s="518">
        <v>25</v>
      </c>
      <c r="AZ23" s="518">
        <v>25</v>
      </c>
      <c r="BA23" s="518">
        <v>80.355300159999999</v>
      </c>
      <c r="BB23" s="518">
        <v>35.299999999999997</v>
      </c>
      <c r="BC23" s="518">
        <v>0</v>
      </c>
      <c r="BD23" s="518">
        <v>35.248399339999999</v>
      </c>
      <c r="BE23" s="518">
        <f t="shared" si="3"/>
        <v>464.86164016999999</v>
      </c>
      <c r="BF23" s="519"/>
      <c r="BG23" s="518">
        <v>0</v>
      </c>
      <c r="BH23" s="518">
        <v>45</v>
      </c>
      <c r="BI23" s="518">
        <v>65</v>
      </c>
      <c r="BJ23" s="518">
        <v>59.146748469999999</v>
      </c>
      <c r="BK23" s="518">
        <v>51</v>
      </c>
      <c r="BL23" s="518">
        <v>5.8743298900000003</v>
      </c>
      <c r="BM23" s="518">
        <v>70</v>
      </c>
      <c r="BN23" s="518">
        <v>0.5</v>
      </c>
      <c r="BO23" s="518">
        <v>22.21396524</v>
      </c>
      <c r="BP23" s="518">
        <v>22.74698673</v>
      </c>
      <c r="BQ23" s="518">
        <v>53.0326491</v>
      </c>
      <c r="BR23" s="518">
        <v>27.685320939999997</v>
      </c>
      <c r="BS23" s="518">
        <f t="shared" si="4"/>
        <v>422.20000037000005</v>
      </c>
      <c r="BT23" s="519"/>
      <c r="BU23" s="518">
        <v>30</v>
      </c>
      <c r="BV23" s="518">
        <v>36.302545019999997</v>
      </c>
      <c r="BW23" s="518">
        <v>0.75745731000000005</v>
      </c>
      <c r="BX23" s="518">
        <v>58.889724000000001</v>
      </c>
      <c r="BY23" s="518">
        <v>0.20050000000000001</v>
      </c>
      <c r="BZ23" s="518">
        <v>0</v>
      </c>
      <c r="CA23" s="518">
        <v>0.82825692000000006</v>
      </c>
      <c r="CB23" s="518">
        <v>6.3974216100000003</v>
      </c>
      <c r="CC23" s="518">
        <v>182.34304</v>
      </c>
      <c r="CD23" s="518">
        <v>0.57217881000000015</v>
      </c>
      <c r="CE23" s="518">
        <v>4.1894513699999996</v>
      </c>
      <c r="CF23" s="518">
        <v>221.8</v>
      </c>
      <c r="CG23" s="518">
        <f t="shared" si="5"/>
        <v>542.28057504000003</v>
      </c>
      <c r="CH23" s="519"/>
      <c r="CI23" s="518">
        <v>88.818778600000002</v>
      </c>
      <c r="CJ23" s="518">
        <v>2.1805486300000001</v>
      </c>
      <c r="CK23" s="518">
        <v>5</v>
      </c>
      <c r="CL23" s="518">
        <v>0</v>
      </c>
      <c r="CM23" s="518">
        <v>150</v>
      </c>
      <c r="CN23" s="518">
        <v>2.0837673799999998</v>
      </c>
      <c r="CO23" s="518">
        <v>9.333766279999999</v>
      </c>
      <c r="CP23" s="518">
        <v>3.9465506100000001</v>
      </c>
      <c r="CQ23" s="518">
        <v>2.03779435</v>
      </c>
      <c r="CR23" s="518">
        <v>0</v>
      </c>
      <c r="CS23" s="518">
        <v>78.5</v>
      </c>
      <c r="CT23" s="518">
        <v>175.07243996099999</v>
      </c>
      <c r="CU23" s="518">
        <f t="shared" si="6"/>
        <v>516.97364581099998</v>
      </c>
      <c r="CV23" s="519"/>
      <c r="CW23" s="518">
        <v>53.561175669999997</v>
      </c>
      <c r="CX23" s="518">
        <v>0</v>
      </c>
      <c r="CY23" s="518">
        <v>0</v>
      </c>
      <c r="CZ23" s="518">
        <v>26.048321560000002</v>
      </c>
      <c r="DA23" s="518">
        <v>300</v>
      </c>
      <c r="DB23" s="518">
        <v>2.1004222599999998</v>
      </c>
      <c r="DC23" s="518">
        <v>133.32367119</v>
      </c>
      <c r="DD23" s="518">
        <v>10</v>
      </c>
      <c r="DE23" s="518">
        <v>2.7742645300000004</v>
      </c>
      <c r="DF23" s="518">
        <v>0</v>
      </c>
      <c r="DG23" s="518">
        <v>56.300281810000001</v>
      </c>
      <c r="DH23" s="518">
        <v>284.16734247000005</v>
      </c>
      <c r="DI23" s="518">
        <f t="shared" si="7"/>
        <v>868.27547948999995</v>
      </c>
      <c r="DJ23" s="519"/>
      <c r="DK23" s="518">
        <v>0</v>
      </c>
      <c r="DL23" s="518">
        <v>0</v>
      </c>
      <c r="DM23" s="518">
        <v>2.50706937</v>
      </c>
      <c r="DN23" s="518">
        <v>0</v>
      </c>
      <c r="DO23" s="518">
        <v>0</v>
      </c>
      <c r="DP23" s="518">
        <v>9.8000000000000007</v>
      </c>
      <c r="DQ23" s="518">
        <v>0</v>
      </c>
      <c r="DR23" s="518">
        <v>0</v>
      </c>
      <c r="DS23" s="518">
        <v>100</v>
      </c>
      <c r="DT23" s="518">
        <v>0</v>
      </c>
      <c r="DU23" s="518">
        <v>9.8000000000000007</v>
      </c>
      <c r="DV23" s="518">
        <v>358.36438794999998</v>
      </c>
      <c r="DW23" s="518">
        <f t="shared" si="8"/>
        <v>480.47145731999996</v>
      </c>
      <c r="DX23" s="519"/>
      <c r="DY23" s="518">
        <v>3.2758290000000002E-2</v>
      </c>
      <c r="DZ23" s="518">
        <v>0</v>
      </c>
      <c r="EA23" s="518">
        <v>136.47072946</v>
      </c>
      <c r="EB23" s="518">
        <v>7.438700999999999E-2</v>
      </c>
      <c r="EC23" s="518">
        <v>53.92066981</v>
      </c>
      <c r="ED23" s="518">
        <v>1.6712595100000001</v>
      </c>
      <c r="EE23" s="518">
        <v>0</v>
      </c>
      <c r="EF23" s="518">
        <v>10.448158250000001</v>
      </c>
      <c r="EG23" s="518">
        <v>9.032438000000001E-2</v>
      </c>
      <c r="EH23" s="518">
        <v>9.8000000000000007</v>
      </c>
      <c r="EI23" s="518">
        <v>42.005928520000005</v>
      </c>
      <c r="EJ23" s="518">
        <v>160</v>
      </c>
      <c r="EK23" s="518">
        <f t="shared" si="9"/>
        <v>414.51421522999999</v>
      </c>
      <c r="EL23" s="519"/>
      <c r="EM23" s="518">
        <v>2.1</v>
      </c>
      <c r="EN23" s="518">
        <v>0</v>
      </c>
      <c r="EO23" s="518">
        <v>0</v>
      </c>
      <c r="EP23" s="518">
        <v>13.118</v>
      </c>
      <c r="EQ23" s="518">
        <v>1.9752218100000001</v>
      </c>
      <c r="ER23" s="518">
        <v>0</v>
      </c>
      <c r="ES23" s="518">
        <v>140</v>
      </c>
      <c r="ET23" s="518">
        <v>0</v>
      </c>
      <c r="EU23" s="518">
        <v>0</v>
      </c>
      <c r="EV23" s="518">
        <v>0.22531185000000001</v>
      </c>
      <c r="EW23" s="518">
        <v>9.7166493800000016</v>
      </c>
      <c r="EX23" s="518">
        <v>123.64384336000001</v>
      </c>
      <c r="EY23" s="518">
        <f t="shared" si="10"/>
        <v>290.77902640000002</v>
      </c>
      <c r="EZ23" s="519"/>
      <c r="FA23" s="518">
        <v>0</v>
      </c>
      <c r="FB23" s="518">
        <v>0</v>
      </c>
      <c r="FC23" s="518">
        <v>50</v>
      </c>
      <c r="FD23" s="518">
        <v>16.787866319999999</v>
      </c>
      <c r="FE23" s="518">
        <v>800</v>
      </c>
      <c r="FF23" s="518">
        <v>5.0644069699999994</v>
      </c>
      <c r="FG23" s="518">
        <v>250</v>
      </c>
      <c r="FH23" s="518">
        <v>2.63444988</v>
      </c>
      <c r="FI23" s="518">
        <v>11.223481289999999</v>
      </c>
      <c r="FJ23" s="518">
        <v>5.8675491099999997</v>
      </c>
      <c r="FK23" s="518">
        <v>1.37568</v>
      </c>
      <c r="FL23" s="518">
        <v>42.52470658</v>
      </c>
      <c r="FM23" s="518">
        <f t="shared" si="11"/>
        <v>1185.4781401500002</v>
      </c>
      <c r="FO23" s="518">
        <v>4.5</v>
      </c>
      <c r="FP23" s="518">
        <v>18.259543069999999</v>
      </c>
      <c r="FQ23" s="518">
        <v>5.8067008300000005</v>
      </c>
      <c r="FR23" s="518">
        <v>15.200166289999999</v>
      </c>
      <c r="FS23" s="518">
        <v>436.8845427</v>
      </c>
      <c r="FT23" s="518">
        <v>0</v>
      </c>
      <c r="FU23" s="518">
        <v>23.013940740000002</v>
      </c>
      <c r="FV23" s="518">
        <v>143.7421444</v>
      </c>
      <c r="FW23" s="518">
        <v>146.05092181000001</v>
      </c>
      <c r="FX23" s="518">
        <v>38.652058909999994</v>
      </c>
      <c r="FY23" s="518">
        <f>+SUM(FO23:FX23)</f>
        <v>832.11001874999988</v>
      </c>
      <c r="GA23" s="708"/>
    </row>
    <row r="24" spans="2:183" ht="17.100000000000001" customHeight="1" x14ac:dyDescent="0.25">
      <c r="B24" s="696" t="s">
        <v>35</v>
      </c>
      <c r="C24" s="518">
        <v>0</v>
      </c>
      <c r="D24" s="518">
        <v>0</v>
      </c>
      <c r="E24" s="518">
        <v>0</v>
      </c>
      <c r="F24" s="518">
        <v>1.8804774099999999</v>
      </c>
      <c r="G24" s="518">
        <v>0.22637990999999999</v>
      </c>
      <c r="H24" s="518">
        <v>0.81667011</v>
      </c>
      <c r="I24" s="518">
        <v>0.25208837000000001</v>
      </c>
      <c r="J24" s="518">
        <v>1.4580610300000001</v>
      </c>
      <c r="K24" s="518">
        <v>0.15481198000000002</v>
      </c>
      <c r="L24" s="518">
        <v>1.8040497200000001</v>
      </c>
      <c r="M24" s="518">
        <v>0.13634805</v>
      </c>
      <c r="N24" s="518">
        <v>0</v>
      </c>
      <c r="O24" s="518">
        <f t="shared" si="0"/>
        <v>6.7288865800000002</v>
      </c>
      <c r="P24" s="519"/>
      <c r="Q24" s="518">
        <v>0.15806813</v>
      </c>
      <c r="R24" s="518">
        <v>2.3445832000000002</v>
      </c>
      <c r="S24" s="518">
        <v>0.30234366000000001</v>
      </c>
      <c r="T24" s="518">
        <v>0.22841368000000001</v>
      </c>
      <c r="U24" s="518">
        <v>1.2761543999999998</v>
      </c>
      <c r="V24" s="518">
        <v>0</v>
      </c>
      <c r="W24" s="518">
        <v>1.0402472899999999</v>
      </c>
      <c r="X24" s="518">
        <v>0.34470793999999999</v>
      </c>
      <c r="Y24" s="518">
        <v>1.1120376900000002</v>
      </c>
      <c r="Z24" s="518">
        <v>0</v>
      </c>
      <c r="AA24" s="518">
        <v>2.18657674</v>
      </c>
      <c r="AB24" s="518">
        <v>0.28482561000000001</v>
      </c>
      <c r="AC24" s="518">
        <f t="shared" si="1"/>
        <v>9.2779583400000014</v>
      </c>
      <c r="AD24" s="519"/>
      <c r="AE24" s="518">
        <v>0</v>
      </c>
      <c r="AF24" s="518">
        <v>4.9458278399999998</v>
      </c>
      <c r="AG24" s="518">
        <v>0</v>
      </c>
      <c r="AH24" s="518">
        <v>0</v>
      </c>
      <c r="AI24" s="518">
        <v>0</v>
      </c>
      <c r="AJ24" s="518">
        <v>0</v>
      </c>
      <c r="AK24" s="518">
        <v>5.3504057799999991</v>
      </c>
      <c r="AL24" s="518">
        <v>0</v>
      </c>
      <c r="AM24" s="518">
        <v>0</v>
      </c>
      <c r="AN24" s="518">
        <v>0</v>
      </c>
      <c r="AO24" s="518">
        <v>0.94834517000000007</v>
      </c>
      <c r="AP24" s="518">
        <v>1.39059574</v>
      </c>
      <c r="AQ24" s="518">
        <f t="shared" si="2"/>
        <v>12.635174529999999</v>
      </c>
      <c r="AR24" s="519"/>
      <c r="AS24" s="518">
        <v>0</v>
      </c>
      <c r="AT24" s="518">
        <v>0</v>
      </c>
      <c r="AU24" s="518">
        <v>0</v>
      </c>
      <c r="AV24" s="518">
        <v>0</v>
      </c>
      <c r="AW24" s="518">
        <v>0</v>
      </c>
      <c r="AX24" s="518">
        <v>0</v>
      </c>
      <c r="AY24" s="518">
        <v>0.1325924</v>
      </c>
      <c r="AZ24" s="518">
        <v>1.9485888</v>
      </c>
      <c r="BA24" s="518">
        <v>0</v>
      </c>
      <c r="BB24" s="518">
        <v>2.2231364899999999</v>
      </c>
      <c r="BC24" s="518">
        <v>0</v>
      </c>
      <c r="BD24" s="518">
        <v>0.58661273000000003</v>
      </c>
      <c r="BE24" s="518">
        <f t="shared" si="3"/>
        <v>4.8909304199999992</v>
      </c>
      <c r="BF24" s="519"/>
      <c r="BG24" s="518">
        <v>0</v>
      </c>
      <c r="BH24" s="518">
        <v>0</v>
      </c>
      <c r="BI24" s="518">
        <v>0</v>
      </c>
      <c r="BJ24" s="518">
        <v>0</v>
      </c>
      <c r="BK24" s="518">
        <v>0</v>
      </c>
      <c r="BL24" s="518">
        <v>1.0310550000000001</v>
      </c>
      <c r="BM24" s="518">
        <v>0</v>
      </c>
      <c r="BN24" s="518">
        <v>0</v>
      </c>
      <c r="BO24" s="518">
        <v>0.47033199999999997</v>
      </c>
      <c r="BP24" s="518">
        <v>0.48442376999999998</v>
      </c>
      <c r="BQ24" s="518">
        <v>0.7611926</v>
      </c>
      <c r="BR24" s="518">
        <v>1.17795066</v>
      </c>
      <c r="BS24" s="518">
        <f t="shared" si="4"/>
        <v>3.9249540299999999</v>
      </c>
      <c r="BT24" s="519"/>
      <c r="BU24" s="518">
        <v>0.13663687999999999</v>
      </c>
      <c r="BV24" s="518">
        <v>0.70146486000000008</v>
      </c>
      <c r="BW24" s="518">
        <v>0</v>
      </c>
      <c r="BX24" s="518">
        <v>0</v>
      </c>
      <c r="BY24" s="518">
        <v>0</v>
      </c>
      <c r="BZ24" s="518">
        <v>0</v>
      </c>
      <c r="CA24" s="518">
        <v>0</v>
      </c>
      <c r="CB24" s="518">
        <v>0</v>
      </c>
      <c r="CC24" s="518">
        <v>0</v>
      </c>
      <c r="CD24" s="518">
        <v>0</v>
      </c>
      <c r="CE24" s="518">
        <v>0</v>
      </c>
      <c r="CF24" s="518">
        <v>0</v>
      </c>
      <c r="CG24" s="518">
        <f t="shared" si="5"/>
        <v>0.83810174000000004</v>
      </c>
      <c r="CH24" s="519"/>
      <c r="CI24" s="518">
        <v>0</v>
      </c>
      <c r="CJ24" s="518">
        <v>0</v>
      </c>
      <c r="CK24" s="518">
        <v>0</v>
      </c>
      <c r="CL24" s="518">
        <v>2</v>
      </c>
      <c r="CM24" s="518">
        <v>0</v>
      </c>
      <c r="CN24" s="518">
        <v>0</v>
      </c>
      <c r="CO24" s="518">
        <v>0</v>
      </c>
      <c r="CP24" s="518">
        <v>0</v>
      </c>
      <c r="CQ24" s="518">
        <v>0</v>
      </c>
      <c r="CR24" s="518">
        <v>1</v>
      </c>
      <c r="CS24" s="518">
        <v>2.5</v>
      </c>
      <c r="CT24" s="518">
        <v>0</v>
      </c>
      <c r="CU24" s="518">
        <f t="shared" si="6"/>
        <v>5.5</v>
      </c>
      <c r="CV24" s="519"/>
      <c r="CW24" s="518">
        <v>0</v>
      </c>
      <c r="CX24" s="518">
        <v>0</v>
      </c>
      <c r="CY24" s="518">
        <v>0</v>
      </c>
      <c r="CZ24" s="518">
        <v>0</v>
      </c>
      <c r="DA24" s="518">
        <v>0</v>
      </c>
      <c r="DB24" s="518">
        <v>0</v>
      </c>
      <c r="DC24" s="518">
        <v>0</v>
      </c>
      <c r="DD24" s="518">
        <v>0</v>
      </c>
      <c r="DE24" s="518">
        <v>0</v>
      </c>
      <c r="DF24" s="518">
        <v>0</v>
      </c>
      <c r="DG24" s="518">
        <v>0</v>
      </c>
      <c r="DH24" s="518">
        <v>0</v>
      </c>
      <c r="DI24" s="518">
        <f t="shared" si="7"/>
        <v>0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0</v>
      </c>
      <c r="DT24" s="518">
        <v>0</v>
      </c>
      <c r="DU24" s="518">
        <v>0</v>
      </c>
      <c r="DV24" s="518">
        <v>0</v>
      </c>
      <c r="DW24" s="518">
        <f t="shared" si="8"/>
        <v>0</v>
      </c>
      <c r="DX24" s="519"/>
      <c r="DY24" s="518">
        <v>0</v>
      </c>
      <c r="DZ24" s="518">
        <v>0</v>
      </c>
      <c r="EA24" s="518">
        <v>0</v>
      </c>
      <c r="EB24" s="518">
        <v>0</v>
      </c>
      <c r="EC24" s="518">
        <v>0</v>
      </c>
      <c r="ED24" s="518">
        <v>0</v>
      </c>
      <c r="EE24" s="518">
        <v>0</v>
      </c>
      <c r="EF24" s="518">
        <v>0</v>
      </c>
      <c r="EG24" s="518">
        <v>0</v>
      </c>
      <c r="EH24" s="518">
        <v>0</v>
      </c>
      <c r="EI24" s="518">
        <v>0</v>
      </c>
      <c r="EJ24" s="518">
        <v>0</v>
      </c>
      <c r="EK24" s="518">
        <f t="shared" si="9"/>
        <v>0</v>
      </c>
      <c r="EL24" s="519"/>
      <c r="EM24" s="518">
        <v>0</v>
      </c>
      <c r="EN24" s="518">
        <v>0</v>
      </c>
      <c r="EO24" s="518">
        <v>0.2</v>
      </c>
      <c r="EP24" s="518">
        <v>0</v>
      </c>
      <c r="EQ24" s="518">
        <v>0</v>
      </c>
      <c r="ER24" s="518">
        <v>1.5720535099999999</v>
      </c>
      <c r="ES24" s="518">
        <v>0</v>
      </c>
      <c r="ET24" s="518">
        <v>0</v>
      </c>
      <c r="EU24" s="518">
        <v>0</v>
      </c>
      <c r="EV24" s="518">
        <v>0</v>
      </c>
      <c r="EW24" s="518">
        <v>0</v>
      </c>
      <c r="EX24" s="518">
        <v>0</v>
      </c>
      <c r="EY24" s="518">
        <f t="shared" si="10"/>
        <v>1.7720535099999999</v>
      </c>
      <c r="EZ24" s="519"/>
      <c r="FA24" s="518">
        <v>0</v>
      </c>
      <c r="FB24" s="518">
        <v>0</v>
      </c>
      <c r="FC24" s="518">
        <v>0</v>
      </c>
      <c r="FD24" s="518">
        <v>0</v>
      </c>
      <c r="FE24" s="518">
        <v>0</v>
      </c>
      <c r="FF24" s="518">
        <v>0</v>
      </c>
      <c r="FG24" s="518">
        <v>0</v>
      </c>
      <c r="FH24" s="518">
        <v>0</v>
      </c>
      <c r="FI24" s="518">
        <v>0</v>
      </c>
      <c r="FJ24" s="518">
        <v>0</v>
      </c>
      <c r="FK24" s="518">
        <v>0</v>
      </c>
      <c r="FL24" s="518">
        <v>0</v>
      </c>
      <c r="FM24" s="518">
        <f t="shared" si="11"/>
        <v>0</v>
      </c>
      <c r="FO24" s="518">
        <v>1.1079131200000001</v>
      </c>
      <c r="FP24" s="518">
        <v>0</v>
      </c>
      <c r="FQ24" s="518">
        <v>0</v>
      </c>
      <c r="FR24" s="518">
        <v>0</v>
      </c>
      <c r="FS24" s="518">
        <v>2.43856355</v>
      </c>
      <c r="FT24" s="518">
        <v>0.43500002000000004</v>
      </c>
      <c r="FU24" s="518">
        <v>0</v>
      </c>
      <c r="FV24" s="518">
        <v>0</v>
      </c>
      <c r="FW24" s="518">
        <v>0</v>
      </c>
      <c r="FX24" s="518">
        <v>0</v>
      </c>
      <c r="FY24" s="518">
        <f>+SUM(FO24:FX24)</f>
        <v>3.98147669</v>
      </c>
      <c r="GA24" s="708"/>
    </row>
    <row r="25" spans="2:183" ht="15.75" x14ac:dyDescent="0.25">
      <c r="B25" s="696" t="s">
        <v>36</v>
      </c>
      <c r="C25" s="518">
        <v>0</v>
      </c>
      <c r="D25" s="518">
        <v>0</v>
      </c>
      <c r="E25" s="518">
        <v>0</v>
      </c>
      <c r="F25" s="518">
        <v>0</v>
      </c>
      <c r="G25" s="518">
        <v>0</v>
      </c>
      <c r="H25" s="518">
        <v>0</v>
      </c>
      <c r="I25" s="518">
        <v>0</v>
      </c>
      <c r="J25" s="518">
        <v>0</v>
      </c>
      <c r="K25" s="518">
        <v>0</v>
      </c>
      <c r="L25" s="518">
        <v>0</v>
      </c>
      <c r="M25" s="518">
        <v>0</v>
      </c>
      <c r="N25" s="518">
        <v>0</v>
      </c>
      <c r="O25" s="518">
        <f t="shared" si="0"/>
        <v>0</v>
      </c>
      <c r="P25" s="519"/>
      <c r="Q25" s="518">
        <v>0</v>
      </c>
      <c r="R25" s="518">
        <v>0</v>
      </c>
      <c r="S25" s="518">
        <v>0</v>
      </c>
      <c r="T25" s="518">
        <v>0</v>
      </c>
      <c r="U25" s="518">
        <v>0</v>
      </c>
      <c r="V25" s="518">
        <v>0</v>
      </c>
      <c r="W25" s="518">
        <v>0</v>
      </c>
      <c r="X25" s="518">
        <v>0</v>
      </c>
      <c r="Y25" s="518">
        <v>617.57866200000001</v>
      </c>
      <c r="Z25" s="518">
        <v>0</v>
      </c>
      <c r="AA25" s="518">
        <v>0</v>
      </c>
      <c r="AB25" s="518">
        <v>0</v>
      </c>
      <c r="AC25" s="518">
        <f t="shared" si="1"/>
        <v>617.57866200000001</v>
      </c>
      <c r="AD25" s="519"/>
      <c r="AE25" s="518">
        <v>0</v>
      </c>
      <c r="AF25" s="518">
        <v>0</v>
      </c>
      <c r="AG25" s="518">
        <v>0</v>
      </c>
      <c r="AH25" s="518">
        <v>0</v>
      </c>
      <c r="AI25" s="518">
        <v>0</v>
      </c>
      <c r="AJ25" s="518">
        <v>0</v>
      </c>
      <c r="AK25" s="518">
        <v>0</v>
      </c>
      <c r="AL25" s="518">
        <v>0</v>
      </c>
      <c r="AM25" s="518">
        <v>0</v>
      </c>
      <c r="AN25" s="518">
        <v>0</v>
      </c>
      <c r="AO25" s="518">
        <v>0</v>
      </c>
      <c r="AP25" s="518">
        <v>0</v>
      </c>
      <c r="AQ25" s="518">
        <f t="shared" si="2"/>
        <v>0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</v>
      </c>
      <c r="AZ25" s="518">
        <v>0</v>
      </c>
      <c r="BA25" s="518">
        <v>0</v>
      </c>
      <c r="BB25" s="518">
        <v>0</v>
      </c>
      <c r="BC25" s="518">
        <v>0</v>
      </c>
      <c r="BD25" s="518">
        <v>0</v>
      </c>
      <c r="BE25" s="518">
        <f t="shared" si="3"/>
        <v>0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0</v>
      </c>
      <c r="BM25" s="518">
        <v>0</v>
      </c>
      <c r="BN25" s="518">
        <v>0</v>
      </c>
      <c r="BO25" s="518">
        <v>0</v>
      </c>
      <c r="BP25" s="518">
        <v>0</v>
      </c>
      <c r="BQ25" s="518">
        <v>0</v>
      </c>
      <c r="BR25" s="518">
        <v>0</v>
      </c>
      <c r="BS25" s="518">
        <f t="shared" si="4"/>
        <v>0</v>
      </c>
      <c r="BT25" s="519"/>
      <c r="BU25" s="518">
        <v>0</v>
      </c>
      <c r="BV25" s="518">
        <v>0</v>
      </c>
      <c r="BW25" s="518">
        <v>0</v>
      </c>
      <c r="BX25" s="518">
        <v>0</v>
      </c>
      <c r="BY25" s="518">
        <v>0</v>
      </c>
      <c r="BZ25" s="518">
        <v>0</v>
      </c>
      <c r="CA25" s="518">
        <v>368.8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368.8</v>
      </c>
      <c r="CH25" s="519"/>
      <c r="CI25" s="518">
        <v>0</v>
      </c>
      <c r="CJ25" s="518">
        <v>0</v>
      </c>
      <c r="CK25" s="518">
        <v>0</v>
      </c>
      <c r="CL25" s="518">
        <v>0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0</v>
      </c>
      <c r="CS25" s="518">
        <v>0</v>
      </c>
      <c r="CT25" s="518">
        <v>0</v>
      </c>
      <c r="CU25" s="518">
        <f t="shared" si="6"/>
        <v>0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308</v>
      </c>
      <c r="DU25" s="518">
        <v>0</v>
      </c>
      <c r="DV25" s="518">
        <v>0</v>
      </c>
      <c r="DW25" s="518">
        <f t="shared" si="8"/>
        <v>308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</v>
      </c>
      <c r="EP25" s="518">
        <v>0</v>
      </c>
      <c r="EQ25" s="518">
        <v>0</v>
      </c>
      <c r="ER25" s="518">
        <v>0</v>
      </c>
      <c r="ES25" s="518">
        <v>0</v>
      </c>
      <c r="ET25" s="518">
        <v>0</v>
      </c>
      <c r="EU25" s="518">
        <v>0</v>
      </c>
      <c r="EV25" s="518">
        <v>0</v>
      </c>
      <c r="EW25" s="518">
        <v>0</v>
      </c>
      <c r="EX25" s="518">
        <v>0</v>
      </c>
      <c r="EY25" s="518">
        <f t="shared" si="10"/>
        <v>0</v>
      </c>
      <c r="EZ25" s="519"/>
      <c r="FA25" s="518">
        <v>0</v>
      </c>
      <c r="FB25" s="518">
        <v>0</v>
      </c>
      <c r="FC25" s="518">
        <v>0</v>
      </c>
      <c r="FD25" s="518">
        <v>0</v>
      </c>
      <c r="FE25" s="518">
        <v>0</v>
      </c>
      <c r="FF25" s="518">
        <v>0</v>
      </c>
      <c r="FG25" s="518">
        <v>0</v>
      </c>
      <c r="FH25" s="518">
        <v>308</v>
      </c>
      <c r="FI25" s="518">
        <v>0</v>
      </c>
      <c r="FJ25" s="518">
        <v>0</v>
      </c>
      <c r="FK25" s="518">
        <v>0</v>
      </c>
      <c r="FL25" s="518">
        <v>0</v>
      </c>
      <c r="FM25" s="518">
        <f t="shared" si="11"/>
        <v>308</v>
      </c>
      <c r="FO25" s="518">
        <v>0</v>
      </c>
      <c r="FP25" s="518">
        <v>0</v>
      </c>
      <c r="FQ25" s="518">
        <v>0</v>
      </c>
      <c r="FR25" s="518">
        <v>0</v>
      </c>
      <c r="FS25" s="518">
        <v>0</v>
      </c>
      <c r="FT25" s="518">
        <v>0</v>
      </c>
      <c r="FU25" s="518">
        <v>0</v>
      </c>
      <c r="FV25" s="518">
        <v>0</v>
      </c>
      <c r="FW25" s="518">
        <v>0</v>
      </c>
      <c r="FX25" s="518">
        <v>0</v>
      </c>
      <c r="FY25" s="518">
        <f>+SUM(FO25:FX25)</f>
        <v>0</v>
      </c>
      <c r="GA25" s="708"/>
    </row>
    <row r="26" spans="2:183" ht="15.75" x14ac:dyDescent="0.25">
      <c r="B26" s="696" t="s">
        <v>23</v>
      </c>
      <c r="C26" s="518">
        <v>0</v>
      </c>
      <c r="D26" s="518">
        <v>0</v>
      </c>
      <c r="E26" s="518">
        <v>0</v>
      </c>
      <c r="F26" s="518">
        <v>0</v>
      </c>
      <c r="G26" s="518">
        <v>0</v>
      </c>
      <c r="H26" s="518">
        <v>0</v>
      </c>
      <c r="I26" s="518">
        <v>0</v>
      </c>
      <c r="J26" s="518">
        <v>0</v>
      </c>
      <c r="K26" s="518">
        <v>0</v>
      </c>
      <c r="L26" s="518">
        <v>0</v>
      </c>
      <c r="M26" s="518">
        <v>0</v>
      </c>
      <c r="N26" s="518">
        <v>0</v>
      </c>
      <c r="O26" s="518">
        <f t="shared" si="0"/>
        <v>0</v>
      </c>
      <c r="P26" s="519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</v>
      </c>
      <c r="W26" s="518">
        <v>0</v>
      </c>
      <c r="X26" s="518">
        <v>0</v>
      </c>
      <c r="Y26" s="518">
        <v>0</v>
      </c>
      <c r="Z26" s="518">
        <v>0</v>
      </c>
      <c r="AA26" s="518">
        <v>0</v>
      </c>
      <c r="AB26" s="518">
        <v>0</v>
      </c>
      <c r="AC26" s="518">
        <f t="shared" si="1"/>
        <v>0</v>
      </c>
      <c r="AD26" s="519"/>
      <c r="AE26" s="518">
        <v>0</v>
      </c>
      <c r="AF26" s="518">
        <v>0</v>
      </c>
      <c r="AG26" s="518">
        <v>0</v>
      </c>
      <c r="AH26" s="518">
        <v>0</v>
      </c>
      <c r="AI26" s="518">
        <v>0</v>
      </c>
      <c r="AJ26" s="518">
        <v>0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518">
        <f t="shared" si="2"/>
        <v>0</v>
      </c>
      <c r="AR26" s="519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0</v>
      </c>
      <c r="AZ26" s="518">
        <v>0</v>
      </c>
      <c r="BA26" s="518">
        <v>0</v>
      </c>
      <c r="BB26" s="518">
        <v>0</v>
      </c>
      <c r="BC26" s="518">
        <v>0</v>
      </c>
      <c r="BD26" s="518">
        <v>0</v>
      </c>
      <c r="BE26" s="518">
        <f t="shared" si="3"/>
        <v>0</v>
      </c>
      <c r="BF26" s="519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</v>
      </c>
      <c r="BO26" s="518">
        <v>0</v>
      </c>
      <c r="BP26" s="518">
        <v>0</v>
      </c>
      <c r="BQ26" s="518">
        <v>0</v>
      </c>
      <c r="BR26" s="518">
        <v>0</v>
      </c>
      <c r="BS26" s="518">
        <f t="shared" si="4"/>
        <v>0</v>
      </c>
      <c r="BT26" s="519"/>
      <c r="BU26" s="518">
        <v>0</v>
      </c>
      <c r="BV26" s="518">
        <v>0</v>
      </c>
      <c r="BW26" s="518">
        <v>0</v>
      </c>
      <c r="BX26" s="518">
        <v>0</v>
      </c>
      <c r="BY26" s="518">
        <v>0</v>
      </c>
      <c r="BZ26" s="518">
        <v>0</v>
      </c>
      <c r="CA26" s="518">
        <v>0</v>
      </c>
      <c r="CB26" s="518">
        <v>0</v>
      </c>
      <c r="CC26" s="518">
        <v>0</v>
      </c>
      <c r="CD26" s="518">
        <v>0</v>
      </c>
      <c r="CE26" s="518">
        <v>0</v>
      </c>
      <c r="CF26" s="518">
        <v>0</v>
      </c>
      <c r="CG26" s="518">
        <f t="shared" si="5"/>
        <v>0</v>
      </c>
      <c r="CH26" s="519"/>
      <c r="CI26" s="518">
        <v>0</v>
      </c>
      <c r="CJ26" s="518">
        <v>0</v>
      </c>
      <c r="CK26" s="518">
        <v>651.68227542</v>
      </c>
      <c r="CL26" s="518">
        <v>0</v>
      </c>
      <c r="CM26" s="518">
        <v>0</v>
      </c>
      <c r="CN26" s="518">
        <v>0</v>
      </c>
      <c r="CO26" s="518">
        <v>251.14171121000001</v>
      </c>
      <c r="CP26" s="518">
        <v>0</v>
      </c>
      <c r="CQ26" s="518">
        <v>0</v>
      </c>
      <c r="CR26" s="518">
        <v>0</v>
      </c>
      <c r="CS26" s="518">
        <v>0</v>
      </c>
      <c r="CT26" s="518">
        <v>498.36957417999997</v>
      </c>
      <c r="CU26" s="518">
        <f t="shared" si="6"/>
        <v>1401.19356081</v>
      </c>
      <c r="CV26" s="519"/>
      <c r="CW26" s="518">
        <v>0</v>
      </c>
      <c r="CX26" s="518">
        <v>0</v>
      </c>
      <c r="CY26" s="518">
        <v>0</v>
      </c>
      <c r="CZ26" s="518">
        <v>0</v>
      </c>
      <c r="DA26" s="518">
        <v>643.12758874999997</v>
      </c>
      <c r="DB26" s="518">
        <v>0</v>
      </c>
      <c r="DC26" s="518">
        <v>0</v>
      </c>
      <c r="DD26" s="518">
        <v>0</v>
      </c>
      <c r="DE26" s="518">
        <v>0</v>
      </c>
      <c r="DF26" s="518">
        <v>1998.7757486799999</v>
      </c>
      <c r="DG26" s="518">
        <v>0</v>
      </c>
      <c r="DH26" s="518">
        <v>2041.0412074999999</v>
      </c>
      <c r="DI26" s="518">
        <f t="shared" si="7"/>
        <v>4682.9445449300001</v>
      </c>
      <c r="DJ26" s="519"/>
      <c r="DK26" s="518">
        <v>0</v>
      </c>
      <c r="DL26" s="518">
        <v>0</v>
      </c>
      <c r="DM26" s="518">
        <v>0</v>
      </c>
      <c r="DN26" s="518">
        <v>0</v>
      </c>
      <c r="DO26" s="518">
        <v>0</v>
      </c>
      <c r="DP26" s="518">
        <v>0</v>
      </c>
      <c r="DQ26" s="518">
        <v>0</v>
      </c>
      <c r="DR26" s="518">
        <v>948.55084828999998</v>
      </c>
      <c r="DS26" s="518">
        <v>0</v>
      </c>
      <c r="DT26" s="518">
        <v>802.00637407000011</v>
      </c>
      <c r="DU26" s="518">
        <v>0</v>
      </c>
      <c r="DV26" s="518">
        <v>0</v>
      </c>
      <c r="DW26" s="518">
        <f t="shared" si="8"/>
        <v>1750.5572223600002</v>
      </c>
      <c r="DX26" s="519"/>
      <c r="DY26" s="518">
        <v>0</v>
      </c>
      <c r="DZ26" s="518">
        <v>0</v>
      </c>
      <c r="EA26" s="518">
        <v>0</v>
      </c>
      <c r="EB26" s="518">
        <v>0</v>
      </c>
      <c r="EC26" s="518">
        <v>0</v>
      </c>
      <c r="ED26" s="518">
        <v>948.53107791000002</v>
      </c>
      <c r="EE26" s="518">
        <v>0</v>
      </c>
      <c r="EF26" s="518">
        <v>0</v>
      </c>
      <c r="EG26" s="518">
        <v>0</v>
      </c>
      <c r="EH26" s="518">
        <v>0</v>
      </c>
      <c r="EI26" s="518">
        <v>0</v>
      </c>
      <c r="EJ26" s="518">
        <v>662.93783795000002</v>
      </c>
      <c r="EK26" s="518">
        <f t="shared" si="9"/>
        <v>1611.4689158599999</v>
      </c>
      <c r="EL26" s="519"/>
      <c r="EM26" s="518">
        <v>0</v>
      </c>
      <c r="EN26" s="518">
        <v>0</v>
      </c>
      <c r="EO26" s="518">
        <v>0</v>
      </c>
      <c r="EP26" s="518">
        <v>0</v>
      </c>
      <c r="EQ26" s="518">
        <v>0</v>
      </c>
      <c r="ER26" s="518">
        <v>0</v>
      </c>
      <c r="ES26" s="518">
        <v>0</v>
      </c>
      <c r="ET26" s="518">
        <v>0</v>
      </c>
      <c r="EU26" s="518">
        <v>0</v>
      </c>
      <c r="EV26" s="518">
        <v>0</v>
      </c>
      <c r="EW26" s="518">
        <v>0</v>
      </c>
      <c r="EX26" s="518">
        <v>0</v>
      </c>
      <c r="EY26" s="518">
        <f t="shared" si="10"/>
        <v>0</v>
      </c>
      <c r="EZ26" s="519"/>
      <c r="FA26" s="518">
        <v>0</v>
      </c>
      <c r="FB26" s="518">
        <v>0</v>
      </c>
      <c r="FC26" s="518">
        <v>0</v>
      </c>
      <c r="FD26" s="518">
        <v>0</v>
      </c>
      <c r="FE26" s="518">
        <v>0</v>
      </c>
      <c r="FF26" s="518">
        <v>996.49262125999996</v>
      </c>
      <c r="FG26" s="518">
        <v>0</v>
      </c>
      <c r="FH26" s="518">
        <v>0</v>
      </c>
      <c r="FI26" s="518">
        <v>0</v>
      </c>
      <c r="FJ26" s="518">
        <v>0</v>
      </c>
      <c r="FK26" s="518">
        <v>0</v>
      </c>
      <c r="FL26" s="518">
        <v>490.56520054000003</v>
      </c>
      <c r="FM26" s="518">
        <f t="shared" si="11"/>
        <v>1487.0578218000001</v>
      </c>
      <c r="FO26" s="518">
        <v>0</v>
      </c>
      <c r="FP26" s="518">
        <v>0</v>
      </c>
      <c r="FQ26" s="518">
        <v>0</v>
      </c>
      <c r="FR26" s="518">
        <v>0</v>
      </c>
      <c r="FS26" s="518">
        <v>0</v>
      </c>
      <c r="FT26" s="518">
        <v>0</v>
      </c>
      <c r="FU26" s="518">
        <v>598.72715849999997</v>
      </c>
      <c r="FV26" s="518">
        <v>0</v>
      </c>
      <c r="FW26" s="518">
        <v>0</v>
      </c>
      <c r="FX26" s="518">
        <v>597.69375285000001</v>
      </c>
      <c r="FY26" s="518">
        <f>+SUM(FO26:FX26)</f>
        <v>1196.4209113500001</v>
      </c>
      <c r="GA26" s="708"/>
    </row>
    <row r="27" spans="2:183" ht="15.95" customHeight="1" x14ac:dyDescent="0.25">
      <c r="B27" s="697" t="s">
        <v>681</v>
      </c>
      <c r="C27" s="710">
        <v>0</v>
      </c>
      <c r="D27" s="710">
        <v>0</v>
      </c>
      <c r="E27" s="710">
        <v>0</v>
      </c>
      <c r="F27" s="710">
        <v>0</v>
      </c>
      <c r="G27" s="710">
        <v>0</v>
      </c>
      <c r="H27" s="710">
        <v>0</v>
      </c>
      <c r="I27" s="710">
        <v>0</v>
      </c>
      <c r="J27" s="710">
        <v>0</v>
      </c>
      <c r="K27" s="710">
        <v>0</v>
      </c>
      <c r="L27" s="710">
        <v>0</v>
      </c>
      <c r="M27" s="710">
        <v>0</v>
      </c>
      <c r="N27" s="710">
        <v>0</v>
      </c>
      <c r="O27" s="702">
        <f t="shared" si="0"/>
        <v>0</v>
      </c>
      <c r="P27" s="700"/>
      <c r="Q27" s="710">
        <v>0</v>
      </c>
      <c r="R27" s="710">
        <v>0</v>
      </c>
      <c r="S27" s="710">
        <v>0</v>
      </c>
      <c r="T27" s="710">
        <v>0</v>
      </c>
      <c r="U27" s="710">
        <v>0</v>
      </c>
      <c r="V27" s="710">
        <v>0</v>
      </c>
      <c r="W27" s="710">
        <v>0</v>
      </c>
      <c r="X27" s="710">
        <v>0</v>
      </c>
      <c r="Y27" s="710">
        <v>0</v>
      </c>
      <c r="Z27" s="710">
        <v>0</v>
      </c>
      <c r="AA27" s="710">
        <v>0</v>
      </c>
      <c r="AB27" s="710">
        <v>0</v>
      </c>
      <c r="AC27" s="702">
        <f t="shared" si="1"/>
        <v>0</v>
      </c>
      <c r="AD27" s="700"/>
      <c r="AE27" s="710">
        <v>0</v>
      </c>
      <c r="AF27" s="710">
        <v>0</v>
      </c>
      <c r="AG27" s="710">
        <v>0</v>
      </c>
      <c r="AH27" s="710">
        <v>0</v>
      </c>
      <c r="AI27" s="710">
        <v>0</v>
      </c>
      <c r="AJ27" s="710">
        <v>0</v>
      </c>
      <c r="AK27" s="710">
        <v>0</v>
      </c>
      <c r="AL27" s="710">
        <v>0</v>
      </c>
      <c r="AM27" s="710">
        <v>0</v>
      </c>
      <c r="AN27" s="710">
        <v>0</v>
      </c>
      <c r="AO27" s="710">
        <v>0</v>
      </c>
      <c r="AP27" s="710">
        <v>0</v>
      </c>
      <c r="AQ27" s="702">
        <f t="shared" si="2"/>
        <v>0</v>
      </c>
      <c r="AR27" s="700"/>
      <c r="AS27" s="710">
        <v>0</v>
      </c>
      <c r="AT27" s="710">
        <v>0</v>
      </c>
      <c r="AU27" s="710">
        <v>0</v>
      </c>
      <c r="AV27" s="710">
        <v>0</v>
      </c>
      <c r="AW27" s="710">
        <v>0</v>
      </c>
      <c r="AX27" s="710">
        <v>0</v>
      </c>
      <c r="AY27" s="710">
        <v>0</v>
      </c>
      <c r="AZ27" s="710">
        <v>0</v>
      </c>
      <c r="BA27" s="710">
        <v>0</v>
      </c>
      <c r="BB27" s="710">
        <v>0</v>
      </c>
      <c r="BC27" s="710">
        <v>0</v>
      </c>
      <c r="BD27" s="710">
        <v>0</v>
      </c>
      <c r="BE27" s="702">
        <f t="shared" si="3"/>
        <v>0</v>
      </c>
      <c r="BF27" s="700"/>
      <c r="BG27" s="710">
        <v>0</v>
      </c>
      <c r="BH27" s="710">
        <v>0</v>
      </c>
      <c r="BI27" s="710">
        <v>0</v>
      </c>
      <c r="BJ27" s="710">
        <v>0</v>
      </c>
      <c r="BK27" s="710">
        <v>0</v>
      </c>
      <c r="BL27" s="710">
        <v>0</v>
      </c>
      <c r="BM27" s="710">
        <v>0</v>
      </c>
      <c r="BN27" s="710">
        <v>0</v>
      </c>
      <c r="BO27" s="710">
        <v>0</v>
      </c>
      <c r="BP27" s="710">
        <v>0</v>
      </c>
      <c r="BQ27" s="710">
        <v>0</v>
      </c>
      <c r="BR27" s="710">
        <v>0</v>
      </c>
      <c r="BS27" s="702">
        <f t="shared" si="4"/>
        <v>0</v>
      </c>
      <c r="BT27" s="700"/>
      <c r="BU27" s="710">
        <v>0</v>
      </c>
      <c r="BV27" s="710">
        <v>0</v>
      </c>
      <c r="BW27" s="710">
        <v>0</v>
      </c>
      <c r="BX27" s="710">
        <v>0</v>
      </c>
      <c r="BY27" s="710">
        <v>0</v>
      </c>
      <c r="BZ27" s="710">
        <v>0</v>
      </c>
      <c r="CA27" s="710">
        <v>0</v>
      </c>
      <c r="CB27" s="710">
        <v>0</v>
      </c>
      <c r="CC27" s="710">
        <v>0</v>
      </c>
      <c r="CD27" s="710">
        <v>0</v>
      </c>
      <c r="CE27" s="710">
        <v>0</v>
      </c>
      <c r="CF27" s="710">
        <v>0</v>
      </c>
      <c r="CG27" s="702">
        <f t="shared" si="5"/>
        <v>0</v>
      </c>
      <c r="CH27" s="700"/>
      <c r="CI27" s="710">
        <v>0</v>
      </c>
      <c r="CJ27" s="710">
        <v>0</v>
      </c>
      <c r="CK27" s="710">
        <v>0</v>
      </c>
      <c r="CL27" s="710">
        <v>0</v>
      </c>
      <c r="CM27" s="710">
        <v>0</v>
      </c>
      <c r="CN27" s="710">
        <v>0</v>
      </c>
      <c r="CO27" s="710">
        <v>0</v>
      </c>
      <c r="CP27" s="710">
        <v>0</v>
      </c>
      <c r="CQ27" s="710">
        <v>0</v>
      </c>
      <c r="CR27" s="710">
        <v>0</v>
      </c>
      <c r="CS27" s="710">
        <v>0</v>
      </c>
      <c r="CT27" s="710">
        <v>0</v>
      </c>
      <c r="CU27" s="702">
        <f t="shared" si="6"/>
        <v>0</v>
      </c>
      <c r="CV27" s="700"/>
      <c r="CW27" s="710">
        <v>0</v>
      </c>
      <c r="CX27" s="710">
        <v>0</v>
      </c>
      <c r="CY27" s="710">
        <v>0</v>
      </c>
      <c r="CZ27" s="710">
        <v>0</v>
      </c>
      <c r="DA27" s="710">
        <v>0</v>
      </c>
      <c r="DB27" s="710">
        <v>0</v>
      </c>
      <c r="DC27" s="710">
        <v>0</v>
      </c>
      <c r="DD27" s="710">
        <v>0</v>
      </c>
      <c r="DE27" s="710">
        <v>0</v>
      </c>
      <c r="DF27" s="710">
        <v>0</v>
      </c>
      <c r="DG27" s="710">
        <v>0</v>
      </c>
      <c r="DH27" s="710">
        <v>0</v>
      </c>
      <c r="DI27" s="702">
        <f t="shared" si="7"/>
        <v>0</v>
      </c>
      <c r="DJ27" s="700"/>
      <c r="DK27" s="710">
        <v>0</v>
      </c>
      <c r="DL27" s="710">
        <v>0</v>
      </c>
      <c r="DM27" s="710">
        <v>0</v>
      </c>
      <c r="DN27" s="710">
        <v>0</v>
      </c>
      <c r="DO27" s="710">
        <v>0</v>
      </c>
      <c r="DP27" s="710">
        <v>0</v>
      </c>
      <c r="DQ27" s="710">
        <v>0</v>
      </c>
      <c r="DR27" s="710">
        <v>948.55084828999998</v>
      </c>
      <c r="DS27" s="710">
        <v>0</v>
      </c>
      <c r="DT27" s="710">
        <v>0</v>
      </c>
      <c r="DU27" s="710">
        <v>0</v>
      </c>
      <c r="DV27" s="710">
        <v>0</v>
      </c>
      <c r="DW27" s="702">
        <f t="shared" si="8"/>
        <v>948.55084828999998</v>
      </c>
      <c r="DX27" s="700"/>
      <c r="DY27" s="710">
        <v>0</v>
      </c>
      <c r="DZ27" s="710">
        <v>0</v>
      </c>
      <c r="EA27" s="710">
        <v>0</v>
      </c>
      <c r="EB27" s="710">
        <v>0</v>
      </c>
      <c r="EC27" s="710">
        <v>0</v>
      </c>
      <c r="ED27" s="710">
        <v>0</v>
      </c>
      <c r="EE27" s="710">
        <v>0</v>
      </c>
      <c r="EF27" s="710">
        <v>0</v>
      </c>
      <c r="EG27" s="710">
        <v>0</v>
      </c>
      <c r="EH27" s="710">
        <v>0</v>
      </c>
      <c r="EI27" s="710">
        <v>0</v>
      </c>
      <c r="EJ27" s="710">
        <v>0</v>
      </c>
      <c r="EK27" s="702">
        <f t="shared" si="9"/>
        <v>0</v>
      </c>
      <c r="EL27" s="705"/>
      <c r="EM27" s="710">
        <v>0</v>
      </c>
      <c r="EN27" s="710">
        <v>0</v>
      </c>
      <c r="EO27" s="710">
        <v>0</v>
      </c>
      <c r="EP27" s="710">
        <v>0</v>
      </c>
      <c r="EQ27" s="710">
        <v>0</v>
      </c>
      <c r="ER27" s="710">
        <v>0</v>
      </c>
      <c r="ES27" s="710">
        <v>0</v>
      </c>
      <c r="ET27" s="710">
        <v>0</v>
      </c>
      <c r="EU27" s="710">
        <v>0</v>
      </c>
      <c r="EV27" s="710">
        <v>0</v>
      </c>
      <c r="EW27" s="710">
        <v>0</v>
      </c>
      <c r="EX27" s="710">
        <v>0</v>
      </c>
      <c r="EY27" s="702">
        <f t="shared" si="10"/>
        <v>0</v>
      </c>
      <c r="EZ27" s="705"/>
      <c r="FA27" s="710">
        <v>0</v>
      </c>
      <c r="FB27" s="710">
        <v>0</v>
      </c>
      <c r="FC27" s="710">
        <v>0</v>
      </c>
      <c r="FD27" s="710">
        <v>0</v>
      </c>
      <c r="FE27" s="710">
        <v>0</v>
      </c>
      <c r="FF27" s="710">
        <v>0</v>
      </c>
      <c r="FG27" s="710">
        <v>0</v>
      </c>
      <c r="FH27" s="710">
        <v>0</v>
      </c>
      <c r="FI27" s="710">
        <v>0</v>
      </c>
      <c r="FJ27" s="710">
        <v>0</v>
      </c>
      <c r="FK27" s="710">
        <v>0</v>
      </c>
      <c r="FL27" s="710">
        <v>0</v>
      </c>
      <c r="FM27" s="702">
        <f t="shared" si="11"/>
        <v>0</v>
      </c>
      <c r="FO27" s="710">
        <v>0</v>
      </c>
      <c r="FP27" s="710">
        <v>0</v>
      </c>
      <c r="FQ27" s="710">
        <v>0</v>
      </c>
      <c r="FR27" s="710">
        <v>0</v>
      </c>
      <c r="FS27" s="710">
        <v>0</v>
      </c>
      <c r="FT27" s="710">
        <v>0</v>
      </c>
      <c r="FU27" s="710">
        <v>0</v>
      </c>
      <c r="FV27" s="710">
        <v>0</v>
      </c>
      <c r="FW27" s="710">
        <v>0</v>
      </c>
      <c r="FX27" s="710">
        <v>0</v>
      </c>
      <c r="FY27" s="702">
        <f>+SUM(FO27:FX27)</f>
        <v>0</v>
      </c>
      <c r="GA27" s="708"/>
    </row>
    <row r="28" spans="2:183" ht="15.75" x14ac:dyDescent="0.25">
      <c r="B28" s="694" t="s">
        <v>37</v>
      </c>
      <c r="C28" s="15">
        <v>71.489612170000001</v>
      </c>
      <c r="D28" s="15">
        <v>1482.50024164</v>
      </c>
      <c r="E28" s="15">
        <v>38.770908609999999</v>
      </c>
      <c r="F28" s="15">
        <v>109.40957716500002</v>
      </c>
      <c r="G28" s="15">
        <v>107.174987211</v>
      </c>
      <c r="H28" s="15">
        <v>115.52522270400002</v>
      </c>
      <c r="I28" s="15">
        <v>112.52771399</v>
      </c>
      <c r="J28" s="15">
        <v>0</v>
      </c>
      <c r="K28" s="15">
        <v>102.49997881</v>
      </c>
      <c r="L28" s="15">
        <v>85.761771930000009</v>
      </c>
      <c r="M28" s="15">
        <v>204.43596867999997</v>
      </c>
      <c r="N28" s="15">
        <v>52.442223122999998</v>
      </c>
      <c r="O28" s="15">
        <f t="shared" si="0"/>
        <v>2482.5382060330003</v>
      </c>
      <c r="P28" s="16"/>
      <c r="Q28" s="15">
        <v>0</v>
      </c>
      <c r="R28" s="15">
        <v>143.684128219</v>
      </c>
      <c r="S28" s="15">
        <v>25.567675574999999</v>
      </c>
      <c r="T28" s="15">
        <v>55.041710136000006</v>
      </c>
      <c r="U28" s="15">
        <v>46.135739310000005</v>
      </c>
      <c r="V28" s="15">
        <v>37.709183005999996</v>
      </c>
      <c r="W28" s="15">
        <v>47.179304999000003</v>
      </c>
      <c r="X28" s="15">
        <v>50.507222012</v>
      </c>
      <c r="Y28" s="15">
        <v>74.464970090000008</v>
      </c>
      <c r="Z28" s="15">
        <v>88.072930252999996</v>
      </c>
      <c r="AA28" s="15">
        <v>58.811057720000001</v>
      </c>
      <c r="AB28" s="15">
        <v>538.87528933999988</v>
      </c>
      <c r="AC28" s="15">
        <f t="shared" si="1"/>
        <v>1166.04921066</v>
      </c>
      <c r="AD28" s="16"/>
      <c r="AE28" s="15">
        <v>96.321706789999993</v>
      </c>
      <c r="AF28" s="15">
        <v>78.015388850000008</v>
      </c>
      <c r="AG28" s="15">
        <v>43.801066069999997</v>
      </c>
      <c r="AH28" s="15">
        <v>171.08097301999999</v>
      </c>
      <c r="AI28" s="15">
        <v>26.418786660000002</v>
      </c>
      <c r="AJ28" s="15">
        <v>40.83857682</v>
      </c>
      <c r="AK28" s="15">
        <v>42.976591559999996</v>
      </c>
      <c r="AL28" s="15">
        <v>23.620857579999999</v>
      </c>
      <c r="AM28" s="15">
        <v>61.391233400000004</v>
      </c>
      <c r="AN28" s="15">
        <v>4.4421516800000003</v>
      </c>
      <c r="AO28" s="15">
        <v>150.7003077</v>
      </c>
      <c r="AP28" s="15">
        <v>104.42536863999999</v>
      </c>
      <c r="AQ28" s="15">
        <f t="shared" si="2"/>
        <v>844.03300876999992</v>
      </c>
      <c r="AR28" s="16"/>
      <c r="AS28" s="15">
        <v>25.830272940000004</v>
      </c>
      <c r="AT28" s="15">
        <v>66.212985869999997</v>
      </c>
      <c r="AU28" s="15">
        <v>30.825042839999995</v>
      </c>
      <c r="AV28" s="15">
        <v>18.881828739999996</v>
      </c>
      <c r="AW28" s="15">
        <v>42.087781249999992</v>
      </c>
      <c r="AX28" s="15">
        <v>1522.9067264600001</v>
      </c>
      <c r="AY28" s="15">
        <v>27.326759150000001</v>
      </c>
      <c r="AZ28" s="15">
        <v>9.7891519250000005</v>
      </c>
      <c r="BA28" s="15">
        <v>138.14299336599998</v>
      </c>
      <c r="BB28" s="15">
        <v>64.380936829999996</v>
      </c>
      <c r="BC28" s="15">
        <v>76.375244460000005</v>
      </c>
      <c r="BD28" s="15">
        <v>230.30797562999999</v>
      </c>
      <c r="BE28" s="15">
        <f t="shared" si="3"/>
        <v>2253.0676994609998</v>
      </c>
      <c r="BF28" s="16"/>
      <c r="BG28" s="15">
        <v>113.10258653999999</v>
      </c>
      <c r="BH28" s="15">
        <v>90.920615549999994</v>
      </c>
      <c r="BI28" s="15">
        <v>18.13418974</v>
      </c>
      <c r="BJ28" s="15">
        <v>59.153473179999999</v>
      </c>
      <c r="BK28" s="15">
        <v>0.61571254999999991</v>
      </c>
      <c r="BL28" s="15">
        <v>6.8446381000000001</v>
      </c>
      <c r="BM28" s="15">
        <v>23.619892239999999</v>
      </c>
      <c r="BN28" s="15">
        <v>0.68280399999999997</v>
      </c>
      <c r="BO28" s="15">
        <v>11.46807364</v>
      </c>
      <c r="BP28" s="15">
        <v>0</v>
      </c>
      <c r="BQ28" s="15">
        <v>32.977016219999996</v>
      </c>
      <c r="BR28" s="15">
        <v>235.03422240999998</v>
      </c>
      <c r="BS28" s="15">
        <f t="shared" si="4"/>
        <v>592.55322417000002</v>
      </c>
      <c r="BT28" s="16"/>
      <c r="BU28" s="15">
        <v>110.11354996</v>
      </c>
      <c r="BV28" s="15">
        <v>6.7196366900000006</v>
      </c>
      <c r="BW28" s="15">
        <v>3.8645809289999997</v>
      </c>
      <c r="BX28" s="15">
        <v>0.19530577499999999</v>
      </c>
      <c r="BY28" s="15">
        <v>36.226298010000001</v>
      </c>
      <c r="BZ28" s="15">
        <v>5.0999999999999996</v>
      </c>
      <c r="CA28" s="15">
        <v>281.17264058000001</v>
      </c>
      <c r="CB28" s="15">
        <v>72.614338279999998</v>
      </c>
      <c r="CC28" s="15">
        <v>0.39221400000000001</v>
      </c>
      <c r="CD28" s="15">
        <v>13.349357970000002</v>
      </c>
      <c r="CE28" s="15">
        <v>3.5377962599999995</v>
      </c>
      <c r="CF28" s="15">
        <v>483.76989119299998</v>
      </c>
      <c r="CG28" s="15">
        <f t="shared" si="5"/>
        <v>1017.055609647</v>
      </c>
      <c r="CH28" s="16"/>
      <c r="CI28" s="15">
        <v>260.17492650700001</v>
      </c>
      <c r="CJ28" s="15">
        <v>20.769827799999998</v>
      </c>
      <c r="CK28" s="15">
        <v>0</v>
      </c>
      <c r="CL28" s="15">
        <v>15.77232849</v>
      </c>
      <c r="CM28" s="15">
        <v>32.102650279999999</v>
      </c>
      <c r="CN28" s="15">
        <v>7.1927165799999999</v>
      </c>
      <c r="CO28" s="15">
        <v>49.867722479999998</v>
      </c>
      <c r="CP28" s="15">
        <v>0</v>
      </c>
      <c r="CQ28" s="15">
        <v>1</v>
      </c>
      <c r="CR28" s="15">
        <v>17.156475853000003</v>
      </c>
      <c r="CS28" s="15">
        <v>30.776789909999998</v>
      </c>
      <c r="CT28" s="15">
        <v>239.13099173999998</v>
      </c>
      <c r="CU28" s="15">
        <f t="shared" si="6"/>
        <v>673.94442963999995</v>
      </c>
      <c r="CV28" s="16"/>
      <c r="CW28" s="15">
        <v>3.94294441</v>
      </c>
      <c r="CX28" s="15">
        <v>0</v>
      </c>
      <c r="CY28" s="15">
        <v>6.0474795299999995</v>
      </c>
      <c r="CZ28" s="15">
        <v>0</v>
      </c>
      <c r="DA28" s="15">
        <v>4.1738746110000005</v>
      </c>
      <c r="DB28" s="15">
        <v>40.095494670000001</v>
      </c>
      <c r="DC28" s="15">
        <v>12.057923350000001</v>
      </c>
      <c r="DD28" s="15">
        <v>13.43048027</v>
      </c>
      <c r="DE28" s="15">
        <v>0</v>
      </c>
      <c r="DF28" s="15">
        <v>5.04652748</v>
      </c>
      <c r="DG28" s="15">
        <v>5.9284950299999997</v>
      </c>
      <c r="DH28" s="15">
        <v>84.43483479999999</v>
      </c>
      <c r="DI28" s="15">
        <f t="shared" si="7"/>
        <v>175.15805415099999</v>
      </c>
      <c r="DJ28" s="16"/>
      <c r="DK28" s="15">
        <v>3.4056269500000003</v>
      </c>
      <c r="DL28" s="15">
        <v>195.72297442999999</v>
      </c>
      <c r="DM28" s="15">
        <v>0</v>
      </c>
      <c r="DN28" s="15">
        <v>38.137656679999999</v>
      </c>
      <c r="DO28" s="15">
        <v>15.7637599</v>
      </c>
      <c r="DP28" s="15">
        <v>0</v>
      </c>
      <c r="DQ28" s="15">
        <v>0</v>
      </c>
      <c r="DR28" s="15">
        <v>6.5796027500000003</v>
      </c>
      <c r="DS28" s="15">
        <v>0</v>
      </c>
      <c r="DT28" s="15">
        <v>5.4601331200000001</v>
      </c>
      <c r="DU28" s="15">
        <v>0.47848779800000002</v>
      </c>
      <c r="DV28" s="15">
        <v>38.593849269999993</v>
      </c>
      <c r="DW28" s="15">
        <f t="shared" si="8"/>
        <v>304.14209089799999</v>
      </c>
      <c r="DX28" s="16"/>
      <c r="DY28" s="15">
        <v>16.434202199999998</v>
      </c>
      <c r="DZ28" s="15">
        <v>5.0077499999999997E-2</v>
      </c>
      <c r="EA28" s="15">
        <v>2.1398167999999997</v>
      </c>
      <c r="EB28" s="15">
        <v>0</v>
      </c>
      <c r="EC28" s="15">
        <v>1.8034301399999999</v>
      </c>
      <c r="ED28" s="15">
        <v>4.7786572130000007</v>
      </c>
      <c r="EE28" s="15">
        <v>10.075055870000002</v>
      </c>
      <c r="EF28" s="15">
        <v>0.26843026000000003</v>
      </c>
      <c r="EG28" s="15">
        <v>0</v>
      </c>
      <c r="EH28" s="15">
        <v>0.22130806</v>
      </c>
      <c r="EI28" s="15">
        <v>2.7004368300000001</v>
      </c>
      <c r="EJ28" s="15">
        <v>159.10748441999999</v>
      </c>
      <c r="EK28" s="15">
        <f t="shared" si="9"/>
        <v>197.57889929300001</v>
      </c>
      <c r="EL28" s="16"/>
      <c r="EM28" s="15">
        <v>6.3409542400000003</v>
      </c>
      <c r="EN28" s="15">
        <v>0</v>
      </c>
      <c r="EO28" s="15">
        <v>140.23750000000001</v>
      </c>
      <c r="EP28" s="15">
        <v>3.4040511600000003</v>
      </c>
      <c r="EQ28" s="15">
        <v>41.515000000000001</v>
      </c>
      <c r="ER28" s="15">
        <v>4.3390885499999996</v>
      </c>
      <c r="ES28" s="15">
        <v>0.44740564199999999</v>
      </c>
      <c r="ET28" s="15">
        <v>3.86312626</v>
      </c>
      <c r="EU28" s="15">
        <v>0.30284200999999999</v>
      </c>
      <c r="EV28" s="15">
        <v>41.117228149999995</v>
      </c>
      <c r="EW28" s="15">
        <v>1.1017395000000001</v>
      </c>
      <c r="EX28" s="15">
        <v>18.622653289999999</v>
      </c>
      <c r="EY28" s="15">
        <f t="shared" si="10"/>
        <v>261.29158880200004</v>
      </c>
      <c r="EZ28" s="16"/>
      <c r="FA28" s="15">
        <v>0.81955261000000001</v>
      </c>
      <c r="FB28" s="15">
        <v>0.36552472999999996</v>
      </c>
      <c r="FC28" s="15">
        <v>5.0077499999999997E-2</v>
      </c>
      <c r="FD28" s="15">
        <v>6.0073750000000002E-2</v>
      </c>
      <c r="FE28" s="15">
        <v>78.085751279999997</v>
      </c>
      <c r="FF28" s="15">
        <v>5.2047692799999998</v>
      </c>
      <c r="FG28" s="15">
        <v>50</v>
      </c>
      <c r="FH28" s="15">
        <v>2.7381414949999998</v>
      </c>
      <c r="FI28" s="15">
        <v>0</v>
      </c>
      <c r="FJ28" s="15">
        <v>8.0747296300000002</v>
      </c>
      <c r="FK28" s="15">
        <v>0.60996947000000001</v>
      </c>
      <c r="FL28" s="15">
        <v>52.906377227</v>
      </c>
      <c r="FM28" s="15">
        <f t="shared" si="11"/>
        <v>198.914966972</v>
      </c>
      <c r="FO28" s="15">
        <v>6.5</v>
      </c>
      <c r="FP28" s="15">
        <v>1.0914399699999999</v>
      </c>
      <c r="FQ28" s="15">
        <v>5.0814504500000002</v>
      </c>
      <c r="FR28" s="15">
        <v>0</v>
      </c>
      <c r="FS28" s="15">
        <v>31.110827714999999</v>
      </c>
      <c r="FT28" s="15">
        <v>0.37199187</v>
      </c>
      <c r="FU28" s="15">
        <v>16.247147479999999</v>
      </c>
      <c r="FV28" s="15">
        <v>0.19755940000000002</v>
      </c>
      <c r="FW28" s="15">
        <v>9</v>
      </c>
      <c r="FX28" s="15">
        <v>135.35368431000001</v>
      </c>
      <c r="FY28" s="15">
        <f>+SUM(FO28:FX28)</f>
        <v>204.95410119500002</v>
      </c>
      <c r="GA28" s="708"/>
    </row>
    <row r="29" spans="2:183" ht="16.5" x14ac:dyDescent="0.25">
      <c r="B29" s="694" t="s">
        <v>738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7.5</v>
      </c>
      <c r="L29" s="15">
        <v>41.15</v>
      </c>
      <c r="M29" s="15">
        <v>0</v>
      </c>
      <c r="N29" s="15">
        <v>0</v>
      </c>
      <c r="O29" s="15">
        <f t="shared" si="0"/>
        <v>48.65</v>
      </c>
      <c r="P29" s="16"/>
      <c r="Q29" s="15">
        <v>87</v>
      </c>
      <c r="R29" s="15">
        <v>23.340599999999998</v>
      </c>
      <c r="S29" s="15">
        <v>0</v>
      </c>
      <c r="T29" s="15">
        <v>0</v>
      </c>
      <c r="U29" s="15">
        <v>430</v>
      </c>
      <c r="V29" s="15">
        <v>0</v>
      </c>
      <c r="W29" s="15">
        <v>3.53335664</v>
      </c>
      <c r="X29" s="15">
        <v>37.630681969999998</v>
      </c>
      <c r="Y29" s="15">
        <v>15.39401123</v>
      </c>
      <c r="Z29" s="15">
        <v>23.326698842999999</v>
      </c>
      <c r="AA29" s="15">
        <v>103.79439185</v>
      </c>
      <c r="AB29" s="15">
        <v>11.343166310000001</v>
      </c>
      <c r="AC29" s="15">
        <f t="shared" si="1"/>
        <v>735.36290684300002</v>
      </c>
      <c r="AD29" s="16"/>
      <c r="AE29" s="15">
        <v>13.115405650000001</v>
      </c>
      <c r="AF29" s="15">
        <v>1.45088368</v>
      </c>
      <c r="AG29" s="15">
        <v>0</v>
      </c>
      <c r="AH29" s="15">
        <v>38.435532120000005</v>
      </c>
      <c r="AI29" s="15">
        <v>31.318360569999999</v>
      </c>
      <c r="AJ29" s="15">
        <v>75.742378409999986</v>
      </c>
      <c r="AK29" s="15">
        <v>0</v>
      </c>
      <c r="AL29" s="15">
        <v>0.23200000000000001</v>
      </c>
      <c r="AM29" s="15">
        <v>3.47376752</v>
      </c>
      <c r="AN29" s="15">
        <v>0</v>
      </c>
      <c r="AO29" s="15">
        <v>34</v>
      </c>
      <c r="AP29" s="15">
        <v>182.10997152999997</v>
      </c>
      <c r="AQ29" s="15">
        <f t="shared" si="2"/>
        <v>379.87829947999995</v>
      </c>
      <c r="AR29" s="16"/>
      <c r="AS29" s="15">
        <v>2.0943488100000001</v>
      </c>
      <c r="AT29" s="15">
        <v>830</v>
      </c>
      <c r="AU29" s="15">
        <v>47</v>
      </c>
      <c r="AV29" s="15">
        <v>24</v>
      </c>
      <c r="AW29" s="15">
        <v>37</v>
      </c>
      <c r="AX29" s="15">
        <v>128.45594326</v>
      </c>
      <c r="AY29" s="15">
        <v>0</v>
      </c>
      <c r="AZ29" s="15">
        <v>15.315293529999998</v>
      </c>
      <c r="BA29" s="15">
        <v>0</v>
      </c>
      <c r="BB29" s="15">
        <v>0</v>
      </c>
      <c r="BC29" s="15">
        <v>111.91002028999999</v>
      </c>
      <c r="BD29" s="15">
        <v>0</v>
      </c>
      <c r="BE29" s="15">
        <f t="shared" si="3"/>
        <v>1195.77560589</v>
      </c>
      <c r="BF29" s="16"/>
      <c r="BG29" s="15">
        <v>0</v>
      </c>
      <c r="BH29" s="15">
        <v>0</v>
      </c>
      <c r="BI29" s="15">
        <v>55.299669710000003</v>
      </c>
      <c r="BJ29" s="15">
        <v>49.556664940000005</v>
      </c>
      <c r="BK29" s="15">
        <v>12.56937804</v>
      </c>
      <c r="BL29" s="15">
        <v>18.2815096</v>
      </c>
      <c r="BM29" s="15">
        <v>0</v>
      </c>
      <c r="BN29" s="15">
        <v>1.88059193</v>
      </c>
      <c r="BO29" s="15">
        <v>0</v>
      </c>
      <c r="BP29" s="15">
        <v>524.58609993999994</v>
      </c>
      <c r="BQ29" s="15">
        <v>67.970653229999996</v>
      </c>
      <c r="BR29" s="15">
        <v>50.542916269999999</v>
      </c>
      <c r="BS29" s="15">
        <f t="shared" si="4"/>
        <v>780.68748366</v>
      </c>
      <c r="BT29" s="16"/>
      <c r="BU29" s="15">
        <v>197.92010500999999</v>
      </c>
      <c r="BV29" s="15">
        <v>112.34401</v>
      </c>
      <c r="BW29" s="15">
        <v>1.8088614000000001</v>
      </c>
      <c r="BX29" s="15">
        <v>0</v>
      </c>
      <c r="BY29" s="15">
        <v>19.3036961</v>
      </c>
      <c r="BZ29" s="15">
        <v>44.152000000000001</v>
      </c>
      <c r="CA29" s="15">
        <v>2.68093279</v>
      </c>
      <c r="CB29" s="15">
        <v>514.51154494000002</v>
      </c>
      <c r="CC29" s="15">
        <v>112.59092271</v>
      </c>
      <c r="CD29" s="15">
        <v>498.28691909200001</v>
      </c>
      <c r="CE29" s="15">
        <v>0</v>
      </c>
      <c r="CF29" s="15">
        <v>0</v>
      </c>
      <c r="CG29" s="15">
        <f t="shared" si="5"/>
        <v>1503.598992042</v>
      </c>
      <c r="CH29" s="16"/>
      <c r="CI29" s="15">
        <v>0</v>
      </c>
      <c r="CJ29" s="15">
        <v>0.75278118000000005</v>
      </c>
      <c r="CK29" s="15">
        <v>0</v>
      </c>
      <c r="CL29" s="15">
        <v>-0.54911531999999996</v>
      </c>
      <c r="CM29" s="15">
        <v>9.6972979919999922</v>
      </c>
      <c r="CN29" s="15">
        <v>0</v>
      </c>
      <c r="CO29" s="15">
        <v>0</v>
      </c>
      <c r="CP29" s="15">
        <v>0</v>
      </c>
      <c r="CQ29" s="15">
        <v>0</v>
      </c>
      <c r="CR29" s="15">
        <v>25</v>
      </c>
      <c r="CS29" s="15">
        <v>0</v>
      </c>
      <c r="CT29" s="15">
        <v>10.420999999999999</v>
      </c>
      <c r="CU29" s="15">
        <f t="shared" si="6"/>
        <v>45.321963851999989</v>
      </c>
      <c r="CV29" s="16"/>
      <c r="CW29" s="15">
        <v>99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25</v>
      </c>
      <c r="DE29" s="15">
        <v>0</v>
      </c>
      <c r="DF29" s="15">
        <v>0</v>
      </c>
      <c r="DG29" s="15">
        <v>0</v>
      </c>
      <c r="DH29" s="15">
        <v>0</v>
      </c>
      <c r="DI29" s="15">
        <f t="shared" si="7"/>
        <v>124</v>
      </c>
      <c r="DJ29" s="16"/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45.77</v>
      </c>
      <c r="DW29" s="15">
        <f t="shared" si="8"/>
        <v>45.77</v>
      </c>
      <c r="DX29" s="16"/>
      <c r="DY29" s="15">
        <v>3.1415999999999999</v>
      </c>
      <c r="DZ29" s="15">
        <v>0</v>
      </c>
      <c r="EA29" s="15">
        <v>0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f t="shared" si="9"/>
        <v>3.1415999999999999</v>
      </c>
      <c r="EL29" s="16"/>
      <c r="EM29" s="15">
        <v>0</v>
      </c>
      <c r="EN29" s="15">
        <v>0</v>
      </c>
      <c r="EO29" s="15">
        <v>0</v>
      </c>
      <c r="EP29" s="15">
        <v>0</v>
      </c>
      <c r="EQ29" s="15">
        <v>659.29117134000001</v>
      </c>
      <c r="ER29" s="15">
        <v>0</v>
      </c>
      <c r="ES29" s="15">
        <v>100</v>
      </c>
      <c r="ET29" s="15">
        <v>0</v>
      </c>
      <c r="EU29" s="15">
        <v>15.866430579999999</v>
      </c>
      <c r="EV29" s="15">
        <v>0</v>
      </c>
      <c r="EW29" s="15">
        <v>0</v>
      </c>
      <c r="EX29" s="15">
        <v>0</v>
      </c>
      <c r="EY29" s="15">
        <f t="shared" si="10"/>
        <v>775.15760192000005</v>
      </c>
      <c r="EZ29" s="16"/>
      <c r="FA29" s="15">
        <v>0</v>
      </c>
      <c r="FB29" s="15">
        <v>0</v>
      </c>
      <c r="FC29" s="15">
        <v>0</v>
      </c>
      <c r="FD29" s="15">
        <v>0</v>
      </c>
      <c r="FE29" s="15">
        <v>0</v>
      </c>
      <c r="FF29" s="15">
        <v>0</v>
      </c>
      <c r="FG29" s="15">
        <v>0.40195622999999997</v>
      </c>
      <c r="FH29" s="15">
        <v>0</v>
      </c>
      <c r="FI29" s="15">
        <v>0</v>
      </c>
      <c r="FJ29" s="15">
        <v>3.1968052299999998</v>
      </c>
      <c r="FK29" s="15">
        <v>0</v>
      </c>
      <c r="FL29" s="15">
        <v>1003.8100102000001</v>
      </c>
      <c r="FM29" s="15">
        <f t="shared" si="11"/>
        <v>1007.4087716600001</v>
      </c>
      <c r="FO29" s="15">
        <v>6.5401219800000003</v>
      </c>
      <c r="FP29" s="15">
        <v>0</v>
      </c>
      <c r="FQ29" s="15">
        <v>0</v>
      </c>
      <c r="FR29" s="15">
        <v>0</v>
      </c>
      <c r="FS29" s="15">
        <v>0</v>
      </c>
      <c r="FT29" s="15">
        <v>0</v>
      </c>
      <c r="FU29" s="15">
        <v>0</v>
      </c>
      <c r="FV29" s="15">
        <v>0</v>
      </c>
      <c r="FW29" s="15">
        <v>17.650294379999998</v>
      </c>
      <c r="FX29" s="15">
        <v>4.0254882500000004</v>
      </c>
      <c r="FY29" s="15">
        <f>+SUM(FO29:FX29)</f>
        <v>28.215904610000003</v>
      </c>
      <c r="GA29" s="708"/>
    </row>
    <row r="30" spans="2:183" ht="18" x14ac:dyDescent="0.25">
      <c r="B30" s="694" t="s">
        <v>739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f t="shared" si="0"/>
        <v>0</v>
      </c>
      <c r="P30" s="16"/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2000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f t="shared" si="1"/>
        <v>2000</v>
      </c>
      <c r="AD30" s="16"/>
      <c r="AE30" s="15">
        <v>0</v>
      </c>
      <c r="AF30" s="15">
        <v>0</v>
      </c>
      <c r="AG30" s="15">
        <v>750</v>
      </c>
      <c r="AH30" s="15">
        <v>0</v>
      </c>
      <c r="AI30" s="15">
        <v>750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f t="shared" si="2"/>
        <v>1500</v>
      </c>
      <c r="AR30" s="16"/>
      <c r="AS30" s="15">
        <v>0</v>
      </c>
      <c r="AT30" s="15">
        <v>0</v>
      </c>
      <c r="AU30" s="15">
        <v>0</v>
      </c>
      <c r="AV30" s="15">
        <v>0</v>
      </c>
      <c r="AW30" s="15">
        <v>0</v>
      </c>
      <c r="AX30" s="15">
        <v>0</v>
      </c>
      <c r="AY30" s="15">
        <v>1000</v>
      </c>
      <c r="AZ30" s="15">
        <v>0</v>
      </c>
      <c r="BA30" s="15">
        <v>1000</v>
      </c>
      <c r="BB30" s="15">
        <v>0</v>
      </c>
      <c r="BC30" s="15">
        <v>0</v>
      </c>
      <c r="BD30" s="15">
        <v>750</v>
      </c>
      <c r="BE30" s="15">
        <f t="shared" si="3"/>
        <v>2750</v>
      </c>
      <c r="BF30" s="16"/>
      <c r="BG30" s="15">
        <v>1000</v>
      </c>
      <c r="BH30" s="15">
        <v>670.56582880999997</v>
      </c>
      <c r="BI30" s="15">
        <v>0</v>
      </c>
      <c r="BJ30" s="15">
        <v>0</v>
      </c>
      <c r="BK30" s="15">
        <v>1000</v>
      </c>
      <c r="BL30" s="15">
        <v>1000</v>
      </c>
      <c r="BM30" s="15">
        <v>0</v>
      </c>
      <c r="BN30" s="15">
        <v>0</v>
      </c>
      <c r="BO30" s="15">
        <v>0</v>
      </c>
      <c r="BP30" s="15">
        <v>2500</v>
      </c>
      <c r="BQ30" s="15">
        <v>300</v>
      </c>
      <c r="BR30" s="15">
        <v>0</v>
      </c>
      <c r="BS30" s="15">
        <f t="shared" si="4"/>
        <v>6470.5658288100003</v>
      </c>
      <c r="BT30" s="16"/>
      <c r="BU30" s="15">
        <v>3000</v>
      </c>
      <c r="BV30" s="15">
        <v>0</v>
      </c>
      <c r="BW30" s="15">
        <v>0</v>
      </c>
      <c r="BX30" s="15">
        <v>0</v>
      </c>
      <c r="BY30" s="15">
        <v>0</v>
      </c>
      <c r="BZ30" s="15">
        <v>0</v>
      </c>
      <c r="CA30" s="15">
        <v>0</v>
      </c>
      <c r="CB30" s="15">
        <v>0</v>
      </c>
      <c r="CC30" s="15">
        <v>0</v>
      </c>
      <c r="CD30" s="15">
        <v>0</v>
      </c>
      <c r="CE30" s="15">
        <v>0</v>
      </c>
      <c r="CF30" s="15">
        <v>0</v>
      </c>
      <c r="CG30" s="15">
        <f t="shared" si="5"/>
        <v>3000</v>
      </c>
      <c r="CH30" s="16"/>
      <c r="CI30" s="15">
        <v>1000</v>
      </c>
      <c r="CJ30" s="15">
        <v>0</v>
      </c>
      <c r="CK30" s="15">
        <v>0</v>
      </c>
      <c r="CL30" s="15">
        <v>0</v>
      </c>
      <c r="CM30" s="15">
        <v>0</v>
      </c>
      <c r="CN30" s="15">
        <v>1125</v>
      </c>
      <c r="CO30" s="15">
        <v>0</v>
      </c>
      <c r="CP30" s="15">
        <v>0</v>
      </c>
      <c r="CQ30" s="15">
        <v>2000</v>
      </c>
      <c r="CR30" s="15">
        <v>0</v>
      </c>
      <c r="CS30" s="15">
        <v>0</v>
      </c>
      <c r="CT30" s="15">
        <v>0</v>
      </c>
      <c r="CU30" s="15">
        <f t="shared" si="6"/>
        <v>4125</v>
      </c>
      <c r="CV30" s="16"/>
      <c r="CW30" s="15">
        <v>400</v>
      </c>
      <c r="CX30" s="15">
        <v>0</v>
      </c>
      <c r="CY30" s="15">
        <v>0</v>
      </c>
      <c r="CZ30" s="15">
        <v>0</v>
      </c>
      <c r="DA30" s="15">
        <v>0</v>
      </c>
      <c r="DB30" s="15">
        <v>0</v>
      </c>
      <c r="DC30" s="15">
        <v>0</v>
      </c>
      <c r="DD30" s="15">
        <v>1004.9419919999999</v>
      </c>
      <c r="DE30" s="15">
        <v>0</v>
      </c>
      <c r="DF30" s="15">
        <v>0</v>
      </c>
      <c r="DG30" s="15">
        <v>0</v>
      </c>
      <c r="DH30" s="15">
        <v>0</v>
      </c>
      <c r="DI30" s="15">
        <f t="shared" si="7"/>
        <v>1404.941992</v>
      </c>
      <c r="DJ30" s="16"/>
      <c r="DK30" s="15">
        <v>0</v>
      </c>
      <c r="DL30" s="15">
        <v>0</v>
      </c>
      <c r="DM30" s="15">
        <v>0</v>
      </c>
      <c r="DN30" s="15">
        <v>0</v>
      </c>
      <c r="DO30" s="15">
        <v>0</v>
      </c>
      <c r="DP30" s="15">
        <v>0</v>
      </c>
      <c r="DQ30" s="15">
        <v>0</v>
      </c>
      <c r="DR30" s="15">
        <v>0</v>
      </c>
      <c r="DS30" s="15">
        <v>0</v>
      </c>
      <c r="DT30" s="15">
        <v>0</v>
      </c>
      <c r="DU30" s="15">
        <v>0</v>
      </c>
      <c r="DV30" s="15">
        <v>0</v>
      </c>
      <c r="DW30" s="15">
        <f t="shared" si="8"/>
        <v>0</v>
      </c>
      <c r="DX30" s="16"/>
      <c r="DY30" s="15">
        <v>0</v>
      </c>
      <c r="DZ30" s="15">
        <v>0</v>
      </c>
      <c r="EA30" s="15">
        <v>0</v>
      </c>
      <c r="EB30" s="15">
        <v>0</v>
      </c>
      <c r="EC30" s="15">
        <v>0</v>
      </c>
      <c r="ED30" s="15">
        <v>0</v>
      </c>
      <c r="EE30" s="15">
        <v>0</v>
      </c>
      <c r="EF30" s="15">
        <v>0</v>
      </c>
      <c r="EG30" s="15">
        <v>0</v>
      </c>
      <c r="EH30" s="15">
        <v>0</v>
      </c>
      <c r="EI30" s="15">
        <v>0</v>
      </c>
      <c r="EJ30" s="15">
        <v>0</v>
      </c>
      <c r="EK30" s="15">
        <f t="shared" si="9"/>
        <v>0</v>
      </c>
      <c r="EL30" s="16"/>
      <c r="EM30" s="15">
        <v>0</v>
      </c>
      <c r="EN30" s="15">
        <v>0</v>
      </c>
      <c r="EO30" s="15">
        <v>0</v>
      </c>
      <c r="EP30" s="15">
        <v>0</v>
      </c>
      <c r="EQ30" s="15">
        <v>0</v>
      </c>
      <c r="ER30" s="15">
        <v>0</v>
      </c>
      <c r="ES30" s="15">
        <v>0</v>
      </c>
      <c r="ET30" s="15">
        <v>0</v>
      </c>
      <c r="EU30" s="15">
        <v>0</v>
      </c>
      <c r="EV30" s="15">
        <v>0</v>
      </c>
      <c r="EW30" s="15">
        <v>0</v>
      </c>
      <c r="EX30" s="15">
        <v>0</v>
      </c>
      <c r="EY30" s="15">
        <f t="shared" si="10"/>
        <v>0</v>
      </c>
      <c r="EZ30" s="16"/>
      <c r="FA30" s="15">
        <v>0</v>
      </c>
      <c r="FB30" s="15">
        <v>0</v>
      </c>
      <c r="FC30" s="15">
        <v>0</v>
      </c>
      <c r="FD30" s="15">
        <v>0</v>
      </c>
      <c r="FE30" s="15">
        <v>0</v>
      </c>
      <c r="FF30" s="15">
        <v>0</v>
      </c>
      <c r="FG30" s="15">
        <v>0</v>
      </c>
      <c r="FH30" s="15">
        <v>0</v>
      </c>
      <c r="FI30" s="15">
        <v>0</v>
      </c>
      <c r="FJ30" s="15">
        <v>0</v>
      </c>
      <c r="FK30" s="15">
        <v>0</v>
      </c>
      <c r="FL30" s="15">
        <v>0</v>
      </c>
      <c r="FM30" s="15">
        <f t="shared" si="11"/>
        <v>0</v>
      </c>
      <c r="FO30" s="15">
        <v>0</v>
      </c>
      <c r="FP30" s="15">
        <v>0</v>
      </c>
      <c r="FQ30" s="15">
        <v>0</v>
      </c>
      <c r="FR30" s="15">
        <v>0</v>
      </c>
      <c r="FS30" s="15">
        <v>0</v>
      </c>
      <c r="FT30" s="15">
        <v>0</v>
      </c>
      <c r="FU30" s="15">
        <v>0</v>
      </c>
      <c r="FV30" s="15">
        <v>0</v>
      </c>
      <c r="FW30" s="15">
        <v>0</v>
      </c>
      <c r="FX30" s="15">
        <v>0</v>
      </c>
      <c r="FY30" s="15">
        <f>+SUM(FO30:FX30)</f>
        <v>0</v>
      </c>
      <c r="GA30" s="708"/>
    </row>
    <row r="31" spans="2:183" ht="16.5" customHeight="1" x14ac:dyDescent="0.25">
      <c r="B31" s="698" t="s">
        <v>682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f t="shared" si="0"/>
        <v>0</v>
      </c>
      <c r="P31" s="16"/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1000</v>
      </c>
      <c r="Z31" s="15">
        <v>0</v>
      </c>
      <c r="AA31" s="15">
        <v>0</v>
      </c>
      <c r="AB31" s="15">
        <v>0</v>
      </c>
      <c r="AC31" s="15">
        <f t="shared" si="1"/>
        <v>1000</v>
      </c>
      <c r="AD31" s="16"/>
      <c r="AE31" s="15">
        <v>0</v>
      </c>
      <c r="AF31" s="15">
        <v>0</v>
      </c>
      <c r="AG31" s="15">
        <v>0</v>
      </c>
      <c r="AH31" s="15">
        <v>0</v>
      </c>
      <c r="AI31" s="15">
        <v>0</v>
      </c>
      <c r="AJ31" s="15">
        <v>0</v>
      </c>
      <c r="AK31" s="15">
        <v>0</v>
      </c>
      <c r="AL31" s="15">
        <v>0</v>
      </c>
      <c r="AM31" s="15">
        <v>0</v>
      </c>
      <c r="AN31" s="15">
        <v>0</v>
      </c>
      <c r="AO31" s="15">
        <v>0</v>
      </c>
      <c r="AP31" s="15">
        <v>0</v>
      </c>
      <c r="AQ31" s="15">
        <f t="shared" si="2"/>
        <v>0</v>
      </c>
      <c r="AR31" s="16"/>
      <c r="AS31" s="15">
        <v>0</v>
      </c>
      <c r="AT31" s="15">
        <v>0</v>
      </c>
      <c r="AU31" s="15">
        <v>0</v>
      </c>
      <c r="AV31" s="15">
        <v>0</v>
      </c>
      <c r="AW31" s="15">
        <v>0</v>
      </c>
      <c r="AX31" s="15">
        <v>0</v>
      </c>
      <c r="AY31" s="15">
        <v>0</v>
      </c>
      <c r="AZ31" s="15">
        <v>0</v>
      </c>
      <c r="BA31" s="15">
        <v>0</v>
      </c>
      <c r="BB31" s="15">
        <v>0</v>
      </c>
      <c r="BC31" s="15">
        <v>0</v>
      </c>
      <c r="BD31" s="15">
        <v>0</v>
      </c>
      <c r="BE31" s="15">
        <f t="shared" si="3"/>
        <v>0</v>
      </c>
      <c r="BF31" s="16"/>
      <c r="BG31" s="15">
        <v>0</v>
      </c>
      <c r="BH31" s="15">
        <v>0</v>
      </c>
      <c r="BI31" s="15">
        <v>0</v>
      </c>
      <c r="BJ31" s="15">
        <v>0</v>
      </c>
      <c r="BK31" s="15">
        <v>0</v>
      </c>
      <c r="BL31" s="15">
        <v>0</v>
      </c>
      <c r="BM31" s="15">
        <v>0</v>
      </c>
      <c r="BN31" s="15">
        <v>0</v>
      </c>
      <c r="BO31" s="15">
        <v>0</v>
      </c>
      <c r="BP31" s="15">
        <v>0</v>
      </c>
      <c r="BQ31" s="15">
        <v>0</v>
      </c>
      <c r="BR31" s="15">
        <v>25</v>
      </c>
      <c r="BS31" s="15">
        <f t="shared" si="4"/>
        <v>25</v>
      </c>
      <c r="BT31" s="16"/>
      <c r="BU31" s="15">
        <v>0</v>
      </c>
      <c r="BV31" s="15">
        <v>0</v>
      </c>
      <c r="BW31" s="15">
        <v>0</v>
      </c>
      <c r="BX31" s="15">
        <v>0</v>
      </c>
      <c r="BY31" s="15">
        <v>0</v>
      </c>
      <c r="BZ31" s="15">
        <v>0</v>
      </c>
      <c r="CA31" s="15">
        <v>0</v>
      </c>
      <c r="CB31" s="15">
        <v>0</v>
      </c>
      <c r="CC31" s="15">
        <v>0</v>
      </c>
      <c r="CD31" s="15">
        <v>0</v>
      </c>
      <c r="CE31" s="15">
        <v>0</v>
      </c>
      <c r="CF31" s="15">
        <v>0</v>
      </c>
      <c r="CG31" s="15">
        <f t="shared" si="5"/>
        <v>0</v>
      </c>
      <c r="CH31" s="16"/>
      <c r="CI31" s="15">
        <v>0</v>
      </c>
      <c r="CJ31" s="15">
        <v>0</v>
      </c>
      <c r="CK31" s="15">
        <v>0</v>
      </c>
      <c r="CL31" s="15">
        <v>0</v>
      </c>
      <c r="CM31" s="15">
        <v>0</v>
      </c>
      <c r="CN31" s="15">
        <v>0</v>
      </c>
      <c r="CO31" s="15">
        <v>0</v>
      </c>
      <c r="CP31" s="15">
        <v>0</v>
      </c>
      <c r="CQ31" s="15">
        <v>0</v>
      </c>
      <c r="CR31" s="15">
        <v>0</v>
      </c>
      <c r="CS31" s="15">
        <v>0</v>
      </c>
      <c r="CT31" s="15">
        <v>0</v>
      </c>
      <c r="CU31" s="15">
        <f t="shared" si="6"/>
        <v>0</v>
      </c>
      <c r="CV31" s="16"/>
      <c r="CW31" s="15">
        <v>0</v>
      </c>
      <c r="CX31" s="15">
        <v>0</v>
      </c>
      <c r="CY31" s="15">
        <v>0</v>
      </c>
      <c r="CZ31" s="15">
        <v>0</v>
      </c>
      <c r="DA31" s="15">
        <v>0</v>
      </c>
      <c r="DB31" s="15">
        <v>0</v>
      </c>
      <c r="DC31" s="15">
        <v>0</v>
      </c>
      <c r="DD31" s="15">
        <v>0</v>
      </c>
      <c r="DE31" s="15">
        <v>0</v>
      </c>
      <c r="DF31" s="15">
        <v>0</v>
      </c>
      <c r="DG31" s="15">
        <v>0</v>
      </c>
      <c r="DH31" s="15">
        <v>0</v>
      </c>
      <c r="DI31" s="15">
        <f t="shared" si="7"/>
        <v>0</v>
      </c>
      <c r="DJ31" s="16"/>
      <c r="DK31" s="15">
        <v>0</v>
      </c>
      <c r="DL31" s="15">
        <v>0</v>
      </c>
      <c r="DM31" s="15">
        <v>0</v>
      </c>
      <c r="DN31" s="15">
        <v>0</v>
      </c>
      <c r="DO31" s="15">
        <v>0</v>
      </c>
      <c r="DP31" s="15">
        <v>0</v>
      </c>
      <c r="DQ31" s="15">
        <v>0</v>
      </c>
      <c r="DR31" s="15">
        <v>0</v>
      </c>
      <c r="DS31" s="15">
        <v>0</v>
      </c>
      <c r="DT31" s="15">
        <v>0</v>
      </c>
      <c r="DU31" s="15">
        <v>0</v>
      </c>
      <c r="DV31" s="15">
        <v>0</v>
      </c>
      <c r="DW31" s="15">
        <f t="shared" si="8"/>
        <v>0</v>
      </c>
      <c r="DX31" s="16"/>
      <c r="DY31" s="15">
        <v>0</v>
      </c>
      <c r="DZ31" s="15">
        <v>0</v>
      </c>
      <c r="EA31" s="15">
        <v>0</v>
      </c>
      <c r="EB31" s="15">
        <v>0</v>
      </c>
      <c r="EC31" s="15">
        <v>0</v>
      </c>
      <c r="ED31" s="15">
        <v>0</v>
      </c>
      <c r="EE31" s="15">
        <v>0</v>
      </c>
      <c r="EF31" s="15">
        <v>0</v>
      </c>
      <c r="EG31" s="15">
        <v>0</v>
      </c>
      <c r="EH31" s="15">
        <v>0</v>
      </c>
      <c r="EI31" s="15">
        <v>0</v>
      </c>
      <c r="EJ31" s="15">
        <v>0</v>
      </c>
      <c r="EK31" s="15">
        <f t="shared" si="9"/>
        <v>0</v>
      </c>
      <c r="EL31" s="16"/>
      <c r="EM31" s="15">
        <v>0</v>
      </c>
      <c r="EN31" s="15">
        <v>0</v>
      </c>
      <c r="EO31" s="15">
        <v>0</v>
      </c>
      <c r="EP31" s="15">
        <v>0</v>
      </c>
      <c r="EQ31" s="15">
        <v>0</v>
      </c>
      <c r="ER31" s="15">
        <v>0</v>
      </c>
      <c r="ES31" s="15">
        <v>0</v>
      </c>
      <c r="ET31" s="15">
        <v>0</v>
      </c>
      <c r="EU31" s="15">
        <v>0</v>
      </c>
      <c r="EV31" s="15">
        <v>0</v>
      </c>
      <c r="EW31" s="15">
        <v>0</v>
      </c>
      <c r="EX31" s="15">
        <v>0</v>
      </c>
      <c r="EY31" s="15">
        <f t="shared" si="10"/>
        <v>0</v>
      </c>
      <c r="EZ31" s="16"/>
      <c r="FA31" s="15">
        <v>0</v>
      </c>
      <c r="FB31" s="15">
        <v>0</v>
      </c>
      <c r="FC31" s="15">
        <v>0</v>
      </c>
      <c r="FD31" s="15">
        <v>0</v>
      </c>
      <c r="FE31" s="15">
        <v>0</v>
      </c>
      <c r="FF31" s="15">
        <v>0</v>
      </c>
      <c r="FG31" s="15">
        <v>0</v>
      </c>
      <c r="FH31" s="15">
        <v>0</v>
      </c>
      <c r="FI31" s="15">
        <v>0</v>
      </c>
      <c r="FJ31" s="15">
        <v>0</v>
      </c>
      <c r="FK31" s="15">
        <v>0</v>
      </c>
      <c r="FL31" s="15">
        <v>0</v>
      </c>
      <c r="FM31" s="15">
        <f t="shared" si="11"/>
        <v>0</v>
      </c>
      <c r="FO31" s="15">
        <v>0</v>
      </c>
      <c r="FP31" s="15">
        <v>0</v>
      </c>
      <c r="FQ31" s="15">
        <v>0</v>
      </c>
      <c r="FR31" s="15">
        <v>0</v>
      </c>
      <c r="FS31" s="15">
        <v>0</v>
      </c>
      <c r="FT31" s="15">
        <v>0</v>
      </c>
      <c r="FU31" s="15">
        <v>0</v>
      </c>
      <c r="FV31" s="15">
        <v>0</v>
      </c>
      <c r="FW31" s="15">
        <v>0</v>
      </c>
      <c r="FX31" s="15">
        <v>0</v>
      </c>
      <c r="FY31" s="15">
        <f>+SUM(FO31:FX31)</f>
        <v>0</v>
      </c>
      <c r="GA31" s="708"/>
    </row>
    <row r="32" spans="2:183" ht="18.95" customHeight="1" x14ac:dyDescent="0.25">
      <c r="B32" s="694" t="s">
        <v>17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1200</v>
      </c>
      <c r="K32" s="15">
        <v>0</v>
      </c>
      <c r="L32" s="15">
        <v>0</v>
      </c>
      <c r="M32" s="15">
        <v>0</v>
      </c>
      <c r="N32" s="15">
        <v>700</v>
      </c>
      <c r="O32" s="15">
        <f t="shared" si="0"/>
        <v>1900</v>
      </c>
      <c r="P32" s="16"/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400</v>
      </c>
      <c r="W32" s="15">
        <v>0</v>
      </c>
      <c r="X32" s="15">
        <v>700</v>
      </c>
      <c r="Y32" s="15">
        <v>0</v>
      </c>
      <c r="Z32" s="15">
        <v>0</v>
      </c>
      <c r="AA32" s="15">
        <v>0</v>
      </c>
      <c r="AB32" s="15">
        <v>500</v>
      </c>
      <c r="AC32" s="15">
        <f t="shared" si="1"/>
        <v>1600</v>
      </c>
      <c r="AD32" s="16"/>
      <c r="AE32" s="15">
        <v>0</v>
      </c>
      <c r="AF32" s="15">
        <v>0</v>
      </c>
      <c r="AG32" s="15">
        <v>0</v>
      </c>
      <c r="AH32" s="15">
        <v>0</v>
      </c>
      <c r="AI32" s="15">
        <v>400</v>
      </c>
      <c r="AJ32" s="15">
        <v>1000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935</v>
      </c>
      <c r="AQ32" s="15">
        <f t="shared" si="2"/>
        <v>2335</v>
      </c>
      <c r="AR32" s="16"/>
      <c r="AS32" s="15">
        <v>500</v>
      </c>
      <c r="AT32" s="15">
        <v>0</v>
      </c>
      <c r="AU32" s="15">
        <v>0</v>
      </c>
      <c r="AV32" s="15">
        <v>0</v>
      </c>
      <c r="AW32" s="15">
        <v>0</v>
      </c>
      <c r="AX32" s="15">
        <v>400</v>
      </c>
      <c r="AY32" s="15">
        <v>0</v>
      </c>
      <c r="AZ32" s="15">
        <v>0</v>
      </c>
      <c r="BA32" s="15">
        <v>0</v>
      </c>
      <c r="BB32" s="15">
        <v>325</v>
      </c>
      <c r="BC32" s="15">
        <v>0</v>
      </c>
      <c r="BD32" s="15">
        <v>900</v>
      </c>
      <c r="BE32" s="15">
        <f t="shared" si="3"/>
        <v>2125</v>
      </c>
      <c r="BF32" s="16"/>
      <c r="BG32" s="15">
        <v>0</v>
      </c>
      <c r="BH32" s="15">
        <v>0</v>
      </c>
      <c r="BI32" s="15">
        <v>0</v>
      </c>
      <c r="BJ32" s="15">
        <v>0</v>
      </c>
      <c r="BK32" s="15">
        <v>0</v>
      </c>
      <c r="BL32" s="15">
        <v>400</v>
      </c>
      <c r="BM32" s="15">
        <v>0</v>
      </c>
      <c r="BN32" s="15">
        <v>0</v>
      </c>
      <c r="BO32" s="15">
        <v>0</v>
      </c>
      <c r="BP32" s="15">
        <v>0</v>
      </c>
      <c r="BQ32" s="15">
        <v>0</v>
      </c>
      <c r="BR32" s="15">
        <v>0</v>
      </c>
      <c r="BS32" s="15">
        <f t="shared" si="4"/>
        <v>400</v>
      </c>
      <c r="BT32" s="16"/>
      <c r="BU32" s="15">
        <v>400</v>
      </c>
      <c r="BV32" s="15">
        <v>0</v>
      </c>
      <c r="BW32" s="15">
        <v>0</v>
      </c>
      <c r="BX32" s="15">
        <v>0</v>
      </c>
      <c r="BY32" s="15">
        <v>0</v>
      </c>
      <c r="BZ32" s="15">
        <v>0</v>
      </c>
      <c r="CA32" s="15">
        <v>0</v>
      </c>
      <c r="CB32" s="15">
        <v>0</v>
      </c>
      <c r="CC32" s="15">
        <v>295</v>
      </c>
      <c r="CD32" s="15">
        <v>0</v>
      </c>
      <c r="CE32" s="15">
        <v>0</v>
      </c>
      <c r="CF32" s="15">
        <v>0</v>
      </c>
      <c r="CG32" s="15">
        <f t="shared" si="5"/>
        <v>695</v>
      </c>
      <c r="CH32" s="16"/>
      <c r="CI32" s="15">
        <v>0</v>
      </c>
      <c r="CJ32" s="15">
        <v>0</v>
      </c>
      <c r="CK32" s="15">
        <v>200</v>
      </c>
      <c r="CL32" s="15">
        <v>0</v>
      </c>
      <c r="CM32" s="15">
        <v>0</v>
      </c>
      <c r="CN32" s="15">
        <v>0</v>
      </c>
      <c r="CO32" s="15">
        <v>180</v>
      </c>
      <c r="CP32" s="15">
        <v>0</v>
      </c>
      <c r="CQ32" s="15">
        <v>65</v>
      </c>
      <c r="CR32" s="15">
        <v>0</v>
      </c>
      <c r="CS32" s="15">
        <v>0</v>
      </c>
      <c r="CT32" s="15">
        <v>0</v>
      </c>
      <c r="CU32" s="15">
        <f t="shared" si="6"/>
        <v>445</v>
      </c>
      <c r="CV32" s="16"/>
      <c r="CW32" s="15">
        <v>0</v>
      </c>
      <c r="CX32" s="15">
        <v>0</v>
      </c>
      <c r="CY32" s="15">
        <v>0</v>
      </c>
      <c r="CZ32" s="15">
        <v>0</v>
      </c>
      <c r="DA32" s="15">
        <v>0</v>
      </c>
      <c r="DB32" s="15">
        <v>0</v>
      </c>
      <c r="DC32" s="15">
        <v>0</v>
      </c>
      <c r="DD32" s="15">
        <v>0</v>
      </c>
      <c r="DE32" s="15">
        <v>0</v>
      </c>
      <c r="DF32" s="15">
        <v>0</v>
      </c>
      <c r="DG32" s="15">
        <v>0</v>
      </c>
      <c r="DH32" s="15">
        <v>0</v>
      </c>
      <c r="DI32" s="15">
        <f t="shared" si="7"/>
        <v>0</v>
      </c>
      <c r="DJ32" s="16"/>
      <c r="DK32" s="15">
        <v>0</v>
      </c>
      <c r="DL32" s="15">
        <v>0</v>
      </c>
      <c r="DM32" s="15">
        <v>0</v>
      </c>
      <c r="DN32" s="15">
        <v>0</v>
      </c>
      <c r="DO32" s="15">
        <v>0</v>
      </c>
      <c r="DP32" s="15">
        <v>0</v>
      </c>
      <c r="DQ32" s="15">
        <v>0</v>
      </c>
      <c r="DR32" s="15">
        <v>0</v>
      </c>
      <c r="DS32" s="15">
        <v>0</v>
      </c>
      <c r="DT32" s="15">
        <v>0</v>
      </c>
      <c r="DU32" s="15">
        <v>0</v>
      </c>
      <c r="DV32" s="15">
        <v>0</v>
      </c>
      <c r="DW32" s="15">
        <f t="shared" si="8"/>
        <v>0</v>
      </c>
      <c r="DX32" s="16"/>
      <c r="DY32" s="15">
        <v>0</v>
      </c>
      <c r="DZ32" s="15">
        <v>0</v>
      </c>
      <c r="EA32" s="15">
        <v>0</v>
      </c>
      <c r="EB32" s="15">
        <v>0</v>
      </c>
      <c r="EC32" s="15">
        <v>0</v>
      </c>
      <c r="ED32" s="15">
        <v>0</v>
      </c>
      <c r="EE32" s="15">
        <v>0</v>
      </c>
      <c r="EF32" s="15">
        <v>0</v>
      </c>
      <c r="EG32" s="15">
        <v>0</v>
      </c>
      <c r="EH32" s="15">
        <v>0</v>
      </c>
      <c r="EI32" s="15">
        <v>0</v>
      </c>
      <c r="EJ32" s="15">
        <v>0</v>
      </c>
      <c r="EK32" s="15">
        <f t="shared" si="9"/>
        <v>0</v>
      </c>
      <c r="EL32" s="16"/>
      <c r="EM32" s="15">
        <v>0</v>
      </c>
      <c r="EN32" s="15">
        <v>0</v>
      </c>
      <c r="EO32" s="15">
        <v>0</v>
      </c>
      <c r="EP32" s="15">
        <v>0</v>
      </c>
      <c r="EQ32" s="15">
        <v>0</v>
      </c>
      <c r="ER32" s="15">
        <v>0</v>
      </c>
      <c r="ES32" s="15">
        <v>0</v>
      </c>
      <c r="ET32" s="15">
        <v>0</v>
      </c>
      <c r="EU32" s="15">
        <v>0</v>
      </c>
      <c r="EV32" s="15">
        <v>0</v>
      </c>
      <c r="EW32" s="15">
        <v>0</v>
      </c>
      <c r="EX32" s="15">
        <v>0</v>
      </c>
      <c r="EY32" s="15">
        <f t="shared" si="10"/>
        <v>0</v>
      </c>
      <c r="EZ32" s="16"/>
      <c r="FA32" s="15">
        <v>0</v>
      </c>
      <c r="FB32" s="15">
        <v>0</v>
      </c>
      <c r="FC32" s="15">
        <v>0</v>
      </c>
      <c r="FD32" s="15">
        <v>0</v>
      </c>
      <c r="FE32" s="15">
        <v>0</v>
      </c>
      <c r="FF32" s="15">
        <v>0</v>
      </c>
      <c r="FG32" s="15">
        <v>0</v>
      </c>
      <c r="FH32" s="15">
        <v>0</v>
      </c>
      <c r="FI32" s="15">
        <v>0</v>
      </c>
      <c r="FJ32" s="15">
        <v>0</v>
      </c>
      <c r="FK32" s="15">
        <v>0</v>
      </c>
      <c r="FL32" s="15">
        <v>0</v>
      </c>
      <c r="FM32" s="15">
        <f t="shared" si="11"/>
        <v>0</v>
      </c>
      <c r="FO32" s="15">
        <v>0</v>
      </c>
      <c r="FP32" s="15">
        <v>0</v>
      </c>
      <c r="FQ32" s="15">
        <v>0</v>
      </c>
      <c r="FR32" s="15">
        <v>0</v>
      </c>
      <c r="FS32" s="15">
        <v>0</v>
      </c>
      <c r="FT32" s="15">
        <v>0</v>
      </c>
      <c r="FU32" s="15">
        <v>0</v>
      </c>
      <c r="FV32" s="15">
        <v>0</v>
      </c>
      <c r="FW32" s="15">
        <v>0</v>
      </c>
      <c r="FX32" s="15">
        <v>0</v>
      </c>
      <c r="FY32" s="15">
        <f>+SUM(FO32:FX32)</f>
        <v>0</v>
      </c>
      <c r="GA32" s="708"/>
    </row>
    <row r="33" spans="2:183" ht="15.75" x14ac:dyDescent="0.25">
      <c r="B33" s="690" t="s">
        <v>97</v>
      </c>
      <c r="C33" s="20">
        <f>+C34+C35</f>
        <v>71.916181824252163</v>
      </c>
      <c r="D33" s="20">
        <f t="shared" ref="D33:N33" si="212">+D34+D35</f>
        <v>171.91786314284889</v>
      </c>
      <c r="E33" s="20">
        <f t="shared" si="212"/>
        <v>31.310150824296102</v>
      </c>
      <c r="F33" s="20">
        <f t="shared" si="212"/>
        <v>47.479287569279634</v>
      </c>
      <c r="G33" s="20">
        <f t="shared" si="212"/>
        <v>45.174890406801595</v>
      </c>
      <c r="H33" s="20">
        <f t="shared" si="212"/>
        <v>148.65682925886665</v>
      </c>
      <c r="I33" s="20">
        <f t="shared" si="212"/>
        <v>112.98072296234182</v>
      </c>
      <c r="J33" s="20">
        <f t="shared" si="212"/>
        <v>110.53026212849467</v>
      </c>
      <c r="K33" s="20">
        <f t="shared" si="212"/>
        <v>134.81070680094803</v>
      </c>
      <c r="L33" s="20">
        <f t="shared" si="212"/>
        <v>374.85018151302876</v>
      </c>
      <c r="M33" s="20">
        <f t="shared" si="212"/>
        <v>286.0621067223725</v>
      </c>
      <c r="N33" s="20">
        <f t="shared" si="212"/>
        <v>493.18265867567777</v>
      </c>
      <c r="O33" s="20">
        <f t="shared" si="0"/>
        <v>2028.8718418292087</v>
      </c>
      <c r="P33" s="574"/>
      <c r="Q33" s="20">
        <f>+Q34+Q35</f>
        <v>62.452301317830717</v>
      </c>
      <c r="R33" s="20">
        <f t="shared" ref="R33:AB33" si="213">+R34+R35</f>
        <v>393.02055336898479</v>
      </c>
      <c r="S33" s="20">
        <f t="shared" si="213"/>
        <v>160.63644129584756</v>
      </c>
      <c r="T33" s="20">
        <f t="shared" si="213"/>
        <v>196.72755124581221</v>
      </c>
      <c r="U33" s="20">
        <f t="shared" si="213"/>
        <v>249.16679307688324</v>
      </c>
      <c r="V33" s="20">
        <f t="shared" si="213"/>
        <v>255.00489173969686</v>
      </c>
      <c r="W33" s="20">
        <f t="shared" si="213"/>
        <v>45.944896055994008</v>
      </c>
      <c r="X33" s="20">
        <f t="shared" si="213"/>
        <v>50.281744562858563</v>
      </c>
      <c r="Y33" s="20">
        <f t="shared" si="213"/>
        <v>115.42177605346419</v>
      </c>
      <c r="Z33" s="20">
        <f t="shared" si="213"/>
        <v>390.07316894030129</v>
      </c>
      <c r="AA33" s="20">
        <f t="shared" si="213"/>
        <v>302.2807340851187</v>
      </c>
      <c r="AB33" s="20">
        <f t="shared" si="213"/>
        <v>740.15879642478194</v>
      </c>
      <c r="AC33" s="20">
        <f t="shared" si="1"/>
        <v>2961.169648167574</v>
      </c>
      <c r="AD33" s="574"/>
      <c r="AE33" s="20">
        <f>+AE34+AE35</f>
        <v>129.20149306088189</v>
      </c>
      <c r="AF33" s="20">
        <f t="shared" ref="AF33:AP33" si="214">+AF34+AF35</f>
        <v>540.42051401661138</v>
      </c>
      <c r="AG33" s="20">
        <f t="shared" si="214"/>
        <v>807.93409886000006</v>
      </c>
      <c r="AH33" s="20">
        <f t="shared" si="214"/>
        <v>275.25214923502472</v>
      </c>
      <c r="AI33" s="20">
        <f t="shared" si="214"/>
        <v>-49.28401446370772</v>
      </c>
      <c r="AJ33" s="20">
        <f t="shared" si="214"/>
        <v>-86.338716438652341</v>
      </c>
      <c r="AK33" s="20">
        <f t="shared" si="214"/>
        <v>-51.231159627751353</v>
      </c>
      <c r="AL33" s="20">
        <f t="shared" si="214"/>
        <v>43.508733962616702</v>
      </c>
      <c r="AM33" s="20">
        <f t="shared" si="214"/>
        <v>97.398399887259416</v>
      </c>
      <c r="AN33" s="20">
        <f t="shared" si="214"/>
        <v>433.61955032428477</v>
      </c>
      <c r="AO33" s="20">
        <f t="shared" si="214"/>
        <v>530.61447139559573</v>
      </c>
      <c r="AP33" s="20">
        <f t="shared" si="214"/>
        <v>1100.7686231041846</v>
      </c>
      <c r="AQ33" s="20">
        <f t="shared" si="2"/>
        <v>3771.8641433163475</v>
      </c>
      <c r="AR33" s="574"/>
      <c r="AS33" s="20">
        <f>+AS34+AS35</f>
        <v>948.09608544296987</v>
      </c>
      <c r="AT33" s="20">
        <f t="shared" ref="AT33:BD33" si="215">+AT34+AT35</f>
        <v>302.48078396180154</v>
      </c>
      <c r="AU33" s="20">
        <f t="shared" si="215"/>
        <v>908.28957570300156</v>
      </c>
      <c r="AV33" s="20">
        <f t="shared" si="215"/>
        <v>1268.6463822642561</v>
      </c>
      <c r="AW33" s="20">
        <f t="shared" si="215"/>
        <v>576.35215473884364</v>
      </c>
      <c r="AX33" s="20">
        <f t="shared" si="215"/>
        <v>617.85635966159077</v>
      </c>
      <c r="AY33" s="20">
        <f t="shared" si="215"/>
        <v>119.3975591668376</v>
      </c>
      <c r="AZ33" s="20">
        <f t="shared" si="215"/>
        <v>1287.8423196832723</v>
      </c>
      <c r="BA33" s="20">
        <f t="shared" si="215"/>
        <v>1510.4193410100002</v>
      </c>
      <c r="BB33" s="20">
        <f t="shared" si="215"/>
        <v>556.71035962999963</v>
      </c>
      <c r="BC33" s="20">
        <f t="shared" si="215"/>
        <v>522.74518881999961</v>
      </c>
      <c r="BD33" s="20">
        <f t="shared" si="215"/>
        <v>527.32678006999947</v>
      </c>
      <c r="BE33" s="20">
        <f t="shared" si="3"/>
        <v>9146.1628901525728</v>
      </c>
      <c r="BF33" s="574"/>
      <c r="BG33" s="20">
        <f>+BG34+BG35</f>
        <v>1002.9831796119998</v>
      </c>
      <c r="BH33" s="20">
        <f t="shared" ref="BH33:BR33" si="216">+BH34+BH35</f>
        <v>1076.8005552504007</v>
      </c>
      <c r="BI33" s="20">
        <f t="shared" si="216"/>
        <v>894.66758625699981</v>
      </c>
      <c r="BJ33" s="20">
        <f t="shared" si="216"/>
        <v>278.54208751259995</v>
      </c>
      <c r="BK33" s="20">
        <f t="shared" si="216"/>
        <v>140.62038801460005</v>
      </c>
      <c r="BL33" s="20">
        <f t="shared" si="216"/>
        <v>-12.274739586400052</v>
      </c>
      <c r="BM33" s="20">
        <f t="shared" si="216"/>
        <v>-66.470335326599894</v>
      </c>
      <c r="BN33" s="20">
        <f t="shared" si="216"/>
        <v>30.082291707800007</v>
      </c>
      <c r="BO33" s="20">
        <f t="shared" si="216"/>
        <v>96.892145236600072</v>
      </c>
      <c r="BP33" s="20">
        <f t="shared" si="216"/>
        <v>485.21785322580001</v>
      </c>
      <c r="BQ33" s="20">
        <f t="shared" si="216"/>
        <v>26.389714540199996</v>
      </c>
      <c r="BR33" s="20">
        <f t="shared" si="216"/>
        <v>-80.379835092200011</v>
      </c>
      <c r="BS33" s="20">
        <f t="shared" si="4"/>
        <v>3873.0708913518006</v>
      </c>
      <c r="BT33" s="574"/>
      <c r="BU33" s="20">
        <f>+BU34+BU35</f>
        <v>-171.67526541340007</v>
      </c>
      <c r="BV33" s="20">
        <f t="shared" ref="BV33:CF33" si="217">+BV34+BV35</f>
        <v>-287.19075212440003</v>
      </c>
      <c r="BW33" s="20">
        <f t="shared" si="217"/>
        <v>174.0533172083999</v>
      </c>
      <c r="BX33" s="20">
        <f t="shared" si="217"/>
        <v>-72.374348259200062</v>
      </c>
      <c r="BY33" s="20">
        <f t="shared" si="217"/>
        <v>166.26857120919993</v>
      </c>
      <c r="BZ33" s="20">
        <f t="shared" si="217"/>
        <v>351.07667011899997</v>
      </c>
      <c r="CA33" s="20">
        <f t="shared" si="217"/>
        <v>-144.26417812180006</v>
      </c>
      <c r="CB33" s="20">
        <f t="shared" si="217"/>
        <v>-20.456917488600038</v>
      </c>
      <c r="CC33" s="20">
        <f t="shared" si="217"/>
        <v>-164.22502559520001</v>
      </c>
      <c r="CD33" s="20">
        <f t="shared" si="217"/>
        <v>116.30664190060003</v>
      </c>
      <c r="CE33" s="20">
        <f t="shared" si="217"/>
        <v>249.89060457840003</v>
      </c>
      <c r="CF33" s="20">
        <f t="shared" si="217"/>
        <v>242.64178544099971</v>
      </c>
      <c r="CG33" s="20">
        <f t="shared" si="5"/>
        <v>440.0511034539993</v>
      </c>
      <c r="CH33" s="574"/>
      <c r="CI33" s="20">
        <f>+CI34+CI35</f>
        <v>360.99093097000008</v>
      </c>
      <c r="CJ33" s="20">
        <f t="shared" ref="CJ33:CT33" si="218">+CJ34+CJ35</f>
        <v>27.805038975999992</v>
      </c>
      <c r="CK33" s="20">
        <f t="shared" si="218"/>
        <v>1122.7439583181995</v>
      </c>
      <c r="CL33" s="20">
        <f t="shared" si="218"/>
        <v>-859.79791557980002</v>
      </c>
      <c r="CM33" s="20">
        <f t="shared" si="218"/>
        <v>-65.406365840800106</v>
      </c>
      <c r="CN33" s="20">
        <f t="shared" si="218"/>
        <v>-41.58287801520023</v>
      </c>
      <c r="CO33" s="20">
        <f t="shared" si="218"/>
        <v>5.5105773891999732</v>
      </c>
      <c r="CP33" s="20">
        <f t="shared" si="218"/>
        <v>82.948528867799965</v>
      </c>
      <c r="CQ33" s="20">
        <f t="shared" si="218"/>
        <v>592.9594332600002</v>
      </c>
      <c r="CR33" s="20">
        <f t="shared" si="218"/>
        <v>-237.62949098352925</v>
      </c>
      <c r="CS33" s="20">
        <f t="shared" si="218"/>
        <v>39.714082911739666</v>
      </c>
      <c r="CT33" s="20">
        <f t="shared" si="218"/>
        <v>656.52802491271837</v>
      </c>
      <c r="CU33" s="20">
        <f t="shared" si="6"/>
        <v>1684.7839251863281</v>
      </c>
      <c r="CV33" s="574"/>
      <c r="CW33" s="20">
        <f>+CW34+CW35</f>
        <v>-270.85283315772966</v>
      </c>
      <c r="CX33" s="20">
        <f t="shared" ref="CX33:DH33" si="219">+CX34+CX35</f>
        <v>409.92641279356951</v>
      </c>
      <c r="CY33" s="20">
        <f t="shared" si="219"/>
        <v>115.36064478947185</v>
      </c>
      <c r="CZ33" s="20">
        <f t="shared" si="219"/>
        <v>57.55999218119095</v>
      </c>
      <c r="DA33" s="20">
        <f t="shared" si="219"/>
        <v>-42.893023925176422</v>
      </c>
      <c r="DB33" s="20">
        <f t="shared" si="219"/>
        <v>607.55410635203054</v>
      </c>
      <c r="DC33" s="20">
        <f t="shared" si="219"/>
        <v>-64.111407807970423</v>
      </c>
      <c r="DD33" s="20">
        <f t="shared" si="219"/>
        <v>103.53834271272123</v>
      </c>
      <c r="DE33" s="20">
        <f t="shared" si="219"/>
        <v>277.14714007880127</v>
      </c>
      <c r="DF33" s="20">
        <f t="shared" si="219"/>
        <v>-144.27631096030044</v>
      </c>
      <c r="DG33" s="20">
        <f t="shared" si="219"/>
        <v>168.42189317282885</v>
      </c>
      <c r="DH33" s="20">
        <f t="shared" si="219"/>
        <v>294.04152550257851</v>
      </c>
      <c r="DI33" s="20">
        <f t="shared" si="7"/>
        <v>1511.4164817320159</v>
      </c>
      <c r="DJ33" s="574"/>
      <c r="DK33" s="20">
        <f>+DK34+DK35</f>
        <v>87.749940537201311</v>
      </c>
      <c r="DL33" s="20">
        <f t="shared" ref="DL33:DV33" si="220">+DL34+DL35</f>
        <v>37.470486846397954</v>
      </c>
      <c r="DM33" s="20">
        <f t="shared" si="220"/>
        <v>197.37799027357522</v>
      </c>
      <c r="DN33" s="20">
        <f t="shared" si="220"/>
        <v>151.13685252689879</v>
      </c>
      <c r="DO33" s="20">
        <f t="shared" si="220"/>
        <v>75.604552229472205</v>
      </c>
      <c r="DP33" s="20">
        <f t="shared" si="220"/>
        <v>488.17078632770972</v>
      </c>
      <c r="DQ33" s="20">
        <f t="shared" si="220"/>
        <v>241.98073873919105</v>
      </c>
      <c r="DR33" s="20">
        <f t="shared" si="220"/>
        <v>67.352246925691603</v>
      </c>
      <c r="DS33" s="20">
        <f t="shared" si="220"/>
        <v>10.245061255949338</v>
      </c>
      <c r="DT33" s="20">
        <f t="shared" si="220"/>
        <v>-258.60851436799891</v>
      </c>
      <c r="DU33" s="20">
        <f t="shared" si="220"/>
        <v>194.19698615656699</v>
      </c>
      <c r="DV33" s="20">
        <f t="shared" si="220"/>
        <v>355.30250122360883</v>
      </c>
      <c r="DW33" s="20">
        <f t="shared" si="8"/>
        <v>1647.9796286742639</v>
      </c>
      <c r="DX33" s="574"/>
      <c r="DY33" s="20">
        <f>+DY34+DY35</f>
        <v>50.800098058797666</v>
      </c>
      <c r="DZ33" s="20">
        <f t="shared" ref="DZ33:EJ33" si="221">+DZ34+DZ35</f>
        <v>-85.095506712242056</v>
      </c>
      <c r="EA33" s="20">
        <f t="shared" si="221"/>
        <v>64.993440395484527</v>
      </c>
      <c r="EB33" s="20">
        <f t="shared" si="221"/>
        <v>-44.63280440568721</v>
      </c>
      <c r="EC33" s="20">
        <f t="shared" si="221"/>
        <v>96.282524841681038</v>
      </c>
      <c r="ED33" s="20">
        <f t="shared" si="221"/>
        <v>-120.13661125265128</v>
      </c>
      <c r="EE33" s="20">
        <f t="shared" si="221"/>
        <v>81.48952841412401</v>
      </c>
      <c r="EF33" s="20">
        <f t="shared" si="221"/>
        <v>122.51006849125304</v>
      </c>
      <c r="EG33" s="20">
        <f t="shared" si="221"/>
        <v>15.882604248019049</v>
      </c>
      <c r="EH33" s="20">
        <f t="shared" si="221"/>
        <v>25.191445139526213</v>
      </c>
      <c r="EI33" s="20">
        <f t="shared" si="221"/>
        <v>-25.957580368446628</v>
      </c>
      <c r="EJ33" s="20">
        <f t="shared" si="221"/>
        <v>-1.7128707567909203</v>
      </c>
      <c r="EK33" s="20">
        <f t="shared" si="9"/>
        <v>179.61433609306746</v>
      </c>
      <c r="EL33" s="574"/>
      <c r="EM33" s="20">
        <f>+EM34+EM35</f>
        <v>-40.329403504722556</v>
      </c>
      <c r="EN33" s="20">
        <f t="shared" ref="EN33:EU33" si="222">+EN34+EN35</f>
        <v>48.913780861869043</v>
      </c>
      <c r="EO33" s="20">
        <f t="shared" si="222"/>
        <v>318.7818475646834</v>
      </c>
      <c r="EP33" s="20">
        <f t="shared" si="222"/>
        <v>68.241472006153657</v>
      </c>
      <c r="EQ33" s="20">
        <f t="shared" si="222"/>
        <v>47.981825835858835</v>
      </c>
      <c r="ER33" s="20">
        <f t="shared" si="222"/>
        <v>-17.961547580637703</v>
      </c>
      <c r="ES33" s="20">
        <f t="shared" si="222"/>
        <v>273.70450770248101</v>
      </c>
      <c r="ET33" s="20">
        <f t="shared" si="222"/>
        <v>91.252648420089301</v>
      </c>
      <c r="EU33" s="20">
        <f t="shared" si="222"/>
        <v>-0.50998455405753873</v>
      </c>
      <c r="EV33" s="20">
        <f t="shared" ref="EV33:EX33" si="223">+EV34+EV35</f>
        <v>46.930860603582417</v>
      </c>
      <c r="EW33" s="20">
        <f t="shared" si="223"/>
        <v>28.706501371562368</v>
      </c>
      <c r="EX33" s="20">
        <f t="shared" si="223"/>
        <v>470.43577098745834</v>
      </c>
      <c r="EY33" s="20">
        <f t="shared" si="10"/>
        <v>1336.1482797143206</v>
      </c>
      <c r="EZ33" s="574"/>
      <c r="FA33" s="20">
        <f t="shared" ref="FA33:FL33" si="224">+FA34+FA35</f>
        <v>3035.5227246622021</v>
      </c>
      <c r="FB33" s="20">
        <f t="shared" si="224"/>
        <v>22.345605930431329</v>
      </c>
      <c r="FC33" s="20">
        <f t="shared" si="224"/>
        <v>47.446988601354263</v>
      </c>
      <c r="FD33" s="20">
        <f t="shared" si="224"/>
        <v>700.40691066253726</v>
      </c>
      <c r="FE33" s="20">
        <f t="shared" si="224"/>
        <v>80.012077606413357</v>
      </c>
      <c r="FF33" s="20">
        <f t="shared" si="224"/>
        <v>72.977785083933298</v>
      </c>
      <c r="FG33" s="20">
        <f t="shared" si="224"/>
        <v>184.29804020986742</v>
      </c>
      <c r="FH33" s="20">
        <f t="shared" si="224"/>
        <v>74.045657562984076</v>
      </c>
      <c r="FI33" s="20">
        <f t="shared" si="224"/>
        <v>41.179031690963299</v>
      </c>
      <c r="FJ33" s="20">
        <f t="shared" si="224"/>
        <v>67.862655733977761</v>
      </c>
      <c r="FK33" s="20">
        <f t="shared" si="224"/>
        <v>360.56378850832084</v>
      </c>
      <c r="FL33" s="20">
        <f t="shared" si="224"/>
        <v>375.43587877185638</v>
      </c>
      <c r="FM33" s="20">
        <f t="shared" si="11"/>
        <v>5062.0971450248417</v>
      </c>
      <c r="FO33" s="20">
        <f>+FO34+FO35</f>
        <v>268.22054523412396</v>
      </c>
      <c r="FP33" s="20">
        <f t="shared" ref="FP33:FX33" si="225">+FP34+FP35</f>
        <v>279.62239215227748</v>
      </c>
      <c r="FQ33" s="20">
        <f t="shared" si="225"/>
        <v>751.50787397218471</v>
      </c>
      <c r="FR33" s="20">
        <f t="shared" si="225"/>
        <v>111.3651464083859</v>
      </c>
      <c r="FS33" s="20">
        <f t="shared" si="225"/>
        <v>232.44551922391486</v>
      </c>
      <c r="FT33" s="20">
        <f t="shared" si="225"/>
        <v>48.462473587607747</v>
      </c>
      <c r="FU33" s="20">
        <f t="shared" si="225"/>
        <v>211.39016518799198</v>
      </c>
      <c r="FV33" s="20">
        <f t="shared" si="225"/>
        <v>289.53089987047497</v>
      </c>
      <c r="FW33" s="20">
        <f t="shared" si="225"/>
        <v>219.25468694196985</v>
      </c>
      <c r="FX33" s="20">
        <f t="shared" si="225"/>
        <v>686.97053761637414</v>
      </c>
      <c r="FY33" s="20">
        <f>+SUM(FO33:FX33)</f>
        <v>3098.7702401953056</v>
      </c>
      <c r="GA33" s="708"/>
    </row>
    <row r="34" spans="2:183" x14ac:dyDescent="0.25">
      <c r="B34" s="691" t="s">
        <v>695</v>
      </c>
      <c r="C34" s="711">
        <v>34.952897589999992</v>
      </c>
      <c r="D34" s="711">
        <v>36.397560329999997</v>
      </c>
      <c r="E34" s="711">
        <v>93.303832739999962</v>
      </c>
      <c r="F34" s="711">
        <v>120.64296230999999</v>
      </c>
      <c r="G34" s="711">
        <v>44.044416790000007</v>
      </c>
      <c r="H34" s="711">
        <v>140.18472266000001</v>
      </c>
      <c r="I34" s="711">
        <v>72.770829179999993</v>
      </c>
      <c r="J34" s="711">
        <v>61.38846015</v>
      </c>
      <c r="K34" s="711">
        <v>118.74320681</v>
      </c>
      <c r="L34" s="711">
        <v>348.40346144000011</v>
      </c>
      <c r="M34" s="711">
        <v>285.78537929999999</v>
      </c>
      <c r="N34" s="711">
        <v>220.27245505999994</v>
      </c>
      <c r="O34" s="15">
        <f t="shared" si="0"/>
        <v>1576.8901843599999</v>
      </c>
      <c r="P34" s="16"/>
      <c r="Q34" s="711">
        <v>23.462959029999993</v>
      </c>
      <c r="R34" s="711">
        <v>336.35946837999995</v>
      </c>
      <c r="S34" s="711">
        <v>183.10860031000004</v>
      </c>
      <c r="T34" s="711">
        <v>208.98689524999998</v>
      </c>
      <c r="U34" s="711">
        <v>205.22869817999998</v>
      </c>
      <c r="V34" s="711">
        <v>278.52923601000003</v>
      </c>
      <c r="W34" s="711">
        <v>38.314800380000008</v>
      </c>
      <c r="X34" s="711">
        <v>75.19518454</v>
      </c>
      <c r="Y34" s="711">
        <v>38.62300428999999</v>
      </c>
      <c r="Z34" s="711">
        <v>433.01701696999999</v>
      </c>
      <c r="AA34" s="711">
        <v>269.19734591000002</v>
      </c>
      <c r="AB34" s="711">
        <v>695.20976586999996</v>
      </c>
      <c r="AC34" s="15">
        <f t="shared" si="1"/>
        <v>2785.2329751199995</v>
      </c>
      <c r="AD34" s="16"/>
      <c r="AE34" s="711">
        <v>24.772047440000009</v>
      </c>
      <c r="AF34" s="711">
        <v>538.70933196999999</v>
      </c>
      <c r="AG34" s="711">
        <v>545.76009328000009</v>
      </c>
      <c r="AH34" s="711">
        <v>222.80814028999998</v>
      </c>
      <c r="AI34" s="711">
        <v>27.95009967</v>
      </c>
      <c r="AJ34" s="711">
        <v>17.89530559</v>
      </c>
      <c r="AK34" s="711">
        <v>23.466138580000003</v>
      </c>
      <c r="AL34" s="711">
        <v>28.075716369999995</v>
      </c>
      <c r="AM34" s="711">
        <v>16.99818294</v>
      </c>
      <c r="AN34" s="711">
        <v>19.133638589999997</v>
      </c>
      <c r="AO34" s="711">
        <v>582.29783608000002</v>
      </c>
      <c r="AP34" s="711">
        <v>1016.8850908400001</v>
      </c>
      <c r="AQ34" s="15">
        <f t="shared" si="2"/>
        <v>3064.7516216400004</v>
      </c>
      <c r="AR34" s="16"/>
      <c r="AS34" s="711">
        <v>663.73226992000002</v>
      </c>
      <c r="AT34" s="711">
        <v>368.49900347000005</v>
      </c>
      <c r="AU34" s="711">
        <v>842.43453324999996</v>
      </c>
      <c r="AV34" s="711">
        <v>347.04452146</v>
      </c>
      <c r="AW34" s="711">
        <v>534.97762299999999</v>
      </c>
      <c r="AX34" s="711">
        <v>608.42063364000001</v>
      </c>
      <c r="AY34" s="711">
        <v>189.12619405999999</v>
      </c>
      <c r="AZ34" s="711">
        <v>779.70201760000009</v>
      </c>
      <c r="BA34" s="711">
        <v>175.48169903000002</v>
      </c>
      <c r="BB34" s="711">
        <v>577.02191971999991</v>
      </c>
      <c r="BC34" s="711">
        <v>493.13124876000001</v>
      </c>
      <c r="BD34" s="711">
        <v>485.07284889999988</v>
      </c>
      <c r="BE34" s="15">
        <f t="shared" si="3"/>
        <v>6064.6445128099986</v>
      </c>
      <c r="BF34" s="16"/>
      <c r="BG34" s="711">
        <v>915.61146416999998</v>
      </c>
      <c r="BH34" s="711">
        <v>3070.5682305000005</v>
      </c>
      <c r="BI34" s="711">
        <v>1466.8538937399999</v>
      </c>
      <c r="BJ34" s="711">
        <v>348.53799550000002</v>
      </c>
      <c r="BK34" s="711">
        <v>541.37172386999998</v>
      </c>
      <c r="BL34" s="711">
        <v>18.761662690000001</v>
      </c>
      <c r="BM34" s="711">
        <v>12.760282009999999</v>
      </c>
      <c r="BN34" s="711">
        <v>16.639358649999995</v>
      </c>
      <c r="BO34" s="711">
        <v>25.700770609999999</v>
      </c>
      <c r="BP34" s="711">
        <v>24.705543210000002</v>
      </c>
      <c r="BQ34" s="711">
        <v>27.558129610000002</v>
      </c>
      <c r="BR34" s="711">
        <v>52.284145379999991</v>
      </c>
      <c r="BS34" s="15">
        <f t="shared" si="4"/>
        <v>6521.3531999400002</v>
      </c>
      <c r="BT34" s="16"/>
      <c r="BU34" s="711">
        <v>10.26622143</v>
      </c>
      <c r="BV34" s="711">
        <v>5.8143633600000006</v>
      </c>
      <c r="BW34" s="711">
        <v>20.29425372</v>
      </c>
      <c r="BX34" s="711">
        <v>15.74661901</v>
      </c>
      <c r="BY34" s="711">
        <v>14.12727887</v>
      </c>
      <c r="BZ34" s="711">
        <v>13.29381463</v>
      </c>
      <c r="CA34" s="711">
        <v>18.595190719999998</v>
      </c>
      <c r="CB34" s="711">
        <v>21.1018668</v>
      </c>
      <c r="CC34" s="711">
        <v>23.641603189999998</v>
      </c>
      <c r="CD34" s="711">
        <v>242.86668355</v>
      </c>
      <c r="CE34" s="711">
        <v>256.07234463999998</v>
      </c>
      <c r="CF34" s="711">
        <v>326.63159066000003</v>
      </c>
      <c r="CG34" s="15">
        <f t="shared" si="5"/>
        <v>968.45183057999998</v>
      </c>
      <c r="CH34" s="16"/>
      <c r="CI34" s="711">
        <v>255.86731441000001</v>
      </c>
      <c r="CJ34" s="711">
        <v>12.169662409999999</v>
      </c>
      <c r="CK34" s="711">
        <v>143.40951766000001</v>
      </c>
      <c r="CL34" s="711">
        <v>23.707183639999997</v>
      </c>
      <c r="CM34" s="711">
        <v>11.424509</v>
      </c>
      <c r="CN34" s="711">
        <v>12.868720250000003</v>
      </c>
      <c r="CO34" s="711">
        <v>28.734422410000001</v>
      </c>
      <c r="CP34" s="711">
        <v>105.71095506000002</v>
      </c>
      <c r="CQ34" s="711">
        <v>94.145199750000032</v>
      </c>
      <c r="CR34" s="711">
        <v>213.36355367000004</v>
      </c>
      <c r="CS34" s="711">
        <v>35.617862930000001</v>
      </c>
      <c r="CT34" s="711">
        <v>185.37291189000001</v>
      </c>
      <c r="CU34" s="15">
        <f t="shared" si="6"/>
        <v>1122.3918130800002</v>
      </c>
      <c r="CV34" s="16"/>
      <c r="CW34" s="711">
        <v>54.363582580000013</v>
      </c>
      <c r="CX34" s="711">
        <v>100.65089768999997</v>
      </c>
      <c r="CY34" s="711">
        <v>98.628605358615872</v>
      </c>
      <c r="CZ34" s="711">
        <v>42.074589730000014</v>
      </c>
      <c r="DA34" s="711">
        <v>22.258708810000012</v>
      </c>
      <c r="DB34" s="711">
        <v>515.55022472000007</v>
      </c>
      <c r="DC34" s="711">
        <v>56.891131872145962</v>
      </c>
      <c r="DD34" s="711">
        <v>44.690392170000003</v>
      </c>
      <c r="DE34" s="711">
        <v>64.26038638041922</v>
      </c>
      <c r="DF34" s="711">
        <v>58.713924253507152</v>
      </c>
      <c r="DG34" s="711">
        <v>67.575034980529551</v>
      </c>
      <c r="DH34" s="711">
        <v>175.48909399416505</v>
      </c>
      <c r="DI34" s="15">
        <f t="shared" si="7"/>
        <v>1301.1465725393832</v>
      </c>
      <c r="DJ34" s="16"/>
      <c r="DK34" s="711">
        <v>25.980013679999999</v>
      </c>
      <c r="DL34" s="711">
        <v>46.69369889</v>
      </c>
      <c r="DM34" s="711">
        <v>95.946257779999996</v>
      </c>
      <c r="DN34" s="711">
        <v>243.07903405154747</v>
      </c>
      <c r="DO34" s="711">
        <v>242.34676640161393</v>
      </c>
      <c r="DP34" s="711">
        <v>236.1791426928236</v>
      </c>
      <c r="DQ34" s="711">
        <v>267.49598580510775</v>
      </c>
      <c r="DR34" s="711">
        <v>49.887225283275626</v>
      </c>
      <c r="DS34" s="711">
        <v>48.479721922514898</v>
      </c>
      <c r="DT34" s="711">
        <v>23.985608230185633</v>
      </c>
      <c r="DU34" s="711">
        <v>53.095420225945873</v>
      </c>
      <c r="DV34" s="711">
        <v>300.09681441360937</v>
      </c>
      <c r="DW34" s="15">
        <f t="shared" si="8"/>
        <v>1633.2656893766241</v>
      </c>
      <c r="DX34" s="16"/>
      <c r="DY34" s="711">
        <v>17.527585331246691</v>
      </c>
      <c r="DZ34" s="711">
        <v>36.119985546210003</v>
      </c>
      <c r="EA34" s="711">
        <v>93.407044146088509</v>
      </c>
      <c r="EB34" s="711">
        <v>31.684118160000001</v>
      </c>
      <c r="EC34" s="711">
        <v>246.15255426726196</v>
      </c>
      <c r="ED34" s="711">
        <v>78.72433261761006</v>
      </c>
      <c r="EE34" s="711">
        <v>104.43837233057494</v>
      </c>
      <c r="EF34" s="711">
        <v>90.392393427544675</v>
      </c>
      <c r="EG34" s="711">
        <v>69.105755635486901</v>
      </c>
      <c r="EH34" s="711">
        <v>24.832921729999999</v>
      </c>
      <c r="EI34" s="711">
        <v>50.871333095590018</v>
      </c>
      <c r="EJ34" s="711">
        <v>100.2700534819227</v>
      </c>
      <c r="EK34" s="15">
        <f t="shared" si="9"/>
        <v>943.52644976953627</v>
      </c>
      <c r="EL34" s="16"/>
      <c r="EM34" s="711">
        <v>49.837005729999994</v>
      </c>
      <c r="EN34" s="711">
        <v>36.97937743</v>
      </c>
      <c r="EO34" s="711">
        <v>329.08710515925884</v>
      </c>
      <c r="EP34" s="711">
        <v>107.21715182426519</v>
      </c>
      <c r="EQ34" s="711">
        <v>59.494907550000015</v>
      </c>
      <c r="ER34" s="711">
        <v>20.022057450000002</v>
      </c>
      <c r="ES34" s="711">
        <v>73.921574963058262</v>
      </c>
      <c r="ET34" s="711">
        <v>48.972382821806079</v>
      </c>
      <c r="EU34" s="711">
        <v>37.672333592243163</v>
      </c>
      <c r="EV34" s="711">
        <v>69.769960882780666</v>
      </c>
      <c r="EW34" s="711">
        <v>68.821151580000006</v>
      </c>
      <c r="EX34" s="711">
        <v>159.76211148952061</v>
      </c>
      <c r="EY34" s="15">
        <f t="shared" si="10"/>
        <v>1061.5571204729326</v>
      </c>
      <c r="EZ34" s="16"/>
      <c r="FA34" s="711">
        <v>3178.4990304430262</v>
      </c>
      <c r="FB34" s="711">
        <v>21.343470840203427</v>
      </c>
      <c r="FC34" s="711">
        <v>38.669789509999987</v>
      </c>
      <c r="FD34" s="711">
        <v>750.51768507638144</v>
      </c>
      <c r="FE34" s="711">
        <v>274.3482293564133</v>
      </c>
      <c r="FF34" s="711">
        <v>70.579291493933411</v>
      </c>
      <c r="FG34" s="711">
        <v>228.78616906986741</v>
      </c>
      <c r="FH34" s="711">
        <v>120.5056846729841</v>
      </c>
      <c r="FI34" s="711">
        <v>48.018990720963352</v>
      </c>
      <c r="FJ34" s="711">
        <v>91.451761933977821</v>
      </c>
      <c r="FK34" s="711">
        <v>179.60740790832068</v>
      </c>
      <c r="FL34" s="711">
        <v>429.95400623185651</v>
      </c>
      <c r="FM34" s="15">
        <f t="shared" si="11"/>
        <v>5432.2815172579276</v>
      </c>
      <c r="FO34" s="711">
        <v>228.99516111412393</v>
      </c>
      <c r="FP34" s="711">
        <v>83.393095442277485</v>
      </c>
      <c r="FQ34" s="711">
        <v>867.83173512218457</v>
      </c>
      <c r="FR34" s="711">
        <v>208.70233595838607</v>
      </c>
      <c r="FS34" s="711">
        <v>84.542668713915035</v>
      </c>
      <c r="FT34" s="711">
        <v>62.996279917607914</v>
      </c>
      <c r="FU34" s="711">
        <v>40.082437047991881</v>
      </c>
      <c r="FV34" s="711">
        <v>76.76838816047507</v>
      </c>
      <c r="FW34" s="711">
        <v>205.22985345196975</v>
      </c>
      <c r="FX34" s="711">
        <v>581.06021493637411</v>
      </c>
      <c r="FY34" s="15">
        <f>+SUM(FO34:FX34)</f>
        <v>2439.6021698653058</v>
      </c>
      <c r="GA34" s="708"/>
    </row>
    <row r="35" spans="2:183" x14ac:dyDescent="0.25">
      <c r="B35" s="692" t="s">
        <v>98</v>
      </c>
      <c r="C35" s="15">
        <v>36.963284234252171</v>
      </c>
      <c r="D35" s="15">
        <v>135.52030281284888</v>
      </c>
      <c r="E35" s="15">
        <v>-61.99368191570386</v>
      </c>
      <c r="F35" s="15">
        <v>-73.163674740720353</v>
      </c>
      <c r="G35" s="15">
        <v>1.1304736168015879</v>
      </c>
      <c r="H35" s="15">
        <v>8.4721065988666453</v>
      </c>
      <c r="I35" s="15">
        <v>40.20989378234183</v>
      </c>
      <c r="J35" s="15">
        <v>49.141801978494669</v>
      </c>
      <c r="K35" s="15">
        <v>16.067499990948022</v>
      </c>
      <c r="L35" s="15">
        <v>26.446720073028668</v>
      </c>
      <c r="M35" s="15">
        <v>0.27672742237248826</v>
      </c>
      <c r="N35" s="15">
        <v>272.91020361567786</v>
      </c>
      <c r="O35" s="15">
        <f t="shared" si="0"/>
        <v>451.98165746920859</v>
      </c>
      <c r="P35" s="16"/>
      <c r="Q35" s="15">
        <v>38.989342287830723</v>
      </c>
      <c r="R35" s="15">
        <v>56.661084988984854</v>
      </c>
      <c r="S35" s="15">
        <v>-22.472159014152474</v>
      </c>
      <c r="T35" s="15">
        <v>-12.259344004187767</v>
      </c>
      <c r="U35" s="15">
        <v>43.938094896883264</v>
      </c>
      <c r="V35" s="15">
        <v>-23.524344270303189</v>
      </c>
      <c r="W35" s="15">
        <v>7.6300956759939993</v>
      </c>
      <c r="X35" s="15">
        <v>-24.91343997714144</v>
      </c>
      <c r="Y35" s="15">
        <v>76.798771763464202</v>
      </c>
      <c r="Z35" s="15">
        <v>-42.943848029698714</v>
      </c>
      <c r="AA35" s="15">
        <v>33.083388175118664</v>
      </c>
      <c r="AB35" s="15">
        <v>44.949030554781928</v>
      </c>
      <c r="AC35" s="15">
        <f t="shared" si="1"/>
        <v>175.93667304757403</v>
      </c>
      <c r="AD35" s="16"/>
      <c r="AE35" s="15">
        <v>104.42944562088186</v>
      </c>
      <c r="AF35" s="15">
        <v>1.7111820466113432</v>
      </c>
      <c r="AG35" s="15">
        <v>262.17400557999997</v>
      </c>
      <c r="AH35" s="15">
        <v>52.444008945024741</v>
      </c>
      <c r="AI35" s="15">
        <v>-77.23411413370772</v>
      </c>
      <c r="AJ35" s="15">
        <v>-104.23402202865235</v>
      </c>
      <c r="AK35" s="15">
        <v>-74.697298207751359</v>
      </c>
      <c r="AL35" s="15">
        <v>15.433017592616709</v>
      </c>
      <c r="AM35" s="15">
        <v>80.400216947259409</v>
      </c>
      <c r="AN35" s="15">
        <v>414.4859117342848</v>
      </c>
      <c r="AO35" s="15">
        <v>-51.683364684404253</v>
      </c>
      <c r="AP35" s="15">
        <v>83.883532264184495</v>
      </c>
      <c r="AQ35" s="15">
        <f t="shared" si="2"/>
        <v>707.11252167634768</v>
      </c>
      <c r="AR35" s="16"/>
      <c r="AS35" s="15">
        <v>284.36381552296984</v>
      </c>
      <c r="AT35" s="15">
        <v>-66.018219508198541</v>
      </c>
      <c r="AU35" s="15">
        <v>65.855042453001602</v>
      </c>
      <c r="AV35" s="15">
        <v>921.60186080425615</v>
      </c>
      <c r="AW35" s="15">
        <v>41.374531738843643</v>
      </c>
      <c r="AX35" s="15">
        <v>9.4357260215907814</v>
      </c>
      <c r="AY35" s="15">
        <v>-69.728634893162393</v>
      </c>
      <c r="AZ35" s="15">
        <v>508.14030208327222</v>
      </c>
      <c r="BA35" s="15">
        <v>1334.9376419800001</v>
      </c>
      <c r="BB35" s="15">
        <v>-20.311560090000285</v>
      </c>
      <c r="BC35" s="15">
        <v>29.61394005999955</v>
      </c>
      <c r="BD35" s="15">
        <v>42.253931169999596</v>
      </c>
      <c r="BE35" s="15">
        <f t="shared" si="3"/>
        <v>3081.5183773425729</v>
      </c>
      <c r="BF35" s="16"/>
      <c r="BG35" s="15">
        <v>87.371715441999868</v>
      </c>
      <c r="BH35" s="15">
        <v>-1993.7676752495997</v>
      </c>
      <c r="BI35" s="15">
        <v>-572.18630748300006</v>
      </c>
      <c r="BJ35" s="15">
        <v>-69.995907987400059</v>
      </c>
      <c r="BK35" s="15">
        <v>-400.75133585539993</v>
      </c>
      <c r="BL35" s="15">
        <v>-31.036402276400054</v>
      </c>
      <c r="BM35" s="15">
        <v>-79.230617336599892</v>
      </c>
      <c r="BN35" s="15">
        <v>13.442933057800012</v>
      </c>
      <c r="BO35" s="15">
        <v>71.191374626600066</v>
      </c>
      <c r="BP35" s="15">
        <v>460.51231001579998</v>
      </c>
      <c r="BQ35" s="15">
        <v>-1.1684150698000053</v>
      </c>
      <c r="BR35" s="15">
        <v>-132.6639804722</v>
      </c>
      <c r="BS35" s="15">
        <f t="shared" si="4"/>
        <v>-2648.2823085882005</v>
      </c>
      <c r="BT35" s="16"/>
      <c r="BU35" s="15">
        <v>-181.94148684340007</v>
      </c>
      <c r="BV35" s="15">
        <v>-293.00511548440005</v>
      </c>
      <c r="BW35" s="15">
        <v>153.7590634883999</v>
      </c>
      <c r="BX35" s="15">
        <v>-88.120967269200065</v>
      </c>
      <c r="BY35" s="15">
        <v>152.14129233919994</v>
      </c>
      <c r="BZ35" s="15">
        <v>337.78285548899999</v>
      </c>
      <c r="CA35" s="15">
        <v>-162.85936884180006</v>
      </c>
      <c r="CB35" s="15">
        <v>-41.558784288600037</v>
      </c>
      <c r="CC35" s="15">
        <v>-187.86662878520002</v>
      </c>
      <c r="CD35" s="15">
        <v>-126.56004164939998</v>
      </c>
      <c r="CE35" s="15">
        <v>-6.1817400615999532</v>
      </c>
      <c r="CF35" s="15">
        <v>-83.989805219000317</v>
      </c>
      <c r="CG35" s="15">
        <f t="shared" si="5"/>
        <v>-528.40072712600067</v>
      </c>
      <c r="CH35" s="16"/>
      <c r="CI35" s="15">
        <v>105.12361656000007</v>
      </c>
      <c r="CJ35" s="15">
        <v>15.635376565999991</v>
      </c>
      <c r="CK35" s="15">
        <v>979.33444065819947</v>
      </c>
      <c r="CL35" s="15">
        <v>-883.50509921980006</v>
      </c>
      <c r="CM35" s="15">
        <v>-76.830874840800107</v>
      </c>
      <c r="CN35" s="15">
        <v>-54.451598265200232</v>
      </c>
      <c r="CO35" s="15">
        <v>-23.223845020800027</v>
      </c>
      <c r="CP35" s="15">
        <v>-22.762426192200053</v>
      </c>
      <c r="CQ35" s="15">
        <v>498.81423351000012</v>
      </c>
      <c r="CR35" s="15">
        <v>-450.9930446535293</v>
      </c>
      <c r="CS35" s="15">
        <v>4.0962199817396652</v>
      </c>
      <c r="CT35" s="15">
        <v>471.15511302271835</v>
      </c>
      <c r="CU35" s="15">
        <f t="shared" si="6"/>
        <v>562.39211210632789</v>
      </c>
      <c r="CV35" s="16"/>
      <c r="CW35" s="15">
        <v>-325.21641573772968</v>
      </c>
      <c r="CX35" s="15">
        <v>309.27551510356955</v>
      </c>
      <c r="CY35" s="15">
        <v>16.732039430855977</v>
      </c>
      <c r="CZ35" s="15">
        <v>15.485402451190936</v>
      </c>
      <c r="DA35" s="15">
        <v>-65.151732735176438</v>
      </c>
      <c r="DB35" s="15">
        <v>92.00388163203047</v>
      </c>
      <c r="DC35" s="15">
        <v>-121.00253968011639</v>
      </c>
      <c r="DD35" s="15">
        <v>58.847950542721222</v>
      </c>
      <c r="DE35" s="15">
        <v>212.88675369838205</v>
      </c>
      <c r="DF35" s="15">
        <v>-202.99023521380758</v>
      </c>
      <c r="DG35" s="15">
        <v>100.84685819229931</v>
      </c>
      <c r="DH35" s="15">
        <v>118.55243150841346</v>
      </c>
      <c r="DI35" s="15">
        <f t="shared" si="7"/>
        <v>210.26990919263289</v>
      </c>
      <c r="DJ35" s="16"/>
      <c r="DK35" s="15">
        <v>61.769926857201312</v>
      </c>
      <c r="DL35" s="15">
        <v>-9.2232120436020466</v>
      </c>
      <c r="DM35" s="15">
        <v>101.43173249357524</v>
      </c>
      <c r="DN35" s="15">
        <v>-91.942181524648674</v>
      </c>
      <c r="DO35" s="15">
        <v>-166.74221417214173</v>
      </c>
      <c r="DP35" s="15">
        <v>251.99164363488609</v>
      </c>
      <c r="DQ35" s="15">
        <v>-25.515247065916697</v>
      </c>
      <c r="DR35" s="15">
        <v>17.465021642415977</v>
      </c>
      <c r="DS35" s="15">
        <v>-38.23466066656556</v>
      </c>
      <c r="DT35" s="15">
        <v>-282.59412259818453</v>
      </c>
      <c r="DU35" s="15">
        <v>141.10156593062112</v>
      </c>
      <c r="DV35" s="15">
        <v>55.205686809999492</v>
      </c>
      <c r="DW35" s="15">
        <f t="shared" si="8"/>
        <v>14.713939297639996</v>
      </c>
      <c r="DX35" s="16"/>
      <c r="DY35" s="15">
        <v>33.272512727550975</v>
      </c>
      <c r="DZ35" s="15">
        <v>-121.21549225845206</v>
      </c>
      <c r="EA35" s="15">
        <v>-28.413603750603983</v>
      </c>
      <c r="EB35" s="15">
        <v>-76.316922565687207</v>
      </c>
      <c r="EC35" s="15">
        <v>-149.87002942558092</v>
      </c>
      <c r="ED35" s="15">
        <v>-198.86094387026134</v>
      </c>
      <c r="EE35" s="15">
        <v>-22.948843916450926</v>
      </c>
      <c r="EF35" s="15">
        <v>32.117675063708361</v>
      </c>
      <c r="EG35" s="15">
        <v>-53.223151387467851</v>
      </c>
      <c r="EH35" s="15">
        <v>0.35852340952621375</v>
      </c>
      <c r="EI35" s="15">
        <v>-76.828913464036646</v>
      </c>
      <c r="EJ35" s="15">
        <v>-101.98292423871362</v>
      </c>
      <c r="EK35" s="15">
        <f t="shared" si="9"/>
        <v>-763.91211367646883</v>
      </c>
      <c r="EL35" s="16"/>
      <c r="EM35" s="15">
        <v>-90.166409234722551</v>
      </c>
      <c r="EN35" s="15">
        <v>11.934403431869043</v>
      </c>
      <c r="EO35" s="15">
        <v>-10.305257594575437</v>
      </c>
      <c r="EP35" s="15">
        <v>-38.97567981811153</v>
      </c>
      <c r="EQ35" s="15">
        <v>-11.51308171414118</v>
      </c>
      <c r="ER35" s="15">
        <v>-37.983605030637705</v>
      </c>
      <c r="ES35" s="15">
        <v>199.78293273942273</v>
      </c>
      <c r="ET35" s="15">
        <v>42.280265598283222</v>
      </c>
      <c r="EU35" s="15">
        <v>-38.182318146300702</v>
      </c>
      <c r="EV35" s="15">
        <v>-22.839100279198249</v>
      </c>
      <c r="EW35" s="15">
        <v>-40.114650208437638</v>
      </c>
      <c r="EX35" s="15">
        <v>310.67365949793776</v>
      </c>
      <c r="EY35" s="15">
        <f t="shared" si="10"/>
        <v>274.5911592413878</v>
      </c>
      <c r="EZ35" s="16"/>
      <c r="FA35" s="15">
        <v>-142.97630578082396</v>
      </c>
      <c r="FB35" s="15">
        <v>1.0021350902279025</v>
      </c>
      <c r="FC35" s="15">
        <v>8.7771990913542766</v>
      </c>
      <c r="FD35" s="15">
        <v>-50.110774413844183</v>
      </c>
      <c r="FE35" s="15">
        <v>-194.33615174999994</v>
      </c>
      <c r="FF35" s="15">
        <v>2.3984935899998945</v>
      </c>
      <c r="FG35" s="15">
        <v>-44.488128859999996</v>
      </c>
      <c r="FH35" s="15">
        <v>-46.460027110000034</v>
      </c>
      <c r="FI35" s="15">
        <v>-6.839959030000049</v>
      </c>
      <c r="FJ35" s="15">
        <v>-23.58910620000006</v>
      </c>
      <c r="FK35" s="15">
        <v>180.95638060000016</v>
      </c>
      <c r="FL35" s="15">
        <v>-54.518127460000116</v>
      </c>
      <c r="FM35" s="15">
        <f t="shared" si="11"/>
        <v>-370.18437223308615</v>
      </c>
      <c r="FO35" s="15">
        <v>39.225384120000044</v>
      </c>
      <c r="FP35" s="15">
        <v>196.22929670999997</v>
      </c>
      <c r="FQ35" s="15">
        <v>-116.32386114999989</v>
      </c>
      <c r="FR35" s="15">
        <v>-97.337189550000176</v>
      </c>
      <c r="FS35" s="15">
        <v>147.90285050999981</v>
      </c>
      <c r="FT35" s="15">
        <v>-14.533806330000168</v>
      </c>
      <c r="FU35" s="15">
        <v>171.30772814000011</v>
      </c>
      <c r="FV35" s="15">
        <v>212.7625117099999</v>
      </c>
      <c r="FW35" s="15">
        <v>14.02483349000012</v>
      </c>
      <c r="FX35" s="15">
        <v>105.91032268000004</v>
      </c>
      <c r="FY35" s="15">
        <f>+SUM(FO35:FX35)</f>
        <v>659.16807032999975</v>
      </c>
      <c r="GA35" s="708"/>
    </row>
    <row r="36" spans="2:183" ht="15.75" x14ac:dyDescent="0.25">
      <c r="B36" s="690" t="s">
        <v>40</v>
      </c>
      <c r="C36" s="20">
        <f>+C37+C39+C40+C41+C42</f>
        <v>-498.32628305413522</v>
      </c>
      <c r="D36" s="20">
        <f t="shared" ref="D36" si="226">+D37+D39+D40+D41+D42</f>
        <v>375.37547316401964</v>
      </c>
      <c r="E36" s="20">
        <f t="shared" ref="E36" si="227">+E37+E39+E40+E41+E42</f>
        <v>394.94632165421524</v>
      </c>
      <c r="F36" s="20">
        <f t="shared" ref="F36" si="228">+F37+F39+F40+F41+F42</f>
        <v>214.97149683806583</v>
      </c>
      <c r="G36" s="20">
        <f t="shared" ref="G36" si="229">+G37+G39+G40+G41+G42</f>
        <v>-190.16956436803014</v>
      </c>
      <c r="H36" s="20">
        <f t="shared" ref="H36" si="230">+H37+H39+H40+H41+H42</f>
        <v>186.58146668604641</v>
      </c>
      <c r="I36" s="20">
        <f t="shared" ref="I36" si="231">+I37+I39+I40+I41+I42</f>
        <v>62.940405962719439</v>
      </c>
      <c r="J36" s="20">
        <f t="shared" ref="J36" si="232">+J37+J39+J40+J41+J42</f>
        <v>870.71766929430351</v>
      </c>
      <c r="K36" s="20">
        <f t="shared" ref="K36" si="233">+K37+K39+K40+K41+K42</f>
        <v>280.54608180386111</v>
      </c>
      <c r="L36" s="20">
        <f t="shared" ref="L36" si="234">+L37+L39+L40+L41+L42</f>
        <v>357.63372192410088</v>
      </c>
      <c r="M36" s="20">
        <f t="shared" ref="M36" si="235">+M37+M39+M40+M41+M42</f>
        <v>230.78352471259629</v>
      </c>
      <c r="N36" s="20">
        <f t="shared" ref="N36" si="236">+N37+N39+N40+N41+N42</f>
        <v>831.37341039973148</v>
      </c>
      <c r="O36" s="20">
        <f t="shared" si="0"/>
        <v>3117.3737250174945</v>
      </c>
      <c r="P36" s="574"/>
      <c r="Q36" s="20">
        <f>+Q37+Q39+Q40+Q41+Q42</f>
        <v>-297.40999317268421</v>
      </c>
      <c r="R36" s="20">
        <f t="shared" ref="R36" si="237">+R37+R39+R40+R41+R42</f>
        <v>648.17415221793897</v>
      </c>
      <c r="S36" s="20">
        <f t="shared" ref="S36" si="238">+S37+S39+S40+S41+S42</f>
        <v>55.527431350606747</v>
      </c>
      <c r="T36" s="20">
        <f t="shared" ref="T36" si="239">+T37+T39+T40+T41+T42</f>
        <v>476.08406819570803</v>
      </c>
      <c r="U36" s="20">
        <f t="shared" ref="U36" si="240">+U37+U39+U40+U41+U42</f>
        <v>282.62245137977487</v>
      </c>
      <c r="V36" s="20">
        <f t="shared" ref="V36" si="241">+V37+V39+V40+V41+V42</f>
        <v>-503.92439808744564</v>
      </c>
      <c r="W36" s="20">
        <f t="shared" ref="W36" si="242">+W37+W39+W40+W41+W42</f>
        <v>718.48532734562673</v>
      </c>
      <c r="X36" s="20">
        <f t="shared" ref="X36" si="243">+X37+X39+X40+X41+X42</f>
        <v>167.2503017071098</v>
      </c>
      <c r="Y36" s="20">
        <f t="shared" ref="Y36" si="244">+Y37+Y39+Y40+Y41+Y42</f>
        <v>219.6670166648438</v>
      </c>
      <c r="Z36" s="20">
        <f t="shared" ref="Z36" si="245">+Z37+Z39+Z40+Z41+Z42</f>
        <v>302.13093979371644</v>
      </c>
      <c r="AA36" s="20">
        <f t="shared" ref="AA36" si="246">+AA37+AA39+AA40+AA41+AA42</f>
        <v>203.57323106599378</v>
      </c>
      <c r="AB36" s="20">
        <f t="shared" ref="AB36" si="247">+AB37+AB39+AB40+AB41+AB42</f>
        <v>409.48834201771405</v>
      </c>
      <c r="AC36" s="20">
        <f t="shared" si="1"/>
        <v>2681.668870478903</v>
      </c>
      <c r="AD36" s="574"/>
      <c r="AE36" s="20">
        <f>+AE37+AE39+AE40+AE41+AE42</f>
        <v>-233.40371216090188</v>
      </c>
      <c r="AF36" s="20">
        <f t="shared" ref="AF36" si="248">+AF37+AF39+AF40+AF41+AF42</f>
        <v>-275.64476229454283</v>
      </c>
      <c r="AG36" s="20">
        <f t="shared" ref="AG36" si="249">+AG37+AG39+AG40+AG41+AG42</f>
        <v>-180.08449238093095</v>
      </c>
      <c r="AH36" s="20">
        <f t="shared" ref="AH36" si="250">+AH37+AH39+AH40+AH41+AH42</f>
        <v>-79.774902062211609</v>
      </c>
      <c r="AI36" s="20">
        <f t="shared" ref="AI36" si="251">+AI37+AI39+AI40+AI41+AI42</f>
        <v>252.2076286333712</v>
      </c>
      <c r="AJ36" s="20">
        <f t="shared" ref="AJ36" si="252">+AJ37+AJ39+AJ40+AJ41+AJ42</f>
        <v>-75.733680966654816</v>
      </c>
      <c r="AK36" s="20">
        <f t="shared" ref="AK36" si="253">+AK37+AK39+AK40+AK41+AK42</f>
        <v>-426.27425133831298</v>
      </c>
      <c r="AL36" s="20">
        <f t="shared" ref="AL36" si="254">+AL37+AL39+AL40+AL41+AL42</f>
        <v>490.41203375892593</v>
      </c>
      <c r="AM36" s="20">
        <f t="shared" ref="AM36" si="255">+AM37+AM39+AM40+AM41+AM42</f>
        <v>338.92552693688697</v>
      </c>
      <c r="AN36" s="20">
        <f t="shared" ref="AN36" si="256">+AN37+AN39+AN40+AN41+AN42</f>
        <v>497.75897517687253</v>
      </c>
      <c r="AO36" s="20">
        <f t="shared" ref="AO36" si="257">+AO37+AO39+AO40+AO41+AO42</f>
        <v>510.00383021308119</v>
      </c>
      <c r="AP36" s="20">
        <f t="shared" ref="AP36" si="258">+AP37+AP39+AP40+AP41+AP42</f>
        <v>1903.8713961870819</v>
      </c>
      <c r="AQ36" s="20">
        <f t="shared" si="2"/>
        <v>2722.2635897026648</v>
      </c>
      <c r="AR36" s="574"/>
      <c r="AS36" s="20">
        <f>+AS37+AS39+AS40+AS41+AS42</f>
        <v>-1077.125864353781</v>
      </c>
      <c r="AT36" s="20">
        <f t="shared" ref="AT36" si="259">+AT37+AT39+AT40+AT41+AT42</f>
        <v>73.398947695924534</v>
      </c>
      <c r="AU36" s="20">
        <f t="shared" ref="AU36" si="260">+AU37+AU39+AU40+AU41+AU42</f>
        <v>-20.511897311989628</v>
      </c>
      <c r="AV36" s="20">
        <f t="shared" ref="AV36" si="261">+AV37+AV39+AV40+AV41+AV42</f>
        <v>201.90923894212574</v>
      </c>
      <c r="AW36" s="20">
        <f t="shared" ref="AW36" si="262">+AW37+AW39+AW40+AW41+AW42</f>
        <v>657.59234249029635</v>
      </c>
      <c r="AX36" s="20">
        <f t="shared" ref="AX36" si="263">+AX37+AX39+AX40+AX41+AX42</f>
        <v>-56.497757060484275</v>
      </c>
      <c r="AY36" s="20">
        <f t="shared" ref="AY36" si="264">+AY37+AY39+AY40+AY41+AY42</f>
        <v>109.60077785417279</v>
      </c>
      <c r="AZ36" s="20">
        <f t="shared" ref="AZ36" si="265">+AZ37+AZ39+AZ40+AZ41+AZ42</f>
        <v>0.92389875828707169</v>
      </c>
      <c r="BA36" s="20">
        <f t="shared" ref="BA36" si="266">+BA37+BA39+BA40+BA41+BA42</f>
        <v>-42.577991291012466</v>
      </c>
      <c r="BB36" s="20">
        <f t="shared" ref="BB36" si="267">+BB37+BB39+BB40+BB41+BB42</f>
        <v>66.757854414267428</v>
      </c>
      <c r="BC36" s="20">
        <f t="shared" ref="BC36" si="268">+BC37+BC39+BC40+BC41+BC42</f>
        <v>991.71681951581627</v>
      </c>
      <c r="BD36" s="20">
        <f t="shared" ref="BD36" si="269">+BD37+BD39+BD40+BD41+BD42</f>
        <v>767.41292827789653</v>
      </c>
      <c r="BE36" s="20">
        <f t="shared" si="3"/>
        <v>1672.5992979315195</v>
      </c>
      <c r="BF36" s="574"/>
      <c r="BG36" s="20">
        <f>+BG37+BG39+BG40+BG41+BG42</f>
        <v>-306.38551337008687</v>
      </c>
      <c r="BH36" s="20">
        <f t="shared" ref="BH36" si="270">+BH37+BH39+BH40+BH41+BH42</f>
        <v>-624.81114387666696</v>
      </c>
      <c r="BI36" s="20">
        <f t="shared" ref="BI36" si="271">+BI37+BI39+BI40+BI41+BI42</f>
        <v>-45.423187733261074</v>
      </c>
      <c r="BJ36" s="20">
        <f t="shared" ref="BJ36" si="272">+BJ37+BJ39+BJ40+BJ41+BJ42</f>
        <v>3.3040745899325259</v>
      </c>
      <c r="BK36" s="20">
        <f t="shared" ref="BK36" si="273">+BK37+BK39+BK40+BK41+BK42</f>
        <v>1647.0615251757856</v>
      </c>
      <c r="BL36" s="20">
        <f t="shared" ref="BL36" si="274">+BL37+BL39+BL40+BL41+BL42</f>
        <v>797.40213654878403</v>
      </c>
      <c r="BM36" s="20">
        <f t="shared" ref="BM36" si="275">+BM37+BM39+BM40+BM41+BM42</f>
        <v>-136.90637008428433</v>
      </c>
      <c r="BN36" s="20">
        <f t="shared" ref="BN36" si="276">+BN37+BN39+BN40+BN41+BN42</f>
        <v>407.53712239507888</v>
      </c>
      <c r="BO36" s="20">
        <f t="shared" ref="BO36" si="277">+BO37+BO39+BO40+BO41+BO42</f>
        <v>-484.55990832043119</v>
      </c>
      <c r="BP36" s="20">
        <f t="shared" ref="BP36" si="278">+BP37+BP39+BP40+BP41+BP42</f>
        <v>-322.03641141399748</v>
      </c>
      <c r="BQ36" s="20">
        <f t="shared" ref="BQ36" si="279">+BQ37+BQ39+BQ40+BQ41+BQ42</f>
        <v>-596.9057359200433</v>
      </c>
      <c r="BR36" s="20">
        <f t="shared" ref="BR36" si="280">+BR37+BR39+BR40+BR41+BR42</f>
        <v>571.29506302363393</v>
      </c>
      <c r="BS36" s="20">
        <f t="shared" si="4"/>
        <v>909.57165101444366</v>
      </c>
      <c r="BT36" s="574"/>
      <c r="BU36" s="20">
        <f>+BU37+BU39+BU40+BU41+BU42</f>
        <v>-225.71862286207161</v>
      </c>
      <c r="BV36" s="20">
        <f t="shared" ref="BV36" si="281">+BV37+BV39+BV40+BV41+BV42</f>
        <v>-139.70604791768079</v>
      </c>
      <c r="BW36" s="20">
        <f t="shared" ref="BW36" si="282">+BW37+BW39+BW40+BW41+BW42</f>
        <v>193.23369265410827</v>
      </c>
      <c r="BX36" s="20">
        <f t="shared" ref="BX36" si="283">+BX37+BX39+BX40+BX41+BX42</f>
        <v>-95.418986440131505</v>
      </c>
      <c r="BY36" s="20">
        <f t="shared" ref="BY36" si="284">+BY37+BY39+BY40+BY41+BY42</f>
        <v>61.604796590647076</v>
      </c>
      <c r="BZ36" s="20">
        <f t="shared" ref="BZ36" si="285">+BZ37+BZ39+BZ40+BZ41+BZ42</f>
        <v>87.918137484729954</v>
      </c>
      <c r="CA36" s="20">
        <f t="shared" ref="CA36" si="286">+CA37+CA39+CA40+CA41+CA42</f>
        <v>122.20000555326118</v>
      </c>
      <c r="CB36" s="20">
        <f t="shared" ref="CB36" si="287">+CB37+CB39+CB40+CB41+CB42</f>
        <v>-119.41021757785705</v>
      </c>
      <c r="CC36" s="20">
        <f t="shared" ref="CC36" si="288">+CC37+CC39+CC40+CC41+CC42</f>
        <v>113.93169178275947</v>
      </c>
      <c r="CD36" s="20">
        <f t="shared" ref="CD36" si="289">+CD37+CD39+CD40+CD41+CD42</f>
        <v>223.24027100621851</v>
      </c>
      <c r="CE36" s="20">
        <f t="shared" ref="CE36" si="290">+CE37+CE39+CE40+CE41+CE42</f>
        <v>-285.14809702262278</v>
      </c>
      <c r="CF36" s="20">
        <f t="shared" ref="CF36" si="291">+CF37+CF39+CF40+CF41+CF42</f>
        <v>1770.5048653959109</v>
      </c>
      <c r="CG36" s="20">
        <f t="shared" si="5"/>
        <v>1707.2314886472716</v>
      </c>
      <c r="CH36" s="574"/>
      <c r="CI36" s="20">
        <f>+CI37+CI39+CI40+CI41+CI42</f>
        <v>-453.04694967925548</v>
      </c>
      <c r="CJ36" s="20">
        <f t="shared" ref="CJ36" si="292">+CJ37+CJ39+CJ40+CJ41+CJ42</f>
        <v>-550.07882533694749</v>
      </c>
      <c r="CK36" s="20">
        <f t="shared" ref="CK36" si="293">+CK37+CK39+CK40+CK41+CK42</f>
        <v>699.42406291402358</v>
      </c>
      <c r="CL36" s="20">
        <f t="shared" ref="CL36" si="294">+CL37+CL39+CL40+CL41+CL42</f>
        <v>-259.98912460492335</v>
      </c>
      <c r="CM36" s="20">
        <f t="shared" ref="CM36" si="295">+CM37+CM39+CM40+CM41+CM42</f>
        <v>376.17700412832704</v>
      </c>
      <c r="CN36" s="20">
        <f t="shared" ref="CN36" si="296">+CN37+CN39+CN40+CN41+CN42</f>
        <v>35.749466896864959</v>
      </c>
      <c r="CO36" s="20">
        <f t="shared" ref="CO36" si="297">+CO37+CO39+CO40+CO41+CO42</f>
        <v>-53.5593489105391</v>
      </c>
      <c r="CP36" s="20">
        <f t="shared" ref="CP36" si="298">+CP37+CP39+CP40+CP41+CP42</f>
        <v>-38.100119396436469</v>
      </c>
      <c r="CQ36" s="20">
        <f t="shared" ref="CQ36" si="299">+CQ37+CQ39+CQ40+CQ41+CQ42</f>
        <v>115.0933526111758</v>
      </c>
      <c r="CR36" s="20">
        <f t="shared" ref="CR36" si="300">+CR37+CR39+CR40+CR41+CR42</f>
        <v>-837.03709466449982</v>
      </c>
      <c r="CS36" s="20">
        <f t="shared" ref="CS36" si="301">+CS37+CS39+CS40+CS41+CS42</f>
        <v>134.26115471129887</v>
      </c>
      <c r="CT36" s="20">
        <f t="shared" ref="CT36" si="302">+CT37+CT39+CT40+CT41+CT42</f>
        <v>841.98276235506921</v>
      </c>
      <c r="CU36" s="20">
        <f t="shared" si="6"/>
        <v>10.876341024157682</v>
      </c>
      <c r="CV36" s="574"/>
      <c r="CW36" s="20">
        <f>+CW37+CW39+CW40+CW41+CW42</f>
        <v>-194.09327043090971</v>
      </c>
      <c r="CX36" s="20">
        <f t="shared" ref="CX36" si="303">+CX37+CX39+CX40+CX41+CX42</f>
        <v>-747.7741847990211</v>
      </c>
      <c r="CY36" s="20">
        <f t="shared" ref="CY36" si="304">+CY37+CY39+CY40+CY41+CY42</f>
        <v>229.94892820548623</v>
      </c>
      <c r="CZ36" s="20">
        <f t="shared" ref="CZ36" si="305">+CZ37+CZ39+CZ40+CZ41+CZ42</f>
        <v>1218.3765680697595</v>
      </c>
      <c r="DA36" s="20">
        <f t="shared" ref="DA36" si="306">+DA37+DA39+DA40+DA41+DA42</f>
        <v>-106.67983895314939</v>
      </c>
      <c r="DB36" s="20">
        <f t="shared" ref="DB36" si="307">+DB37+DB39+DB40+DB41+DB42</f>
        <v>690.25196453481612</v>
      </c>
      <c r="DC36" s="20">
        <f t="shared" ref="DC36" si="308">+DC37+DC39+DC40+DC41+DC42</f>
        <v>674.40891192249615</v>
      </c>
      <c r="DD36" s="20">
        <f t="shared" ref="DD36" si="309">+DD37+DD39+DD40+DD41+DD42</f>
        <v>-364.79389263957933</v>
      </c>
      <c r="DE36" s="20">
        <f t="shared" ref="DE36" si="310">+DE37+DE39+DE40+DE41+DE42</f>
        <v>-277.49802724965593</v>
      </c>
      <c r="DF36" s="20">
        <f t="shared" ref="DF36" si="311">+DF37+DF39+DF40+DF41+DF42</f>
        <v>-314.51740420305276</v>
      </c>
      <c r="DG36" s="20">
        <f t="shared" ref="DG36" si="312">+DG37+DG39+DG40+DG41+DG42</f>
        <v>531.83585718027507</v>
      </c>
      <c r="DH36" s="20">
        <f t="shared" ref="DH36" si="313">+DH37+DH39+DH40+DH41+DH42</f>
        <v>94.190526322524605</v>
      </c>
      <c r="DI36" s="20">
        <f t="shared" si="7"/>
        <v>1433.6561379599896</v>
      </c>
      <c r="DJ36" s="574"/>
      <c r="DK36" s="20">
        <f>+DK37+DK39+DK40+DK41+DK42</f>
        <v>88.90508634037775</v>
      </c>
      <c r="DL36" s="20">
        <f t="shared" ref="DL36" si="314">+DL37+DL39+DL40+DL41+DL42</f>
        <v>-46.042432673922235</v>
      </c>
      <c r="DM36" s="20">
        <f t="shared" ref="DM36" si="315">+DM37+DM39+DM40+DM41+DM42</f>
        <v>-2.2942036970726818</v>
      </c>
      <c r="DN36" s="20">
        <f t="shared" ref="DN36" si="316">+DN37+DN39+DN40+DN41+DN42</f>
        <v>-574.54099521420164</v>
      </c>
      <c r="DO36" s="20">
        <f t="shared" ref="DO36" si="317">+DO37+DO39+DO40+DO41+DO42</f>
        <v>332.84661325233213</v>
      </c>
      <c r="DP36" s="20">
        <f t="shared" ref="DP36" si="318">+DP37+DP39+DP40+DP41+DP42</f>
        <v>-27.42344227815552</v>
      </c>
      <c r="DQ36" s="20">
        <f t="shared" ref="DQ36" si="319">+DQ37+DQ39+DQ40+DQ41+DQ42</f>
        <v>-60.855484321101436</v>
      </c>
      <c r="DR36" s="20">
        <f t="shared" ref="DR36" si="320">+DR37+DR39+DR40+DR41+DR42</f>
        <v>180.8963642839762</v>
      </c>
      <c r="DS36" s="20">
        <f t="shared" ref="DS36" si="321">+DS37+DS39+DS40+DS41+DS42</f>
        <v>-414.13628393724935</v>
      </c>
      <c r="DT36" s="20">
        <f t="shared" ref="DT36" si="322">+DT37+DT39+DT40+DT41+DT42</f>
        <v>-208.76612162765085</v>
      </c>
      <c r="DU36" s="20">
        <f t="shared" ref="DU36" si="323">+DU37+DU39+DU40+DU41+DU42</f>
        <v>105.56051699170055</v>
      </c>
      <c r="DV36" s="20">
        <f t="shared" ref="DV36" si="324">+DV37+DV39+DV40+DV41+DV42</f>
        <v>730.48774796571456</v>
      </c>
      <c r="DW36" s="20">
        <f t="shared" si="8"/>
        <v>104.63736508474756</v>
      </c>
      <c r="DX36" s="574"/>
      <c r="DY36" s="20">
        <f>+DY37+DY39+DY40+DY41+DY42</f>
        <v>162.8146593564756</v>
      </c>
      <c r="DZ36" s="20">
        <f t="shared" ref="DZ36" si="325">+DZ37+DZ39+DZ40+DZ41+DZ42</f>
        <v>181.07021390713734</v>
      </c>
      <c r="EA36" s="20">
        <f t="shared" ref="EA36" si="326">+EA37+EA39+EA40+EA41+EA42</f>
        <v>-440.14424324978785</v>
      </c>
      <c r="EB36" s="20">
        <f t="shared" ref="EB36" si="327">+EB37+EB39+EB40+EB41+EB42</f>
        <v>454.34509286649222</v>
      </c>
      <c r="EC36" s="20">
        <f t="shared" ref="EC36" si="328">+EC37+EC39+EC40+EC41+EC42</f>
        <v>-154.6505876789941</v>
      </c>
      <c r="ED36" s="20">
        <f t="shared" ref="ED36" si="329">+ED37+ED39+ED40+ED41+ED42</f>
        <v>-46.512557738757472</v>
      </c>
      <c r="EE36" s="20">
        <f t="shared" ref="EE36" si="330">+EE37+EE39+EE40+EE41+EE42</f>
        <v>-139.92908699875207</v>
      </c>
      <c r="EF36" s="20">
        <f t="shared" ref="EF36" si="331">+EF37+EF39+EF40+EF41+EF42</f>
        <v>-10.063170564110365</v>
      </c>
      <c r="EG36" s="20">
        <f t="shared" ref="EG36" si="332">+EG37+EG39+EG40+EG41+EG42</f>
        <v>-570.22086151592544</v>
      </c>
      <c r="EH36" s="20">
        <f t="shared" ref="EH36" si="333">+EH37+EH39+EH40+EH41+EH42</f>
        <v>-122.38132479763232</v>
      </c>
      <c r="EI36" s="20">
        <f t="shared" ref="EI36" si="334">+EI37+EI39+EI40+EI41+EI42</f>
        <v>62.763770041785051</v>
      </c>
      <c r="EJ36" s="20">
        <f t="shared" ref="EJ36" si="335">+EJ37+EJ39+EJ40+EJ41+EJ42</f>
        <v>-306.59815959476737</v>
      </c>
      <c r="EK36" s="20">
        <f t="shared" si="9"/>
        <v>-929.50625596683687</v>
      </c>
      <c r="EL36" s="574"/>
      <c r="EM36" s="20">
        <f>+EM37+EM39+EM40+EM41+EM42</f>
        <v>-453.35228363646411</v>
      </c>
      <c r="EN36" s="20">
        <f t="shared" ref="EN36" si="336">+EN37+EN39+EN40+EN41+EN42</f>
        <v>372.2250151152673</v>
      </c>
      <c r="EO36" s="20">
        <f t="shared" ref="EO36" si="337">+EO37+EO39+EO40+EO41+EO42</f>
        <v>-534.27338434862986</v>
      </c>
      <c r="EP36" s="20">
        <f t="shared" ref="EP36" si="338">+EP37+EP39+EP40+EP41+EP42</f>
        <v>-234.67823701793327</v>
      </c>
      <c r="EQ36" s="20">
        <f t="shared" ref="EQ36" si="339">+EQ37+EQ39+EQ40+EQ41+EQ42</f>
        <v>181.05434286148738</v>
      </c>
      <c r="ER36" s="20">
        <f t="shared" ref="ER36" si="340">+ER37+ER39+ER40+ER41+ER42</f>
        <v>69.412311628256887</v>
      </c>
      <c r="ES36" s="20">
        <f t="shared" ref="ES36" si="341">+ES37+ES39+ES40+ES41+ES42</f>
        <v>-6.8115626866445744</v>
      </c>
      <c r="ET36" s="20">
        <f t="shared" ref="ET36" si="342">+ET37+ET39+ET40+ET41+ET42</f>
        <v>-104.64929870922967</v>
      </c>
      <c r="EU36" s="20">
        <f t="shared" ref="EU36:EX36" si="343">+EU37+EU39+EU40+EU41+EU42</f>
        <v>258.37471676243734</v>
      </c>
      <c r="EV36" s="20">
        <f t="shared" si="343"/>
        <v>410.58499449505121</v>
      </c>
      <c r="EW36" s="20">
        <f t="shared" si="343"/>
        <v>1002.626740300135</v>
      </c>
      <c r="EX36" s="20">
        <f t="shared" si="343"/>
        <v>410.4474680902407</v>
      </c>
      <c r="EY36" s="20">
        <f t="shared" si="10"/>
        <v>1370.9608228539742</v>
      </c>
      <c r="EZ36" s="574"/>
      <c r="FA36" s="20">
        <f t="shared" ref="FA36:FL36" si="344">+FA37+FA39+FA40+FA41+FA42</f>
        <v>154.69760071474798</v>
      </c>
      <c r="FB36" s="20">
        <f t="shared" si="344"/>
        <v>14.967416141599728</v>
      </c>
      <c r="FC36" s="20">
        <f t="shared" si="344"/>
        <v>-125.77584828335065</v>
      </c>
      <c r="FD36" s="20">
        <f t="shared" si="344"/>
        <v>87.054484284323934</v>
      </c>
      <c r="FE36" s="20">
        <f t="shared" si="344"/>
        <v>-384.39792828724444</v>
      </c>
      <c r="FF36" s="20">
        <f t="shared" si="344"/>
        <v>-406.11717676810741</v>
      </c>
      <c r="FG36" s="20">
        <f t="shared" si="344"/>
        <v>63.611086701196015</v>
      </c>
      <c r="FH36" s="20">
        <f t="shared" si="344"/>
        <v>-304.00640547414588</v>
      </c>
      <c r="FI36" s="20">
        <f t="shared" si="344"/>
        <v>-67.834637258382372</v>
      </c>
      <c r="FJ36" s="20">
        <f t="shared" si="344"/>
        <v>-33.777686387787227</v>
      </c>
      <c r="FK36" s="20">
        <f t="shared" si="344"/>
        <v>261.66395579283983</v>
      </c>
      <c r="FL36" s="20">
        <f t="shared" si="344"/>
        <v>513.21892662730829</v>
      </c>
      <c r="FM36" s="20">
        <f t="shared" si="11"/>
        <v>-226.6962121970023</v>
      </c>
      <c r="FO36" s="20">
        <f>+FO37+FO39+FO40+FO41+FO42</f>
        <v>-355.0146568818015</v>
      </c>
      <c r="FP36" s="20">
        <f t="shared" ref="FP36:FX36" si="345">+FP37+FP39+FP40+FP41+FP42</f>
        <v>597.34676077943618</v>
      </c>
      <c r="FQ36" s="20">
        <f t="shared" si="345"/>
        <v>-163.92919962418674</v>
      </c>
      <c r="FR36" s="20">
        <f t="shared" si="345"/>
        <v>-54.352788492098313</v>
      </c>
      <c r="FS36" s="20">
        <f t="shared" si="345"/>
        <v>313.45677556503148</v>
      </c>
      <c r="FT36" s="20">
        <f t="shared" si="345"/>
        <v>-405.1670212794948</v>
      </c>
      <c r="FU36" s="20">
        <f t="shared" si="345"/>
        <v>248.02253018903957</v>
      </c>
      <c r="FV36" s="20">
        <f t="shared" si="345"/>
        <v>174.3970446099849</v>
      </c>
      <c r="FW36" s="20">
        <f t="shared" si="345"/>
        <v>83.612720379124553</v>
      </c>
      <c r="FX36" s="20">
        <f t="shared" si="345"/>
        <v>-65.71087138212161</v>
      </c>
      <c r="FY36" s="20">
        <f>+SUM(FO36:FX36)</f>
        <v>372.66129386291368</v>
      </c>
      <c r="GA36" s="708"/>
    </row>
    <row r="37" spans="2:183" x14ac:dyDescent="0.25">
      <c r="B37" s="692" t="s">
        <v>99</v>
      </c>
      <c r="C37" s="15">
        <v>-500.94129050423032</v>
      </c>
      <c r="D37" s="15">
        <v>480.17005695136021</v>
      </c>
      <c r="E37" s="15">
        <v>1073.2511605915549</v>
      </c>
      <c r="F37" s="15">
        <v>242.04365302540612</v>
      </c>
      <c r="G37" s="15">
        <v>233.83986354930997</v>
      </c>
      <c r="H37" s="15">
        <v>-151.43778311440292</v>
      </c>
      <c r="I37" s="15">
        <v>296.14144002005952</v>
      </c>
      <c r="J37" s="15">
        <v>860.58522739164312</v>
      </c>
      <c r="K37" s="15">
        <v>373.87008553120091</v>
      </c>
      <c r="L37" s="15">
        <v>505.30978624144126</v>
      </c>
      <c r="M37" s="15">
        <v>492.36677405313219</v>
      </c>
      <c r="N37" s="15">
        <v>849.16477889386385</v>
      </c>
      <c r="O37" s="15">
        <f t="shared" si="0"/>
        <v>4754.3637526303382</v>
      </c>
      <c r="P37" s="16"/>
      <c r="Q37" s="15">
        <v>-176.54393873197097</v>
      </c>
      <c r="R37" s="15">
        <v>706.66103272798819</v>
      </c>
      <c r="S37" s="15">
        <v>74.485563180655745</v>
      </c>
      <c r="T37" s="15">
        <v>688.90010746976168</v>
      </c>
      <c r="U37" s="15">
        <v>347.58292058982511</v>
      </c>
      <c r="V37" s="15">
        <v>-484.7470322666245</v>
      </c>
      <c r="W37" s="15">
        <v>832.73797566240808</v>
      </c>
      <c r="X37" s="15">
        <v>305.62351868716235</v>
      </c>
      <c r="Y37" s="15">
        <v>382.01607892489068</v>
      </c>
      <c r="Z37" s="15">
        <v>414.59448672376391</v>
      </c>
      <c r="AA37" s="15">
        <v>260.62896185513455</v>
      </c>
      <c r="AB37" s="15">
        <v>497.38471835924071</v>
      </c>
      <c r="AC37" s="15">
        <f t="shared" si="1"/>
        <v>3849.3243931822353</v>
      </c>
      <c r="AD37" s="16"/>
      <c r="AE37" s="15">
        <v>-20.676387364596298</v>
      </c>
      <c r="AF37" s="15">
        <v>15.722748385463145</v>
      </c>
      <c r="AG37" s="15">
        <v>-120.18437349093729</v>
      </c>
      <c r="AH37" s="15">
        <v>84.352091323788784</v>
      </c>
      <c r="AI37" s="15">
        <v>261.59625357987176</v>
      </c>
      <c r="AJ37" s="15">
        <v>74.947010728844504</v>
      </c>
      <c r="AK37" s="15">
        <v>-700.5525018663127</v>
      </c>
      <c r="AL37" s="15">
        <v>581.89904549892674</v>
      </c>
      <c r="AM37" s="15">
        <v>451.19135790688529</v>
      </c>
      <c r="AN37" s="15">
        <v>630.78122761687382</v>
      </c>
      <c r="AO37" s="15">
        <v>561.85222414308089</v>
      </c>
      <c r="AP37" s="15">
        <v>2023.0268120782212</v>
      </c>
      <c r="AQ37" s="15">
        <f t="shared" si="2"/>
        <v>3843.9555085401098</v>
      </c>
      <c r="AR37" s="16"/>
      <c r="AS37" s="15">
        <v>-999.02217612377979</v>
      </c>
      <c r="AT37" s="15">
        <v>158.8421738569684</v>
      </c>
      <c r="AU37" s="15">
        <v>339.53862771800954</v>
      </c>
      <c r="AV37" s="15">
        <v>246.47402285212553</v>
      </c>
      <c r="AW37" s="15">
        <v>306.17237854029213</v>
      </c>
      <c r="AX37" s="15">
        <v>-48.525134890480174</v>
      </c>
      <c r="AY37" s="15">
        <v>175.1684833841708</v>
      </c>
      <c r="AZ37" s="15">
        <v>36.053027948288772</v>
      </c>
      <c r="BA37" s="15">
        <v>46.46990895898832</v>
      </c>
      <c r="BB37" s="15">
        <v>117.27142506426749</v>
      </c>
      <c r="BC37" s="15">
        <v>1049.3386161158153</v>
      </c>
      <c r="BD37" s="15">
        <v>783.52199562789747</v>
      </c>
      <c r="BE37" s="15">
        <f t="shared" si="3"/>
        <v>2211.303349052564</v>
      </c>
      <c r="BF37" s="16"/>
      <c r="BG37" s="15">
        <v>-257.15068529008767</v>
      </c>
      <c r="BH37" s="15">
        <v>-574.11918359666663</v>
      </c>
      <c r="BI37" s="15">
        <v>17.512874106739325</v>
      </c>
      <c r="BJ37" s="15">
        <v>112.36368614993461</v>
      </c>
      <c r="BK37" s="15">
        <v>1642.4913170957832</v>
      </c>
      <c r="BL37" s="15">
        <v>926.19930575554065</v>
      </c>
      <c r="BM37" s="15">
        <v>-99.224260385893885</v>
      </c>
      <c r="BN37" s="15">
        <v>485.57136585668894</v>
      </c>
      <c r="BO37" s="15">
        <v>-415.21002692917472</v>
      </c>
      <c r="BP37" s="15">
        <v>-214.40962035168766</v>
      </c>
      <c r="BQ37" s="15">
        <v>-475.56619648165258</v>
      </c>
      <c r="BR37" s="15">
        <v>564.4371499720254</v>
      </c>
      <c r="BS37" s="15">
        <f t="shared" si="4"/>
        <v>1712.8957259015492</v>
      </c>
      <c r="BT37" s="16"/>
      <c r="BU37" s="15">
        <v>-184.18308781576994</v>
      </c>
      <c r="BV37" s="15">
        <v>-105.78909143524507</v>
      </c>
      <c r="BW37" s="15">
        <v>273.23959512845386</v>
      </c>
      <c r="BX37" s="15">
        <v>6.4062772082606489</v>
      </c>
      <c r="BY37" s="15">
        <v>104.13512057903723</v>
      </c>
      <c r="BZ37" s="15">
        <v>97.830600983121755</v>
      </c>
      <c r="CA37" s="15">
        <v>197.25286140165184</v>
      </c>
      <c r="CB37" s="15">
        <v>-352.80520916946625</v>
      </c>
      <c r="CC37" s="15">
        <v>108.19214282115094</v>
      </c>
      <c r="CD37" s="15">
        <v>246.8046494546104</v>
      </c>
      <c r="CE37" s="15">
        <v>-238.91181142423341</v>
      </c>
      <c r="CF37" s="15">
        <v>1685.4221252547895</v>
      </c>
      <c r="CG37" s="15">
        <f t="shared" si="5"/>
        <v>1837.5941729863616</v>
      </c>
      <c r="CH37" s="16"/>
      <c r="CI37" s="15">
        <v>-541.50509894135121</v>
      </c>
      <c r="CJ37" s="15">
        <v>-474.31502372296103</v>
      </c>
      <c r="CK37" s="15">
        <v>535.67250382681846</v>
      </c>
      <c r="CL37" s="15">
        <v>-66.540988796529859</v>
      </c>
      <c r="CM37" s="15">
        <v>500.47039604496644</v>
      </c>
      <c r="CN37" s="15">
        <v>37.526416607007874</v>
      </c>
      <c r="CO37" s="15">
        <v>84.994614507850187</v>
      </c>
      <c r="CP37" s="15">
        <v>4.1789295502477914</v>
      </c>
      <c r="CQ37" s="15">
        <v>227.88683545127293</v>
      </c>
      <c r="CR37" s="15">
        <v>-726.90124803610672</v>
      </c>
      <c r="CS37" s="15">
        <v>136.14879310694235</v>
      </c>
      <c r="CT37" s="15">
        <v>902.82334208643385</v>
      </c>
      <c r="CU37" s="15">
        <f t="shared" si="6"/>
        <v>620.43947168459101</v>
      </c>
      <c r="CV37" s="16"/>
      <c r="CW37" s="15">
        <v>-152.54405382278699</v>
      </c>
      <c r="CX37" s="15">
        <v>-715.40077383062919</v>
      </c>
      <c r="CY37" s="15">
        <v>-128.57928054612498</v>
      </c>
      <c r="CZ37" s="15">
        <v>1222.9107260723952</v>
      </c>
      <c r="DA37" s="15">
        <v>-95.623791099000584</v>
      </c>
      <c r="DB37" s="15">
        <v>660.37570903320704</v>
      </c>
      <c r="DC37" s="15">
        <v>718.23677880088815</v>
      </c>
      <c r="DD37" s="15">
        <v>-390.27957618119046</v>
      </c>
      <c r="DE37" s="15">
        <v>-213.6335876329791</v>
      </c>
      <c r="DF37" s="15">
        <v>-292.62845216811962</v>
      </c>
      <c r="DG37" s="15">
        <v>523.94881686512099</v>
      </c>
      <c r="DH37" s="15">
        <v>50.44388498446196</v>
      </c>
      <c r="DI37" s="15">
        <f t="shared" si="7"/>
        <v>1187.2264004752421</v>
      </c>
      <c r="DJ37" s="16"/>
      <c r="DK37" s="15">
        <v>152.99414894428062</v>
      </c>
      <c r="DL37" s="15">
        <v>-229.89044400392268</v>
      </c>
      <c r="DM37" s="15">
        <v>54.726348197898893</v>
      </c>
      <c r="DN37" s="15">
        <v>-314.67601256715847</v>
      </c>
      <c r="DO37" s="15">
        <v>320.595252262332</v>
      </c>
      <c r="DP37" s="15">
        <v>-9.2069198766035232</v>
      </c>
      <c r="DQ37" s="15">
        <v>-10.37238815127057</v>
      </c>
      <c r="DR37" s="15">
        <v>102.10211023594407</v>
      </c>
      <c r="DS37" s="15">
        <v>-385.71493381591222</v>
      </c>
      <c r="DT37" s="15">
        <v>-167.81219934605753</v>
      </c>
      <c r="DU37" s="15">
        <v>106.66770867498612</v>
      </c>
      <c r="DV37" s="15">
        <v>795.02839448344787</v>
      </c>
      <c r="DW37" s="15">
        <f t="shared" si="8"/>
        <v>414.44106503796462</v>
      </c>
      <c r="DX37" s="16"/>
      <c r="DY37" s="15">
        <v>230.13630852938346</v>
      </c>
      <c r="DZ37" s="15">
        <v>432.4835158042282</v>
      </c>
      <c r="EA37" s="15">
        <v>-253.29252031334204</v>
      </c>
      <c r="EB37" s="15">
        <v>568.55867378352764</v>
      </c>
      <c r="EC37" s="15">
        <v>-32.127540052471502</v>
      </c>
      <c r="ED37" s="15">
        <v>17.247733911239706</v>
      </c>
      <c r="EE37" s="15">
        <v>-49.00553956544141</v>
      </c>
      <c r="EF37" s="15">
        <v>101.85665172371131</v>
      </c>
      <c r="EG37" s="15">
        <v>-377.5583618059253</v>
      </c>
      <c r="EH37" s="15">
        <v>15.51205407236921</v>
      </c>
      <c r="EI37" s="15">
        <v>1.858095825929496</v>
      </c>
      <c r="EJ37" s="15">
        <v>-193.64670160004601</v>
      </c>
      <c r="EK37" s="15">
        <f t="shared" si="9"/>
        <v>462.02237031316275</v>
      </c>
      <c r="EL37" s="16"/>
      <c r="EM37" s="15">
        <v>-349.49964835615799</v>
      </c>
      <c r="EN37" s="15">
        <v>257.0399475299767</v>
      </c>
      <c r="EO37" s="15">
        <v>-490.3995433686282</v>
      </c>
      <c r="EP37" s="15">
        <v>-101.356806312952</v>
      </c>
      <c r="EQ37" s="15">
        <v>125.13204226149026</v>
      </c>
      <c r="ER37" s="15">
        <v>261.48759914012436</v>
      </c>
      <c r="ES37" s="15">
        <v>94.699323201486308</v>
      </c>
      <c r="ET37" s="15">
        <v>-75.878204649229914</v>
      </c>
      <c r="EU37" s="15">
        <v>197.57465951002467</v>
      </c>
      <c r="EV37" s="15">
        <v>372.9035131574642</v>
      </c>
      <c r="EW37" s="15">
        <v>765.54162667013327</v>
      </c>
      <c r="EX37" s="15">
        <v>305.37004202024127</v>
      </c>
      <c r="EY37" s="15">
        <f t="shared" si="10"/>
        <v>1362.6145508039731</v>
      </c>
      <c r="EZ37" s="16"/>
      <c r="FA37" s="15">
        <v>289.7718099047492</v>
      </c>
      <c r="FB37" s="15">
        <v>20.475438721597513</v>
      </c>
      <c r="FC37" s="15">
        <v>178.07134183605027</v>
      </c>
      <c r="FD37" s="15">
        <v>52.851177698837745</v>
      </c>
      <c r="FE37" s="15">
        <v>-238.1649672211577</v>
      </c>
      <c r="FF37" s="15">
        <v>-167.12485559994704</v>
      </c>
      <c r="FG37" s="15">
        <v>179.23415741191661</v>
      </c>
      <c r="FH37" s="15">
        <v>-247.43846445290092</v>
      </c>
      <c r="FI37" s="15">
        <v>132.53268448149225</v>
      </c>
      <c r="FJ37" s="15">
        <v>-24.728276375698897</v>
      </c>
      <c r="FK37" s="15">
        <v>295.63488528741374</v>
      </c>
      <c r="FL37" s="15">
        <v>550.02116247730521</v>
      </c>
      <c r="FM37" s="15">
        <f t="shared" si="11"/>
        <v>1021.136094169658</v>
      </c>
      <c r="FO37" s="15">
        <v>-374.63626863179911</v>
      </c>
      <c r="FP37" s="15">
        <v>610.13963593827691</v>
      </c>
      <c r="FQ37" s="15">
        <v>-226.84790372418598</v>
      </c>
      <c r="FR37" s="15">
        <v>-12.689652087601729</v>
      </c>
      <c r="FS37" s="15">
        <v>163.94817080116024</v>
      </c>
      <c r="FT37" s="15">
        <v>-361.49709486281876</v>
      </c>
      <c r="FU37" s="15">
        <v>285.43780062623466</v>
      </c>
      <c r="FV37" s="15">
        <v>305.46774854741011</v>
      </c>
      <c r="FW37" s="15">
        <v>202.25310072912259</v>
      </c>
      <c r="FX37" s="15">
        <v>0.8414108681848802</v>
      </c>
      <c r="FY37" s="15">
        <f>+SUM(FO37:FX37)</f>
        <v>592.41694820398379</v>
      </c>
      <c r="GA37" s="708"/>
    </row>
    <row r="38" spans="2:183" x14ac:dyDescent="0.25">
      <c r="B38" s="692" t="s">
        <v>204</v>
      </c>
      <c r="C38" s="15">
        <v>-644.59510268975055</v>
      </c>
      <c r="D38" s="15">
        <v>516.57462185249938</v>
      </c>
      <c r="E38" s="15">
        <v>200.16688611890299</v>
      </c>
      <c r="F38" s="15">
        <v>411.552262611983</v>
      </c>
      <c r="G38" s="15">
        <v>88.594488566470432</v>
      </c>
      <c r="H38" s="15">
        <v>-143.08366033774337</v>
      </c>
      <c r="I38" s="15">
        <v>91.234177926449888</v>
      </c>
      <c r="J38" s="15">
        <v>471.2406940717708</v>
      </c>
      <c r="K38" s="15">
        <v>-2.4098629318417579</v>
      </c>
      <c r="L38" s="15">
        <v>483.6931358602742</v>
      </c>
      <c r="M38" s="15">
        <v>234.35940663326585</v>
      </c>
      <c r="N38" s="15">
        <v>-1016.2836387198299</v>
      </c>
      <c r="O38" s="15">
        <f t="shared" si="0"/>
        <v>691.04340896245094</v>
      </c>
      <c r="P38" s="16"/>
      <c r="Q38" s="15">
        <v>-7.0209057138549724</v>
      </c>
      <c r="R38" s="15">
        <v>79.034855669120361</v>
      </c>
      <c r="S38" s="15">
        <v>-374.35802601402088</v>
      </c>
      <c r="T38" s="15">
        <v>1.5848910387081787</v>
      </c>
      <c r="U38" s="15">
        <v>227.75575270714046</v>
      </c>
      <c r="V38" s="15">
        <v>-319.72174363872273</v>
      </c>
      <c r="W38" s="15">
        <v>424.41446577465825</v>
      </c>
      <c r="X38" s="15">
        <v>185.26654970840457</v>
      </c>
      <c r="Y38" s="15">
        <v>268.82802940750935</v>
      </c>
      <c r="Z38" s="15">
        <v>411.66413584990312</v>
      </c>
      <c r="AA38" s="15">
        <v>-58.645232777674892</v>
      </c>
      <c r="AB38" s="15">
        <v>-170.55136617830112</v>
      </c>
      <c r="AC38" s="15">
        <f t="shared" si="1"/>
        <v>668.25140583286975</v>
      </c>
      <c r="AD38" s="16"/>
      <c r="AE38" s="15">
        <v>-554.16968087701753</v>
      </c>
      <c r="AF38" s="15">
        <v>-663.00390301365439</v>
      </c>
      <c r="AG38" s="15">
        <v>-161.17037037389957</v>
      </c>
      <c r="AH38" s="15">
        <v>-179.32444090386804</v>
      </c>
      <c r="AI38" s="15">
        <v>-122.28171546459816</v>
      </c>
      <c r="AJ38" s="15">
        <v>362.06698769250443</v>
      </c>
      <c r="AK38" s="15">
        <v>-517.84418458569758</v>
      </c>
      <c r="AL38" s="15">
        <v>90.942335239392833</v>
      </c>
      <c r="AM38" s="15">
        <v>-178.89577822643651</v>
      </c>
      <c r="AN38" s="15">
        <v>399.95002045545255</v>
      </c>
      <c r="AO38" s="15">
        <v>678.94119420126299</v>
      </c>
      <c r="AP38" s="15">
        <v>2053.4420656620223</v>
      </c>
      <c r="AQ38" s="15">
        <f t="shared" si="2"/>
        <v>1208.6525298054635</v>
      </c>
      <c r="AR38" s="16"/>
      <c r="AS38" s="15">
        <v>-1037.6444751930903</v>
      </c>
      <c r="AT38" s="15">
        <v>-433.11104888407272</v>
      </c>
      <c r="AU38" s="15">
        <v>625.59738467801458</v>
      </c>
      <c r="AV38" s="15">
        <v>46.561509502120884</v>
      </c>
      <c r="AW38" s="15">
        <v>-146.36850289970607</v>
      </c>
      <c r="AX38" s="15">
        <v>420.91969470952222</v>
      </c>
      <c r="AY38" s="15">
        <v>266.41601353084036</v>
      </c>
      <c r="AZ38" s="15">
        <v>255.75677871828009</v>
      </c>
      <c r="BA38" s="15">
        <v>-426.60893748899662</v>
      </c>
      <c r="BB38" s="15">
        <v>-192.53463434175012</v>
      </c>
      <c r="BC38" s="15">
        <v>479.82456711782845</v>
      </c>
      <c r="BD38" s="15">
        <v>847.32688577789122</v>
      </c>
      <c r="BE38" s="15">
        <f t="shared" si="3"/>
        <v>706.13523522688195</v>
      </c>
      <c r="BF38" s="16"/>
      <c r="BG38" s="15">
        <v>732.61926285391792</v>
      </c>
      <c r="BH38" s="15">
        <v>-122.93683832867725</v>
      </c>
      <c r="BI38" s="15">
        <v>571.78239235774913</v>
      </c>
      <c r="BJ38" s="15">
        <v>241.82891813492756</v>
      </c>
      <c r="BK38" s="15">
        <v>-955.2550507222154</v>
      </c>
      <c r="BL38" s="15">
        <v>1139.1496368087921</v>
      </c>
      <c r="BM38" s="15">
        <v>-798.5623497402903</v>
      </c>
      <c r="BN38" s="15">
        <v>-66.446501874923115</v>
      </c>
      <c r="BO38" s="15">
        <v>-168.93716005342776</v>
      </c>
      <c r="BP38" s="15">
        <v>445.67526654633912</v>
      </c>
      <c r="BQ38" s="15">
        <v>190.48238624995031</v>
      </c>
      <c r="BR38" s="15">
        <v>-320.55896632636814</v>
      </c>
      <c r="BS38" s="15">
        <f t="shared" si="4"/>
        <v>888.84099590577443</v>
      </c>
      <c r="BT38" s="16"/>
      <c r="BU38" s="15">
        <v>144.77213890792018</v>
      </c>
      <c r="BV38" s="15">
        <v>363.64538021232534</v>
      </c>
      <c r="BW38" s="15">
        <v>37.991480364111112</v>
      </c>
      <c r="BX38" s="15">
        <v>-39.022043461131148</v>
      </c>
      <c r="BY38" s="15">
        <v>-48.594277162686069</v>
      </c>
      <c r="BZ38" s="15">
        <v>-10.234282525266281</v>
      </c>
      <c r="CA38" s="15">
        <v>-126.7593589067443</v>
      </c>
      <c r="CB38" s="15">
        <v>-140.79330708785722</v>
      </c>
      <c r="CC38" s="15">
        <v>-113.64853589723714</v>
      </c>
      <c r="CD38" s="15">
        <v>207.63404968621774</v>
      </c>
      <c r="CE38" s="15">
        <v>-526.61995904262653</v>
      </c>
      <c r="CF38" s="15">
        <v>970.29270480590958</v>
      </c>
      <c r="CG38" s="15">
        <f t="shared" si="5"/>
        <v>718.66398989293521</v>
      </c>
      <c r="CH38" s="16"/>
      <c r="CI38" s="15">
        <v>21.142430950746757</v>
      </c>
      <c r="CJ38" s="15">
        <v>-196.28329251135131</v>
      </c>
      <c r="CK38" s="15">
        <v>304.85689208313443</v>
      </c>
      <c r="CL38" s="15">
        <v>-66.893476531628608</v>
      </c>
      <c r="CM38" s="15">
        <v>416.57373009832378</v>
      </c>
      <c r="CN38" s="15">
        <v>-121.85101308313301</v>
      </c>
      <c r="CO38" s="15">
        <v>76.865677569461127</v>
      </c>
      <c r="CP38" s="15">
        <v>21.149836293560597</v>
      </c>
      <c r="CQ38" s="15">
        <v>-246.51439104882365</v>
      </c>
      <c r="CR38" s="15">
        <v>-189.56315840909315</v>
      </c>
      <c r="CS38" s="15">
        <v>169.42489000569094</v>
      </c>
      <c r="CT38" s="15">
        <v>-67.503560262735846</v>
      </c>
      <c r="CU38" s="15">
        <f t="shared" si="6"/>
        <v>121.40456515415207</v>
      </c>
      <c r="CV38" s="16"/>
      <c r="CW38" s="15">
        <v>182.20386603250472</v>
      </c>
      <c r="CX38" s="15">
        <v>-141.69849637902468</v>
      </c>
      <c r="CY38" s="15">
        <v>-343.39222994451444</v>
      </c>
      <c r="CZ38" s="15">
        <v>232.65134748399942</v>
      </c>
      <c r="DA38" s="15">
        <v>-122.49792240739157</v>
      </c>
      <c r="DB38" s="15">
        <v>62.694092124811505</v>
      </c>
      <c r="DC38" s="15">
        <v>131.91555246249982</v>
      </c>
      <c r="DD38" s="15">
        <v>-91.341569279579971</v>
      </c>
      <c r="DE38" s="15">
        <v>78.698408621191561</v>
      </c>
      <c r="DF38" s="15">
        <v>21.286423475436322</v>
      </c>
      <c r="DG38" s="15">
        <v>-289.3311585197273</v>
      </c>
      <c r="DH38" s="15">
        <v>824.19514117753124</v>
      </c>
      <c r="DI38" s="15">
        <f t="shared" si="7"/>
        <v>545.38345484773663</v>
      </c>
      <c r="DJ38" s="16"/>
      <c r="DK38" s="15">
        <v>-4.3091900546590978</v>
      </c>
      <c r="DL38" s="15">
        <v>-3.5924886039020976</v>
      </c>
      <c r="DM38" s="15">
        <v>-34.684475647059344</v>
      </c>
      <c r="DN38" s="15">
        <v>-122.13706431420559</v>
      </c>
      <c r="DO38" s="15">
        <v>-105.65265946766925</v>
      </c>
      <c r="DP38" s="15">
        <v>110.46758206883305</v>
      </c>
      <c r="DQ38" s="15">
        <v>-162.88509004810703</v>
      </c>
      <c r="DR38" s="15">
        <v>-31.061397935995046</v>
      </c>
      <c r="DS38" s="15">
        <v>355.55516370274245</v>
      </c>
      <c r="DT38" s="15">
        <v>-128.96278921065004</v>
      </c>
      <c r="DU38" s="15">
        <v>-219.70511323530002</v>
      </c>
      <c r="DV38" s="15">
        <v>204.76891759207638</v>
      </c>
      <c r="DW38" s="15">
        <f t="shared" si="8"/>
        <v>-142.19860515389564</v>
      </c>
      <c r="DX38" s="16"/>
      <c r="DY38" s="15">
        <v>212.44934993647473</v>
      </c>
      <c r="DZ38" s="15">
        <v>204.69402677413655</v>
      </c>
      <c r="EA38" s="15">
        <v>-215.5171149297928</v>
      </c>
      <c r="EB38" s="15">
        <v>245.85228620649673</v>
      </c>
      <c r="EC38" s="15">
        <v>-184.28372253900062</v>
      </c>
      <c r="ED38" s="15">
        <v>41.44826176124343</v>
      </c>
      <c r="EE38" s="15">
        <v>-372.9490076857511</v>
      </c>
      <c r="EF38" s="15">
        <v>-101.48601966711169</v>
      </c>
      <c r="EG38" s="15">
        <v>-195.30110825593181</v>
      </c>
      <c r="EH38" s="15">
        <v>25.649182352377409</v>
      </c>
      <c r="EI38" s="15">
        <v>42.909672743776241</v>
      </c>
      <c r="EJ38" s="15">
        <v>259.60946350523795</v>
      </c>
      <c r="EK38" s="15">
        <f t="shared" si="9"/>
        <v>-36.924729797844975</v>
      </c>
      <c r="EL38" s="16"/>
      <c r="EM38" s="15">
        <v>-119.50957695931675</v>
      </c>
      <c r="EN38" s="15">
        <v>254.63108450526397</v>
      </c>
      <c r="EO38" s="15">
        <v>-392.28791643862553</v>
      </c>
      <c r="EP38" s="15">
        <v>-260.66579988793944</v>
      </c>
      <c r="EQ38" s="15">
        <v>-183.52415018851468</v>
      </c>
      <c r="ER38" s="15">
        <v>-119.28879026173922</v>
      </c>
      <c r="ES38" s="15">
        <v>216.66516005335063</v>
      </c>
      <c r="ET38" s="15">
        <v>-1.3472743132166443</v>
      </c>
      <c r="EU38" s="15">
        <v>28.436026746414768</v>
      </c>
      <c r="EV38" s="15">
        <v>-87.441277234939889</v>
      </c>
      <c r="EW38" s="15">
        <v>334.27239892013745</v>
      </c>
      <c r="EX38" s="15">
        <v>-445.05881042975761</v>
      </c>
      <c r="EY38" s="15">
        <f t="shared" si="10"/>
        <v>-775.11892548888295</v>
      </c>
      <c r="EZ38" s="16"/>
      <c r="FA38" s="15">
        <v>234.35077651475603</v>
      </c>
      <c r="FB38" s="15">
        <v>193.44226610159285</v>
      </c>
      <c r="FC38" s="15">
        <v>14.905246946650323</v>
      </c>
      <c r="FD38" s="15">
        <v>25.213760841261319</v>
      </c>
      <c r="FE38" s="15">
        <v>-224.72101365724495</v>
      </c>
      <c r="FF38" s="15">
        <v>-284.61243225811978</v>
      </c>
      <c r="FG38" s="15">
        <v>-43.764950618786088</v>
      </c>
      <c r="FH38" s="15">
        <v>41.224990525842713</v>
      </c>
      <c r="FI38" s="15">
        <v>-47.990199558368772</v>
      </c>
      <c r="FJ38" s="15">
        <v>-488.47015593779599</v>
      </c>
      <c r="FK38" s="15">
        <v>392.30385476284198</v>
      </c>
      <c r="FL38" s="15">
        <v>44.633910087310824</v>
      </c>
      <c r="FM38" s="15">
        <f t="shared" si="11"/>
        <v>-143.4839462500596</v>
      </c>
      <c r="FO38" s="15">
        <v>-249.91147812178951</v>
      </c>
      <c r="FP38" s="15">
        <v>440.78568097940433</v>
      </c>
      <c r="FQ38" s="15">
        <v>-331.02207384417682</v>
      </c>
      <c r="FR38" s="15">
        <v>-16.649733652091072</v>
      </c>
      <c r="FS38" s="15">
        <v>214.61471313503665</v>
      </c>
      <c r="FT38" s="15">
        <v>-515.41439753950237</v>
      </c>
      <c r="FU38" s="15">
        <v>425.45218310902931</v>
      </c>
      <c r="FV38" s="15">
        <v>-91.210846070007392</v>
      </c>
      <c r="FW38" s="15">
        <v>29.876561989121683</v>
      </c>
      <c r="FX38" s="15">
        <v>2.9359889309214395</v>
      </c>
      <c r="FY38" s="15">
        <f>+SUM(FO38:FX38)</f>
        <v>-90.543401084053755</v>
      </c>
      <c r="GA38" s="708"/>
    </row>
    <row r="39" spans="2:183" x14ac:dyDescent="0.25">
      <c r="B39" s="692" t="s">
        <v>735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f t="shared" si="0"/>
        <v>0</v>
      </c>
      <c r="P39" s="16"/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f t="shared" si="1"/>
        <v>0</v>
      </c>
      <c r="AD39" s="16"/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0</v>
      </c>
      <c r="AN39" s="15">
        <v>0</v>
      </c>
      <c r="AO39" s="15">
        <v>0</v>
      </c>
      <c r="AP39" s="15">
        <v>0</v>
      </c>
      <c r="AQ39" s="15">
        <f t="shared" si="2"/>
        <v>0</v>
      </c>
      <c r="AR39" s="16"/>
      <c r="AS39" s="15">
        <v>0</v>
      </c>
      <c r="AT39" s="15">
        <v>0</v>
      </c>
      <c r="AU39" s="15">
        <v>0</v>
      </c>
      <c r="AV39" s="15">
        <v>0</v>
      </c>
      <c r="AW39" s="15">
        <v>0</v>
      </c>
      <c r="AX39" s="15">
        <v>0</v>
      </c>
      <c r="AY39" s="15">
        <v>0</v>
      </c>
      <c r="AZ39" s="15">
        <v>0</v>
      </c>
      <c r="BA39" s="15">
        <v>0</v>
      </c>
      <c r="BB39" s="15">
        <v>0</v>
      </c>
      <c r="BC39" s="15">
        <v>0</v>
      </c>
      <c r="BD39" s="15">
        <v>0</v>
      </c>
      <c r="BE39" s="15">
        <f t="shared" si="3"/>
        <v>0</v>
      </c>
      <c r="BF39" s="16"/>
      <c r="BG39" s="15">
        <v>0</v>
      </c>
      <c r="BH39" s="15">
        <v>0</v>
      </c>
      <c r="BI39" s="15">
        <v>0</v>
      </c>
      <c r="BJ39" s="15">
        <v>0</v>
      </c>
      <c r="BK39" s="15">
        <v>0</v>
      </c>
      <c r="BL39" s="15">
        <v>0</v>
      </c>
      <c r="BM39" s="15">
        <v>0</v>
      </c>
      <c r="BN39" s="15">
        <v>0</v>
      </c>
      <c r="BO39" s="15">
        <v>0</v>
      </c>
      <c r="BP39" s="15">
        <v>0</v>
      </c>
      <c r="BQ39" s="15">
        <v>0</v>
      </c>
      <c r="BR39" s="15">
        <v>0</v>
      </c>
      <c r="BS39" s="15">
        <f t="shared" si="4"/>
        <v>0</v>
      </c>
      <c r="BT39" s="16"/>
      <c r="BU39" s="15">
        <v>0</v>
      </c>
      <c r="BV39" s="15">
        <v>0</v>
      </c>
      <c r="BW39" s="15">
        <v>0</v>
      </c>
      <c r="BX39" s="15">
        <v>0</v>
      </c>
      <c r="BY39" s="15">
        <v>0</v>
      </c>
      <c r="BZ39" s="15">
        <v>0</v>
      </c>
      <c r="CA39" s="15">
        <v>0</v>
      </c>
      <c r="CB39" s="15">
        <v>317.37621432999998</v>
      </c>
      <c r="CC39" s="15">
        <v>82</v>
      </c>
      <c r="CD39" s="15">
        <v>50</v>
      </c>
      <c r="CE39" s="15">
        <v>14.707757739999977</v>
      </c>
      <c r="CF39" s="15">
        <v>100</v>
      </c>
      <c r="CG39" s="15">
        <f t="shared" si="5"/>
        <v>564.08397206999996</v>
      </c>
      <c r="CH39" s="16"/>
      <c r="CI39" s="15">
        <v>0</v>
      </c>
      <c r="CJ39" s="15">
        <v>0</v>
      </c>
      <c r="CK39" s="15">
        <v>165</v>
      </c>
      <c r="CL39" s="15">
        <v>-15</v>
      </c>
      <c r="CM39" s="15">
        <v>-10</v>
      </c>
      <c r="CN39" s="15">
        <v>0</v>
      </c>
      <c r="CO39" s="15">
        <v>0</v>
      </c>
      <c r="CP39" s="15">
        <v>0</v>
      </c>
      <c r="CQ39" s="15">
        <v>5.8999999999999773</v>
      </c>
      <c r="CR39" s="15">
        <v>0</v>
      </c>
      <c r="CS39" s="15">
        <v>-5.8999999999999773</v>
      </c>
      <c r="CT39" s="15">
        <v>-2.4553199999999151</v>
      </c>
      <c r="CU39" s="15">
        <f t="shared" si="6"/>
        <v>137.54468000000008</v>
      </c>
      <c r="CV39" s="16"/>
      <c r="CW39" s="15">
        <v>0</v>
      </c>
      <c r="CX39" s="15">
        <v>100</v>
      </c>
      <c r="CY39" s="15">
        <v>157.82502049999994</v>
      </c>
      <c r="CZ39" s="15">
        <v>-93.247636800000237</v>
      </c>
      <c r="DA39" s="15">
        <v>-10</v>
      </c>
      <c r="DB39" s="15">
        <v>-4.0519089199999598</v>
      </c>
      <c r="DC39" s="15">
        <v>9.4423327099999597</v>
      </c>
      <c r="DD39" s="15">
        <v>35.200000000000045</v>
      </c>
      <c r="DE39" s="15">
        <v>-59.5</v>
      </c>
      <c r="DF39" s="15">
        <v>-19.840745799999922</v>
      </c>
      <c r="DG39" s="15">
        <v>0</v>
      </c>
      <c r="DH39" s="15">
        <v>-2.0229610600000569</v>
      </c>
      <c r="DI39" s="15">
        <f t="shared" si="7"/>
        <v>113.80410062999977</v>
      </c>
      <c r="DJ39" s="16"/>
      <c r="DK39" s="15">
        <v>0</v>
      </c>
      <c r="DL39" s="15">
        <v>25.020995110000058</v>
      </c>
      <c r="DM39" s="15">
        <v>-3.4443299800000204</v>
      </c>
      <c r="DN39" s="15">
        <v>-160.80557047000002</v>
      </c>
      <c r="DO39" s="15">
        <v>12.883596629999943</v>
      </c>
      <c r="DP39" s="15">
        <v>-2.3247807499999453</v>
      </c>
      <c r="DQ39" s="15">
        <v>-1</v>
      </c>
      <c r="DR39" s="15">
        <v>23</v>
      </c>
      <c r="DS39" s="15">
        <v>-30.024564490000103</v>
      </c>
      <c r="DT39" s="15">
        <v>-0.18573880000008103</v>
      </c>
      <c r="DU39" s="15">
        <v>-2</v>
      </c>
      <c r="DV39" s="15">
        <v>0</v>
      </c>
      <c r="DW39" s="15">
        <f t="shared" si="8"/>
        <v>-138.88039275000017</v>
      </c>
      <c r="DX39" s="16"/>
      <c r="DY39" s="15">
        <v>-1</v>
      </c>
      <c r="DZ39" s="15">
        <v>-49.466373649999923</v>
      </c>
      <c r="EA39" s="15">
        <v>-2</v>
      </c>
      <c r="EB39" s="15">
        <v>-5.754091639999956</v>
      </c>
      <c r="EC39" s="15">
        <v>-4.5157743199999913</v>
      </c>
      <c r="ED39" s="15">
        <v>-1.5280115399999659</v>
      </c>
      <c r="EE39" s="15">
        <v>-2.6279543399999739</v>
      </c>
      <c r="EF39" s="15">
        <v>34.992549989999929</v>
      </c>
      <c r="EG39" s="15">
        <v>-32.763777669999968</v>
      </c>
      <c r="EH39" s="15">
        <v>0</v>
      </c>
      <c r="EI39" s="15">
        <v>0</v>
      </c>
      <c r="EJ39" s="15">
        <v>0</v>
      </c>
      <c r="EK39" s="15">
        <f t="shared" si="9"/>
        <v>-64.663433169999848</v>
      </c>
      <c r="EL39" s="16"/>
      <c r="EM39" s="15">
        <v>0</v>
      </c>
      <c r="EN39" s="15">
        <v>48.297835729999974</v>
      </c>
      <c r="EO39" s="15">
        <v>-2.5</v>
      </c>
      <c r="EP39" s="15">
        <v>-14.40432852999993</v>
      </c>
      <c r="EQ39" s="15">
        <v>-12</v>
      </c>
      <c r="ER39" s="15">
        <v>25</v>
      </c>
      <c r="ES39" s="15">
        <v>-14</v>
      </c>
      <c r="ET39" s="15">
        <v>4.1978236900000638</v>
      </c>
      <c r="EU39" s="15">
        <v>77.5</v>
      </c>
      <c r="EV39" s="15">
        <v>14</v>
      </c>
      <c r="EW39" s="15">
        <v>167.5</v>
      </c>
      <c r="EX39" s="15">
        <v>-91.456476769999995</v>
      </c>
      <c r="EY39" s="15">
        <f t="shared" si="10"/>
        <v>202.13485412000011</v>
      </c>
      <c r="EZ39" s="16"/>
      <c r="FA39" s="15">
        <v>-81</v>
      </c>
      <c r="FB39" s="15">
        <v>0</v>
      </c>
      <c r="FC39" s="15">
        <v>-309.97466900000006</v>
      </c>
      <c r="FD39" s="15">
        <v>-17.245778330000007</v>
      </c>
      <c r="FE39" s="15">
        <v>-8.25</v>
      </c>
      <c r="FF39" s="15">
        <v>-23.111364530000003</v>
      </c>
      <c r="FG39" s="15">
        <v>-22.85714286000001</v>
      </c>
      <c r="FH39" s="15">
        <v>-47.857142859999954</v>
      </c>
      <c r="FI39" s="15">
        <v>-52.35714286000001</v>
      </c>
      <c r="FJ39" s="15">
        <v>-24.35714286000001</v>
      </c>
      <c r="FK39" s="15">
        <v>-71.448796889999983</v>
      </c>
      <c r="FL39" s="15">
        <v>-64.357142840000023</v>
      </c>
      <c r="FM39" s="15">
        <f t="shared" si="11"/>
        <v>-722.81632303000015</v>
      </c>
      <c r="FO39" s="15">
        <v>0</v>
      </c>
      <c r="FP39" s="15">
        <v>-12.424999999999983</v>
      </c>
      <c r="FQ39" s="15">
        <v>0</v>
      </c>
      <c r="FR39" s="15">
        <v>-32.724182490000018</v>
      </c>
      <c r="FS39" s="15">
        <v>0</v>
      </c>
      <c r="FT39" s="15">
        <v>-2</v>
      </c>
      <c r="FU39" s="15">
        <v>0</v>
      </c>
      <c r="FV39" s="15">
        <v>0</v>
      </c>
      <c r="FW39" s="15">
        <v>0</v>
      </c>
      <c r="FX39" s="15">
        <v>29</v>
      </c>
      <c r="FY39" s="15">
        <f>+SUM(FO39:FX39)</f>
        <v>-18.149182490000001</v>
      </c>
      <c r="GA39" s="708"/>
    </row>
    <row r="40" spans="2:183" ht="17.25" x14ac:dyDescent="0.25">
      <c r="B40" s="692" t="s">
        <v>740</v>
      </c>
      <c r="C40" s="15">
        <v>-88.830316110000012</v>
      </c>
      <c r="D40" s="15">
        <v>-73.278761010000395</v>
      </c>
      <c r="E40" s="15">
        <v>-692.52901615999951</v>
      </c>
      <c r="F40" s="15">
        <v>-107.99633341000001</v>
      </c>
      <c r="G40" s="15">
        <v>-50.113605139999962</v>
      </c>
      <c r="H40" s="15">
        <v>-76.85112992024122</v>
      </c>
      <c r="I40" s="15">
        <v>-134.97521128</v>
      </c>
      <c r="J40" s="15">
        <v>-119.55173531999947</v>
      </c>
      <c r="K40" s="15">
        <v>-129.44818094999937</v>
      </c>
      <c r="L40" s="15">
        <v>-164.36024154000029</v>
      </c>
      <c r="M40" s="15">
        <v>-134.58065645000147</v>
      </c>
      <c r="N40" s="15">
        <v>-160.45859316599683</v>
      </c>
      <c r="O40" s="15">
        <f t="shared" si="0"/>
        <v>-1932.9737804562383</v>
      </c>
      <c r="P40" s="16"/>
      <c r="Q40" s="15">
        <v>-153.27260359000064</v>
      </c>
      <c r="R40" s="15">
        <v>-49.938695339999413</v>
      </c>
      <c r="S40" s="15">
        <v>-99.079946659999166</v>
      </c>
      <c r="T40" s="15">
        <v>-94.337854104004009</v>
      </c>
      <c r="U40" s="15">
        <v>-87.072284040000341</v>
      </c>
      <c r="V40" s="15">
        <v>-92.821013915995422</v>
      </c>
      <c r="W40" s="15">
        <v>-151.67446314673163</v>
      </c>
      <c r="X40" s="15">
        <v>-171.18503181000261</v>
      </c>
      <c r="Y40" s="15">
        <v>-150.09087708999704</v>
      </c>
      <c r="Z40" s="15">
        <v>-135.6453617599978</v>
      </c>
      <c r="AA40" s="15">
        <v>-125.2468625000032</v>
      </c>
      <c r="AB40" s="15">
        <v>-81.30061896563933</v>
      </c>
      <c r="AC40" s="15">
        <f t="shared" si="1"/>
        <v>-1391.6656129223707</v>
      </c>
      <c r="AD40" s="16"/>
      <c r="AE40" s="15">
        <v>-99.193916231286153</v>
      </c>
      <c r="AF40" s="15">
        <v>-73.801050530006023</v>
      </c>
      <c r="AG40" s="15">
        <v>-153.76837855999372</v>
      </c>
      <c r="AH40" s="15">
        <v>-67.970036720000422</v>
      </c>
      <c r="AI40" s="15">
        <v>-99.428131940000554</v>
      </c>
      <c r="AJ40" s="15">
        <v>-118.00330993999918</v>
      </c>
      <c r="AK40" s="15">
        <v>-149.68193345000029</v>
      </c>
      <c r="AL40" s="15">
        <v>-95.361600710000857</v>
      </c>
      <c r="AM40" s="15">
        <v>-121.86198843999819</v>
      </c>
      <c r="AN40" s="15">
        <v>-139.53099501000128</v>
      </c>
      <c r="AO40" s="15">
        <v>-79.814459939999779</v>
      </c>
      <c r="AP40" s="15">
        <v>-109.93001982113924</v>
      </c>
      <c r="AQ40" s="15">
        <f t="shared" si="2"/>
        <v>-1308.3458212924256</v>
      </c>
      <c r="AR40" s="16"/>
      <c r="AS40" s="15">
        <v>-66.121017970001247</v>
      </c>
      <c r="AT40" s="15">
        <v>-59.852988701043785</v>
      </c>
      <c r="AU40" s="15">
        <v>-51.574694439999405</v>
      </c>
      <c r="AV40" s="15">
        <v>-8.2689936999996405</v>
      </c>
      <c r="AW40" s="15">
        <v>-13.728039419995611</v>
      </c>
      <c r="AX40" s="15">
        <v>-4.3154513900042275</v>
      </c>
      <c r="AY40" s="15">
        <v>-54.99900228999806</v>
      </c>
      <c r="AZ40" s="15">
        <v>-47.371140140001643</v>
      </c>
      <c r="BA40" s="15">
        <v>-56.42970629000078</v>
      </c>
      <c r="BB40" s="15">
        <v>-44.986819520000012</v>
      </c>
      <c r="BC40" s="15">
        <v>-45.437908959999049</v>
      </c>
      <c r="BD40" s="15">
        <v>-34.176999410001002</v>
      </c>
      <c r="BE40" s="15">
        <f t="shared" si="3"/>
        <v>-487.26276223104458</v>
      </c>
      <c r="BF40" s="16"/>
      <c r="BG40" s="15">
        <v>-36.872108699999131</v>
      </c>
      <c r="BH40" s="15">
        <v>-39.313292210000213</v>
      </c>
      <c r="BI40" s="15">
        <v>-107.85662529000038</v>
      </c>
      <c r="BJ40" s="15">
        <v>-35.974244350002266</v>
      </c>
      <c r="BK40" s="15">
        <v>-69.397784609997615</v>
      </c>
      <c r="BL40" s="15">
        <v>-109.24169885675641</v>
      </c>
      <c r="BM40" s="15">
        <v>-64.988147548390572</v>
      </c>
      <c r="BN40" s="15">
        <v>-88.603035861610238</v>
      </c>
      <c r="BO40" s="15">
        <v>-68.978386251256296</v>
      </c>
      <c r="BP40" s="15">
        <v>-81.001114942309812</v>
      </c>
      <c r="BQ40" s="15">
        <v>-55.322537108390748</v>
      </c>
      <c r="BR40" s="15">
        <v>-5.4084942383914267</v>
      </c>
      <c r="BS40" s="15">
        <f t="shared" si="4"/>
        <v>-762.95746996710523</v>
      </c>
      <c r="BT40" s="16"/>
      <c r="BU40" s="15">
        <v>-41.323858746301681</v>
      </c>
      <c r="BV40" s="15">
        <v>-27.328407422435816</v>
      </c>
      <c r="BW40" s="15">
        <v>-43.502705274345544</v>
      </c>
      <c r="BX40" s="15">
        <v>-42.416604168391984</v>
      </c>
      <c r="BY40" s="15">
        <v>-79.78776571839029</v>
      </c>
      <c r="BZ40" s="15">
        <v>-53.241906298391768</v>
      </c>
      <c r="CA40" s="15">
        <v>-67.317901858390627</v>
      </c>
      <c r="CB40" s="15">
        <v>-75.296360848390862</v>
      </c>
      <c r="CC40" s="15">
        <v>-64.915108118391458</v>
      </c>
      <c r="CD40" s="15">
        <v>-72.292668818391917</v>
      </c>
      <c r="CE40" s="15">
        <v>-63.117063168389279</v>
      </c>
      <c r="CF40" s="15">
        <v>56.22433570112139</v>
      </c>
      <c r="CG40" s="15">
        <f t="shared" si="5"/>
        <v>-574.31601473908972</v>
      </c>
      <c r="CH40" s="16"/>
      <c r="CI40" s="15">
        <v>-42.419730827904516</v>
      </c>
      <c r="CJ40" s="15">
        <v>-33.031882538391699</v>
      </c>
      <c r="CK40" s="15">
        <v>-13.780606738389508</v>
      </c>
      <c r="CL40" s="15">
        <v>-29.914794948393421</v>
      </c>
      <c r="CM40" s="15">
        <v>-93.517939716639489</v>
      </c>
      <c r="CN40" s="15">
        <v>-92.760490350142959</v>
      </c>
      <c r="CO40" s="15">
        <v>-111.26513052838925</v>
      </c>
      <c r="CP40" s="15">
        <v>-35.787423866684264</v>
      </c>
      <c r="CQ40" s="15">
        <v>-59.777028560097108</v>
      </c>
      <c r="CR40" s="15">
        <v>-107.43916458839317</v>
      </c>
      <c r="CS40" s="15">
        <v>-60.323166725643659</v>
      </c>
      <c r="CT40" s="15">
        <v>-22.507473521364261</v>
      </c>
      <c r="CU40" s="15">
        <f t="shared" si="6"/>
        <v>-702.52483291043336</v>
      </c>
      <c r="CV40" s="16"/>
      <c r="CW40" s="15">
        <v>-52.373977808122788</v>
      </c>
      <c r="CX40" s="15">
        <v>-47.322292328392166</v>
      </c>
      <c r="CY40" s="15">
        <v>-5.8649778683886211</v>
      </c>
      <c r="CZ40" s="15">
        <v>120.36885426160836</v>
      </c>
      <c r="DA40" s="15">
        <v>49.228785701607251</v>
      </c>
      <c r="DB40" s="15">
        <v>-72.044520168390875</v>
      </c>
      <c r="DC40" s="15">
        <v>-65.186553058391894</v>
      </c>
      <c r="DD40" s="15">
        <v>10.401874881610865</v>
      </c>
      <c r="DE40" s="15">
        <v>-25.368773019831963</v>
      </c>
      <c r="DF40" s="15">
        <v>-15.571277881777917</v>
      </c>
      <c r="DG40" s="15">
        <v>41.943086175153951</v>
      </c>
      <c r="DH40" s="15">
        <v>36.602246898062901</v>
      </c>
      <c r="DI40" s="15">
        <f t="shared" si="7"/>
        <v>-25.187524215252893</v>
      </c>
      <c r="DJ40" s="16"/>
      <c r="DK40" s="15">
        <v>20.91875934609709</v>
      </c>
      <c r="DL40" s="15">
        <v>116.41917726000025</v>
      </c>
      <c r="DM40" s="15">
        <v>-18.611640344971477</v>
      </c>
      <c r="DN40" s="15">
        <v>-18.66940894704328</v>
      </c>
      <c r="DO40" s="15">
        <v>-17.30847709999955</v>
      </c>
      <c r="DP40" s="15">
        <v>-37.905288431552094</v>
      </c>
      <c r="DQ40" s="15">
        <v>-51.146485009830997</v>
      </c>
      <c r="DR40" s="15">
        <v>79.773468818032086</v>
      </c>
      <c r="DS40" s="15">
        <v>-36.051377951336804</v>
      </c>
      <c r="DT40" s="15">
        <v>-19.695194221593226</v>
      </c>
      <c r="DU40" s="15">
        <v>-8.8394424332856261</v>
      </c>
      <c r="DV40" s="15">
        <v>19.757125972266806</v>
      </c>
      <c r="DW40" s="15">
        <f t="shared" si="8"/>
        <v>28.641216956783182</v>
      </c>
      <c r="DX40" s="16"/>
      <c r="DY40" s="15">
        <v>-23.746929722907964</v>
      </c>
      <c r="DZ40" s="15">
        <v>-125.7005086270907</v>
      </c>
      <c r="EA40" s="15">
        <v>-123.12050941644588</v>
      </c>
      <c r="EB40" s="15">
        <v>-55.769806367035471</v>
      </c>
      <c r="EC40" s="15">
        <v>-109.95031610652262</v>
      </c>
      <c r="ED40" s="15">
        <v>-74.309398329997407</v>
      </c>
      <c r="EE40" s="15">
        <v>-60.959149143310754</v>
      </c>
      <c r="EF40" s="15">
        <v>-46.562074577821363</v>
      </c>
      <c r="EG40" s="15">
        <v>-51.828356750000239</v>
      </c>
      <c r="EH40" s="15">
        <v>-96.900211790001435</v>
      </c>
      <c r="EI40" s="15">
        <v>77.120559205855386</v>
      </c>
      <c r="EJ40" s="15">
        <v>-14.289989784721286</v>
      </c>
      <c r="EK40" s="15">
        <f t="shared" si="9"/>
        <v>-706.01669140999957</v>
      </c>
      <c r="EL40" s="16"/>
      <c r="EM40" s="15">
        <v>-50.887092280306035</v>
      </c>
      <c r="EN40" s="15">
        <v>-41.051287144709306</v>
      </c>
      <c r="EO40" s="15">
        <v>-50.774608980001574</v>
      </c>
      <c r="EP40" s="15">
        <v>-37.658794174981495</v>
      </c>
      <c r="EQ40" s="15">
        <v>-23.622767400002829</v>
      </c>
      <c r="ER40" s="15">
        <v>-133.87081251186737</v>
      </c>
      <c r="ES40" s="15">
        <v>-92.433588888131226</v>
      </c>
      <c r="ET40" s="15">
        <v>-2.3577187500004868</v>
      </c>
      <c r="EU40" s="15">
        <v>-25.749535747586322</v>
      </c>
      <c r="EV40" s="15">
        <v>-28.111189662412897</v>
      </c>
      <c r="EW40" s="15">
        <v>-17.620171369998445</v>
      </c>
      <c r="EX40" s="15">
        <v>26.861842839999468</v>
      </c>
      <c r="EY40" s="15">
        <f t="shared" si="10"/>
        <v>-477.27572406999843</v>
      </c>
      <c r="EZ40" s="16"/>
      <c r="FA40" s="15">
        <v>-103.5022371900011</v>
      </c>
      <c r="FB40" s="15">
        <v>-88.540392579997928</v>
      </c>
      <c r="FC40" s="15">
        <v>-44.219379119400855</v>
      </c>
      <c r="FD40" s="15">
        <v>-16.834752084513866</v>
      </c>
      <c r="FE40" s="15">
        <v>-33.90217906608666</v>
      </c>
      <c r="FF40" s="15">
        <v>-38.362010638160427</v>
      </c>
      <c r="FG40" s="15">
        <v>-66.858908850720582</v>
      </c>
      <c r="FH40" s="15">
        <v>-21.036586161244969</v>
      </c>
      <c r="FI40" s="15">
        <v>-29.065026879874694</v>
      </c>
      <c r="FJ40" s="15">
        <v>-1.2497811520882465</v>
      </c>
      <c r="FK40" s="15">
        <v>23.231652395426238</v>
      </c>
      <c r="FL40" s="15">
        <v>45.607570990002671</v>
      </c>
      <c r="FM40" s="15">
        <f t="shared" si="11"/>
        <v>-374.73203033666044</v>
      </c>
      <c r="FO40" s="15">
        <v>41.660841749997758</v>
      </c>
      <c r="FP40" s="15">
        <v>-0.18134415884065902</v>
      </c>
      <c r="FQ40" s="15">
        <v>17.527401099999395</v>
      </c>
      <c r="FR40" s="15">
        <v>-8.6816759144966227</v>
      </c>
      <c r="FS40" s="15">
        <v>-25.999884236128935</v>
      </c>
      <c r="FT40" s="15">
        <v>-48.489799416676021</v>
      </c>
      <c r="FU40" s="15">
        <v>-53.380276437195107</v>
      </c>
      <c r="FV40" s="15">
        <v>-141.27168693742505</v>
      </c>
      <c r="FW40" s="15">
        <v>-18.223357349998196</v>
      </c>
      <c r="FX40" s="15">
        <v>-4.8556582503063055</v>
      </c>
      <c r="FY40" s="15">
        <f>+SUM(FO40:FX40)</f>
        <v>-241.89543985106974</v>
      </c>
      <c r="GA40" s="708"/>
    </row>
    <row r="41" spans="2:183" x14ac:dyDescent="0.25">
      <c r="B41" s="692" t="s">
        <v>731</v>
      </c>
      <c r="C41" s="15">
        <v>91.445323560095119</v>
      </c>
      <c r="D41" s="15">
        <v>-31.515822777340187</v>
      </c>
      <c r="E41" s="15">
        <v>14.224177222659838</v>
      </c>
      <c r="F41" s="15">
        <v>80.924177222659708</v>
      </c>
      <c r="G41" s="15">
        <v>-373.89582277734013</v>
      </c>
      <c r="H41" s="15">
        <v>414.87037972069055</v>
      </c>
      <c r="I41" s="15">
        <v>-98.225822777340085</v>
      </c>
      <c r="J41" s="15">
        <v>129.68417722265986</v>
      </c>
      <c r="K41" s="15">
        <v>36.124177222659554</v>
      </c>
      <c r="L41" s="15">
        <v>16.684177222659912</v>
      </c>
      <c r="M41" s="15">
        <v>-127.00259289053443</v>
      </c>
      <c r="N41" s="15">
        <v>142.66722467186443</v>
      </c>
      <c r="O41" s="15">
        <f t="shared" si="0"/>
        <v>295.98375284339414</v>
      </c>
      <c r="P41" s="16"/>
      <c r="Q41" s="15">
        <v>32.406549149287407</v>
      </c>
      <c r="R41" s="15">
        <v>-8.5481851700498321</v>
      </c>
      <c r="S41" s="15">
        <v>80.121814829950168</v>
      </c>
      <c r="T41" s="15">
        <v>-118.47818517004964</v>
      </c>
      <c r="U41" s="15">
        <v>22.111814829950095</v>
      </c>
      <c r="V41" s="15">
        <v>73.643648095174314</v>
      </c>
      <c r="W41" s="15">
        <v>37.4218148299503</v>
      </c>
      <c r="X41" s="15">
        <v>32.811814829950073</v>
      </c>
      <c r="Y41" s="15">
        <v>-12.258185170049838</v>
      </c>
      <c r="Z41" s="15">
        <v>23.181814829950305</v>
      </c>
      <c r="AA41" s="15">
        <v>68.191131710862436</v>
      </c>
      <c r="AB41" s="15">
        <v>-6.5957573758873504</v>
      </c>
      <c r="AC41" s="15">
        <f t="shared" si="1"/>
        <v>224.0100902190384</v>
      </c>
      <c r="AD41" s="16"/>
      <c r="AE41" s="15">
        <v>-113.53340856501941</v>
      </c>
      <c r="AF41" s="15">
        <v>-217.56646014999998</v>
      </c>
      <c r="AG41" s="15">
        <v>93.868259670000029</v>
      </c>
      <c r="AH41" s="15">
        <v>-96.156956665999971</v>
      </c>
      <c r="AI41" s="15">
        <v>90.039506993499998</v>
      </c>
      <c r="AJ41" s="15">
        <v>-32.677381755500136</v>
      </c>
      <c r="AK41" s="15">
        <v>423.96018397800003</v>
      </c>
      <c r="AL41" s="15">
        <v>3.8745889700000582</v>
      </c>
      <c r="AM41" s="15">
        <v>9.5961574699998948</v>
      </c>
      <c r="AN41" s="15">
        <v>6.508742569999999</v>
      </c>
      <c r="AO41" s="15">
        <v>27.966066010000048</v>
      </c>
      <c r="AP41" s="15">
        <v>-9.2253960699998885</v>
      </c>
      <c r="AQ41" s="15">
        <f t="shared" si="2"/>
        <v>186.65390245498065</v>
      </c>
      <c r="AR41" s="16"/>
      <c r="AS41" s="15">
        <v>-11.982670260000059</v>
      </c>
      <c r="AT41" s="15">
        <v>-25.59023746000009</v>
      </c>
      <c r="AU41" s="15">
        <v>-308.47583058999976</v>
      </c>
      <c r="AV41" s="15">
        <v>-36.295790210000163</v>
      </c>
      <c r="AW41" s="15">
        <v>365.14800336999986</v>
      </c>
      <c r="AX41" s="15">
        <v>-3.6571707799998769</v>
      </c>
      <c r="AY41" s="15">
        <v>-10.568703239999948</v>
      </c>
      <c r="AZ41" s="15">
        <v>12.242010949999942</v>
      </c>
      <c r="BA41" s="15">
        <v>-32.618193960000006</v>
      </c>
      <c r="BB41" s="15">
        <v>-5.5267511300000525</v>
      </c>
      <c r="BC41" s="15">
        <v>-12.183887639999963</v>
      </c>
      <c r="BD41" s="15">
        <v>18.067932060000107</v>
      </c>
      <c r="BE41" s="15">
        <f t="shared" si="3"/>
        <v>-51.441288890000038</v>
      </c>
      <c r="BF41" s="16"/>
      <c r="BG41" s="15">
        <v>-12.362719380000049</v>
      </c>
      <c r="BH41" s="15">
        <v>-11.378668070000098</v>
      </c>
      <c r="BI41" s="15">
        <v>44.920563449999975</v>
      </c>
      <c r="BJ41" s="15">
        <v>-73.085367209999816</v>
      </c>
      <c r="BK41" s="15">
        <v>73.967992689999974</v>
      </c>
      <c r="BL41" s="15">
        <v>-19.555470350000178</v>
      </c>
      <c r="BM41" s="15">
        <v>27.306037850000106</v>
      </c>
      <c r="BN41" s="15">
        <v>10.568792400000202</v>
      </c>
      <c r="BO41" s="15">
        <v>-0.37149514000018247</v>
      </c>
      <c r="BP41" s="15">
        <v>-26.625676119999977</v>
      </c>
      <c r="BQ41" s="15">
        <v>-66.017002330000025</v>
      </c>
      <c r="BR41" s="15">
        <v>12.266407289999993</v>
      </c>
      <c r="BS41" s="15">
        <f t="shared" si="4"/>
        <v>-40.366604920000086</v>
      </c>
      <c r="BT41" s="16"/>
      <c r="BU41" s="15">
        <v>-0.21167630000000059</v>
      </c>
      <c r="BV41" s="15">
        <v>-6.5885490599999024</v>
      </c>
      <c r="BW41" s="15">
        <v>-36.503197200000031</v>
      </c>
      <c r="BX41" s="15">
        <v>-59.408659480000161</v>
      </c>
      <c r="BY41" s="15">
        <v>37.257441730000131</v>
      </c>
      <c r="BZ41" s="15">
        <v>43.329442799999967</v>
      </c>
      <c r="CA41" s="15">
        <v>-7.7349539900000437</v>
      </c>
      <c r="CB41" s="15">
        <v>-8.6848618899999188</v>
      </c>
      <c r="CC41" s="15">
        <v>-11.345342919999988</v>
      </c>
      <c r="CD41" s="15">
        <v>-1.2717096299999859</v>
      </c>
      <c r="CE41" s="15">
        <v>2.1730198299999319</v>
      </c>
      <c r="CF41" s="15">
        <v>-71.14159556000007</v>
      </c>
      <c r="CG41" s="15">
        <f t="shared" si="5"/>
        <v>-120.13064167000007</v>
      </c>
      <c r="CH41" s="16"/>
      <c r="CI41" s="15">
        <v>130.87788009000019</v>
      </c>
      <c r="CJ41" s="15">
        <v>-42.731919075594746</v>
      </c>
      <c r="CK41" s="15">
        <v>12.532165825594619</v>
      </c>
      <c r="CL41" s="15">
        <v>-148.53334086000007</v>
      </c>
      <c r="CM41" s="15">
        <v>-20.775452199999904</v>
      </c>
      <c r="CN41" s="15">
        <v>90.983540640000044</v>
      </c>
      <c r="CO41" s="15">
        <v>-27.288832890000037</v>
      </c>
      <c r="CP41" s="15">
        <v>-6.4916250799999951</v>
      </c>
      <c r="CQ41" s="15">
        <v>-58.916454279999996</v>
      </c>
      <c r="CR41" s="15">
        <v>-2.6966820399999474</v>
      </c>
      <c r="CS41" s="15">
        <v>64.335528330000159</v>
      </c>
      <c r="CT41" s="15">
        <v>-35.877786210000416</v>
      </c>
      <c r="CU41" s="15">
        <f t="shared" si="6"/>
        <v>-44.58297775000009</v>
      </c>
      <c r="CV41" s="16"/>
      <c r="CW41" s="15">
        <v>10.824761200000058</v>
      </c>
      <c r="CX41" s="15">
        <v>-85.051118639999842</v>
      </c>
      <c r="CY41" s="15">
        <v>206.56816611999989</v>
      </c>
      <c r="CZ41" s="15">
        <v>-31.655375464243846</v>
      </c>
      <c r="DA41" s="15">
        <v>-50.284833555756045</v>
      </c>
      <c r="DB41" s="15">
        <v>105.97268458999997</v>
      </c>
      <c r="DC41" s="15">
        <v>11.916353469999898</v>
      </c>
      <c r="DD41" s="15">
        <v>-20.116191339999755</v>
      </c>
      <c r="DE41" s="15">
        <v>21.004333403155169</v>
      </c>
      <c r="DF41" s="15">
        <v>13.523071646844677</v>
      </c>
      <c r="DG41" s="15">
        <v>-34.056045859999855</v>
      </c>
      <c r="DH41" s="15">
        <v>9.1673554999997968</v>
      </c>
      <c r="DI41" s="15">
        <f t="shared" si="7"/>
        <v>157.81316107000012</v>
      </c>
      <c r="DJ41" s="16"/>
      <c r="DK41" s="15">
        <v>-85.007821949999965</v>
      </c>
      <c r="DL41" s="15">
        <v>42.407838960000134</v>
      </c>
      <c r="DM41" s="15">
        <v>-34.964581570000078</v>
      </c>
      <c r="DN41" s="15">
        <v>-80.390003229999863</v>
      </c>
      <c r="DO41" s="15">
        <v>16.676241459999758</v>
      </c>
      <c r="DP41" s="15">
        <v>22.013546780000041</v>
      </c>
      <c r="DQ41" s="15">
        <v>1.6633888400001311</v>
      </c>
      <c r="DR41" s="15">
        <v>-23.979214769999942</v>
      </c>
      <c r="DS41" s="15">
        <v>37.654592319999807</v>
      </c>
      <c r="DT41" s="15">
        <v>-21.072989260000007</v>
      </c>
      <c r="DU41" s="15">
        <v>9.7322507500000626</v>
      </c>
      <c r="DV41" s="15">
        <v>-84.297772490000114</v>
      </c>
      <c r="DW41" s="15">
        <f t="shared" si="8"/>
        <v>-199.56452416000008</v>
      </c>
      <c r="DX41" s="16"/>
      <c r="DY41" s="15">
        <v>-42.574719449999876</v>
      </c>
      <c r="DZ41" s="15">
        <v>-76.246419620000239</v>
      </c>
      <c r="EA41" s="15">
        <v>-61.731213519999947</v>
      </c>
      <c r="EB41" s="15">
        <v>-52.689682909999988</v>
      </c>
      <c r="EC41" s="15">
        <v>-8.0569572000000136</v>
      </c>
      <c r="ED41" s="15">
        <v>12.077118220000195</v>
      </c>
      <c r="EE41" s="15">
        <v>-27.336443949999932</v>
      </c>
      <c r="EF41" s="15">
        <v>-100.35029770000024</v>
      </c>
      <c r="EG41" s="15">
        <v>-108.07036528999991</v>
      </c>
      <c r="EH41" s="15">
        <v>-40.993167080000099</v>
      </c>
      <c r="EI41" s="15">
        <v>-16.214884989999828</v>
      </c>
      <c r="EJ41" s="15">
        <v>-98.661468210000038</v>
      </c>
      <c r="EK41" s="15">
        <f t="shared" si="9"/>
        <v>-620.84850169999993</v>
      </c>
      <c r="EL41" s="16"/>
      <c r="EM41" s="15">
        <v>-52.965543000000054</v>
      </c>
      <c r="EN41" s="15">
        <v>107.93851899999993</v>
      </c>
      <c r="EO41" s="15">
        <v>9.4007680000000207</v>
      </c>
      <c r="EP41" s="15">
        <v>-81.258307999999829</v>
      </c>
      <c r="EQ41" s="15">
        <v>91.545067999999944</v>
      </c>
      <c r="ER41" s="15">
        <v>-83.204475000000102</v>
      </c>
      <c r="ES41" s="15">
        <v>4.9227030000003431</v>
      </c>
      <c r="ET41" s="15">
        <v>-30.611198999999331</v>
      </c>
      <c r="EU41" s="15">
        <v>9.0495929999989855</v>
      </c>
      <c r="EV41" s="15">
        <v>51.792670999999899</v>
      </c>
      <c r="EW41" s="15">
        <v>87.205285000000202</v>
      </c>
      <c r="EX41" s="15">
        <v>169.67205999999996</v>
      </c>
      <c r="EY41" s="15">
        <f t="shared" si="10"/>
        <v>283.48714199999995</v>
      </c>
      <c r="EZ41" s="16"/>
      <c r="FA41" s="15">
        <v>49.428027999999856</v>
      </c>
      <c r="FB41" s="15">
        <v>83.032370000000142</v>
      </c>
      <c r="FC41" s="15">
        <v>50.346857999999997</v>
      </c>
      <c r="FD41" s="15">
        <v>68.283837000000062</v>
      </c>
      <c r="FE41" s="15">
        <v>-104.0807820000001</v>
      </c>
      <c r="FF41" s="15">
        <v>-177.51894599999994</v>
      </c>
      <c r="FG41" s="15">
        <v>-25.907019000000005</v>
      </c>
      <c r="FH41" s="15">
        <v>12.325787999999921</v>
      </c>
      <c r="FI41" s="15">
        <v>-118.94515199999992</v>
      </c>
      <c r="FJ41" s="15">
        <v>16.557513999999927</v>
      </c>
      <c r="FK41" s="15">
        <v>14.246214999999857</v>
      </c>
      <c r="FL41" s="15">
        <v>-18.052663999999638</v>
      </c>
      <c r="FM41" s="15">
        <f t="shared" si="11"/>
        <v>-150.28395299999983</v>
      </c>
      <c r="FO41" s="15">
        <v>-22.039230000000131</v>
      </c>
      <c r="FP41" s="15">
        <v>-0.18653100000001288</v>
      </c>
      <c r="FQ41" s="15">
        <v>45.391302999999859</v>
      </c>
      <c r="FR41" s="15">
        <v>-0.25727799999994616</v>
      </c>
      <c r="FS41" s="15">
        <v>175.50848900000017</v>
      </c>
      <c r="FT41" s="15">
        <v>6.8198729999999514</v>
      </c>
      <c r="FU41" s="15">
        <v>15.965006000000017</v>
      </c>
      <c r="FV41" s="15">
        <v>10.200982999999834</v>
      </c>
      <c r="FW41" s="15">
        <v>-100.41702299999984</v>
      </c>
      <c r="FX41" s="15">
        <v>-90.696624000000185</v>
      </c>
      <c r="FY41" s="15">
        <f>+SUM(FO41:FX41)</f>
        <v>40.288967999999699</v>
      </c>
      <c r="GA41" s="708"/>
    </row>
    <row r="42" spans="2:183" hidden="1" x14ac:dyDescent="0.25">
      <c r="B42" s="692" t="s">
        <v>7</v>
      </c>
      <c r="C42" s="522"/>
      <c r="D42" s="522"/>
      <c r="E42" s="522"/>
      <c r="F42" s="522"/>
      <c r="G42" s="522"/>
      <c r="H42" s="522"/>
      <c r="I42" s="522"/>
      <c r="J42" s="522"/>
      <c r="K42" s="522"/>
      <c r="L42" s="522"/>
      <c r="M42" s="522"/>
      <c r="N42" s="522"/>
      <c r="O42" s="522">
        <f t="shared" si="0"/>
        <v>0</v>
      </c>
      <c r="P42" s="523"/>
      <c r="Q42" s="522"/>
      <c r="R42" s="522"/>
      <c r="S42" s="522"/>
      <c r="T42" s="522"/>
      <c r="U42" s="522"/>
      <c r="V42" s="522"/>
      <c r="W42" s="522"/>
      <c r="X42" s="522"/>
      <c r="Y42" s="522"/>
      <c r="Z42" s="522"/>
      <c r="AA42" s="522"/>
      <c r="AB42" s="522"/>
      <c r="AC42" s="522">
        <f t="shared" si="1"/>
        <v>0</v>
      </c>
      <c r="AD42" s="523"/>
      <c r="AE42" s="522"/>
      <c r="AF42" s="522"/>
      <c r="AG42" s="522"/>
      <c r="AH42" s="522"/>
      <c r="AI42" s="522"/>
      <c r="AJ42" s="522"/>
      <c r="AK42" s="522"/>
      <c r="AL42" s="522"/>
      <c r="AM42" s="522"/>
      <c r="AN42" s="522"/>
      <c r="AO42" s="522"/>
      <c r="AP42" s="522"/>
      <c r="AQ42" s="522">
        <f t="shared" si="2"/>
        <v>0</v>
      </c>
      <c r="AR42" s="523"/>
      <c r="AS42" s="522"/>
      <c r="AT42" s="522"/>
      <c r="AU42" s="522"/>
      <c r="AV42" s="522"/>
      <c r="AW42" s="522"/>
      <c r="AX42" s="522"/>
      <c r="AY42" s="522"/>
      <c r="AZ42" s="522"/>
      <c r="BA42" s="522"/>
      <c r="BB42" s="522"/>
      <c r="BC42" s="522"/>
      <c r="BD42" s="522"/>
      <c r="BE42" s="522">
        <f t="shared" si="3"/>
        <v>0</v>
      </c>
      <c r="BF42" s="523"/>
      <c r="BG42" s="522"/>
      <c r="BH42" s="522"/>
      <c r="BI42" s="522"/>
      <c r="BJ42" s="522"/>
      <c r="BK42" s="522"/>
      <c r="BL42" s="522"/>
      <c r="BM42" s="522"/>
      <c r="BN42" s="522"/>
      <c r="BO42" s="522"/>
      <c r="BP42" s="522"/>
      <c r="BQ42" s="522"/>
      <c r="BR42" s="522"/>
      <c r="BS42" s="522">
        <f t="shared" si="4"/>
        <v>0</v>
      </c>
      <c r="BT42" s="523"/>
      <c r="BU42" s="522"/>
      <c r="BV42" s="522"/>
      <c r="BW42" s="522"/>
      <c r="BX42" s="522"/>
      <c r="BY42" s="522"/>
      <c r="BZ42" s="522"/>
      <c r="CA42" s="522"/>
      <c r="CB42" s="522"/>
      <c r="CC42" s="522"/>
      <c r="CD42" s="522"/>
      <c r="CE42" s="522"/>
      <c r="CF42" s="522"/>
      <c r="CG42" s="522">
        <f t="shared" si="5"/>
        <v>0</v>
      </c>
      <c r="CH42" s="523"/>
      <c r="CI42" s="522"/>
      <c r="CJ42" s="522"/>
      <c r="CK42" s="522"/>
      <c r="CL42" s="522"/>
      <c r="CM42" s="522"/>
      <c r="CN42" s="522"/>
      <c r="CO42" s="522"/>
      <c r="CP42" s="522"/>
      <c r="CQ42" s="522"/>
      <c r="CR42" s="522"/>
      <c r="CS42" s="522"/>
      <c r="CT42" s="522"/>
      <c r="CU42" s="522">
        <f t="shared" si="6"/>
        <v>0</v>
      </c>
      <c r="CV42" s="523"/>
      <c r="CW42" s="522"/>
      <c r="CX42" s="522"/>
      <c r="CY42" s="522"/>
      <c r="CZ42" s="522"/>
      <c r="DA42" s="522"/>
      <c r="DB42" s="522"/>
      <c r="DC42" s="522"/>
      <c r="DD42" s="522"/>
      <c r="DE42" s="522"/>
      <c r="DF42" s="522"/>
      <c r="DG42" s="522"/>
      <c r="DH42" s="522"/>
      <c r="DI42" s="522">
        <f t="shared" si="7"/>
        <v>0</v>
      </c>
      <c r="DJ42" s="523"/>
      <c r="DK42" s="522"/>
      <c r="DL42" s="522"/>
      <c r="DM42" s="522"/>
      <c r="DN42" s="522"/>
      <c r="DO42" s="522"/>
      <c r="DP42" s="522"/>
      <c r="DQ42" s="522"/>
      <c r="DR42" s="522"/>
      <c r="DS42" s="522"/>
      <c r="DT42" s="522"/>
      <c r="DU42" s="522"/>
      <c r="DV42" s="522"/>
      <c r="DW42" s="522">
        <f t="shared" si="8"/>
        <v>0</v>
      </c>
      <c r="DX42" s="523"/>
      <c r="DY42" s="522"/>
      <c r="DZ42" s="522"/>
      <c r="EA42" s="522"/>
      <c r="EB42" s="522"/>
      <c r="EC42" s="522"/>
      <c r="ED42" s="522"/>
      <c r="EE42" s="522"/>
      <c r="EF42" s="522"/>
      <c r="EG42" s="522"/>
      <c r="EH42" s="522"/>
      <c r="EI42" s="522"/>
      <c r="EJ42" s="522"/>
      <c r="EK42" s="522">
        <f t="shared" si="9"/>
        <v>0</v>
      </c>
      <c r="EL42" s="523"/>
      <c r="EM42" s="522"/>
      <c r="EN42" s="522"/>
      <c r="EO42" s="522"/>
      <c r="EP42" s="522"/>
      <c r="EQ42" s="522"/>
      <c r="ER42" s="522"/>
      <c r="ES42" s="522"/>
      <c r="ET42" s="522"/>
      <c r="EU42" s="522"/>
      <c r="EV42" s="522"/>
      <c r="EW42" s="522"/>
      <c r="EX42" s="522"/>
      <c r="EY42" s="522">
        <f t="shared" si="10"/>
        <v>0</v>
      </c>
      <c r="EZ42" s="523"/>
      <c r="FA42" s="522"/>
      <c r="FB42" s="522"/>
      <c r="FC42" s="522"/>
      <c r="FD42" s="522"/>
      <c r="FE42" s="522"/>
      <c r="FF42" s="522"/>
      <c r="FG42" s="522"/>
      <c r="FH42" s="522"/>
      <c r="FI42" s="522"/>
      <c r="FJ42" s="522"/>
      <c r="FK42" s="522"/>
      <c r="FL42" s="522"/>
      <c r="FM42" s="522">
        <f t="shared" si="11"/>
        <v>0</v>
      </c>
      <c r="FO42" s="522"/>
      <c r="FP42" s="522"/>
      <c r="FQ42" s="522"/>
      <c r="FR42" s="522"/>
      <c r="FS42" s="522"/>
      <c r="FT42" s="522"/>
      <c r="FU42" s="522"/>
      <c r="FV42" s="522"/>
      <c r="FW42" s="522"/>
      <c r="FX42" s="522"/>
      <c r="FY42" s="522">
        <f>+SUM(FO42:FX42)</f>
        <v>0</v>
      </c>
      <c r="GA42" s="708"/>
    </row>
    <row r="43" spans="2:183" ht="15.75" x14ac:dyDescent="0.25">
      <c r="B43" s="693" t="s">
        <v>736</v>
      </c>
      <c r="C43" s="24">
        <v>-386.08351951999998</v>
      </c>
      <c r="D43" s="24">
        <v>-1060.0491994799997</v>
      </c>
      <c r="E43" s="24">
        <v>202.57079694999993</v>
      </c>
      <c r="F43" s="24">
        <v>-555.17433400000027</v>
      </c>
      <c r="G43" s="24">
        <v>308.23837735999984</v>
      </c>
      <c r="H43" s="24">
        <v>460.83396200000021</v>
      </c>
      <c r="I43" s="24">
        <v>-47.966296000000057</v>
      </c>
      <c r="J43" s="24">
        <v>-1051.3533490000004</v>
      </c>
      <c r="K43" s="24">
        <v>451.98740600000031</v>
      </c>
      <c r="L43" s="24">
        <v>169.03702517000022</v>
      </c>
      <c r="M43" s="24">
        <v>511.18342800000005</v>
      </c>
      <c r="N43" s="24">
        <v>1149.1832310000002</v>
      </c>
      <c r="O43" s="24">
        <f t="shared" si="0"/>
        <v>152.40752848000011</v>
      </c>
      <c r="P43" s="685"/>
      <c r="Q43" s="24">
        <v>-301.50118000000049</v>
      </c>
      <c r="R43" s="24">
        <v>-118.02894399999985</v>
      </c>
      <c r="S43" s="24">
        <v>505.04106200000024</v>
      </c>
      <c r="T43" s="24">
        <v>-252.81801900000005</v>
      </c>
      <c r="U43" s="24">
        <v>-352.44556499999993</v>
      </c>
      <c r="V43" s="24">
        <v>-1214.5322330000001</v>
      </c>
      <c r="W43" s="24">
        <v>231.17098800000008</v>
      </c>
      <c r="X43" s="24">
        <v>-14.665555999999924</v>
      </c>
      <c r="Y43" s="24">
        <v>-827.15295600000036</v>
      </c>
      <c r="Z43" s="24">
        <v>466.65467000000052</v>
      </c>
      <c r="AA43" s="24">
        <v>298.51316800000006</v>
      </c>
      <c r="AB43" s="24">
        <v>1298.8182159999999</v>
      </c>
      <c r="AC43" s="24">
        <f t="shared" si="1"/>
        <v>-280.94634900000005</v>
      </c>
      <c r="AD43" s="685"/>
      <c r="AE43" s="24">
        <v>-407.63741200000027</v>
      </c>
      <c r="AF43" s="24">
        <v>-166.62957900000029</v>
      </c>
      <c r="AG43" s="24">
        <v>382.78752200000019</v>
      </c>
      <c r="AH43" s="24">
        <v>-285.50325499999963</v>
      </c>
      <c r="AI43" s="24">
        <v>-602.07081300000016</v>
      </c>
      <c r="AJ43" s="24">
        <v>114.57836400000042</v>
      </c>
      <c r="AK43" s="24">
        <v>-31.889301000000614</v>
      </c>
      <c r="AL43" s="24">
        <v>427.34260399999994</v>
      </c>
      <c r="AM43" s="24">
        <v>483.38650199999984</v>
      </c>
      <c r="AN43" s="24">
        <v>106.42851400000043</v>
      </c>
      <c r="AO43" s="24">
        <v>-139.57693600000007</v>
      </c>
      <c r="AP43" s="24">
        <v>768.41853700000013</v>
      </c>
      <c r="AQ43" s="24">
        <f t="shared" si="2"/>
        <v>649.63474699999983</v>
      </c>
      <c r="AR43" s="685"/>
      <c r="AS43" s="24">
        <v>-354.97428600000018</v>
      </c>
      <c r="AT43" s="24">
        <v>-94.038618999999613</v>
      </c>
      <c r="AU43" s="24">
        <v>684.01650099999983</v>
      </c>
      <c r="AV43" s="24">
        <v>-245.70784599999993</v>
      </c>
      <c r="AW43" s="24">
        <v>215.74238500000001</v>
      </c>
      <c r="AX43" s="24">
        <v>-938.80070499999988</v>
      </c>
      <c r="AY43" s="24">
        <v>-587.17398699999967</v>
      </c>
      <c r="AZ43" s="24">
        <v>24.978623999999655</v>
      </c>
      <c r="BA43" s="24">
        <v>-457.287688</v>
      </c>
      <c r="BB43" s="24">
        <v>284.89021900000023</v>
      </c>
      <c r="BC43" s="24">
        <v>163.12915499999986</v>
      </c>
      <c r="BD43" s="24">
        <v>422.8744729999998</v>
      </c>
      <c r="BE43" s="24">
        <f t="shared" si="3"/>
        <v>-882.35177399999998</v>
      </c>
      <c r="BF43" s="685"/>
      <c r="BG43" s="24">
        <v>-1645.3723039999998</v>
      </c>
      <c r="BH43" s="24">
        <v>98.195039000000179</v>
      </c>
      <c r="BI43" s="24">
        <v>1025.5491889999998</v>
      </c>
      <c r="BJ43" s="24">
        <v>-106.26987800000006</v>
      </c>
      <c r="BK43" s="24">
        <v>-313.8218439999996</v>
      </c>
      <c r="BL43" s="24">
        <v>-1139.4296280000003</v>
      </c>
      <c r="BM43" s="24">
        <v>179.40360200000021</v>
      </c>
      <c r="BN43" s="24">
        <v>384.66849099999934</v>
      </c>
      <c r="BO43" s="24">
        <v>1064.3729560000004</v>
      </c>
      <c r="BP43" s="24">
        <v>-2707.1705170000009</v>
      </c>
      <c r="BQ43" s="24">
        <v>942.69915900000058</v>
      </c>
      <c r="BR43" s="24">
        <v>2448.0913899999996</v>
      </c>
      <c r="BS43" s="24">
        <f t="shared" si="4"/>
        <v>230.91565499999979</v>
      </c>
      <c r="BT43" s="685"/>
      <c r="BU43" s="24">
        <v>-3797.1223909999994</v>
      </c>
      <c r="BV43" s="24">
        <v>666.72557999999992</v>
      </c>
      <c r="BW43" s="24">
        <v>1083.9629459999994</v>
      </c>
      <c r="BX43" s="24">
        <v>117.17480300000045</v>
      </c>
      <c r="BY43" s="24">
        <v>-71.610115999999721</v>
      </c>
      <c r="BZ43" s="24">
        <v>336.95933000000002</v>
      </c>
      <c r="CA43" s="24">
        <v>-132.89596600000061</v>
      </c>
      <c r="CB43" s="24">
        <v>-177.51967799999943</v>
      </c>
      <c r="CC43" s="24">
        <v>354.81030399999975</v>
      </c>
      <c r="CD43" s="24">
        <v>-144.62770599999953</v>
      </c>
      <c r="CE43" s="24">
        <v>308.74492899999939</v>
      </c>
      <c r="CF43" s="24">
        <v>231.44850500000047</v>
      </c>
      <c r="CG43" s="24">
        <f t="shared" si="5"/>
        <v>-1223.9494599999991</v>
      </c>
      <c r="CH43" s="685"/>
      <c r="CI43" s="24">
        <v>-1325.646066</v>
      </c>
      <c r="CJ43" s="24">
        <v>886.98362399999974</v>
      </c>
      <c r="CK43" s="24">
        <v>-1719.6348119999998</v>
      </c>
      <c r="CL43" s="24">
        <v>1055.5004530000001</v>
      </c>
      <c r="CM43" s="24">
        <v>-736.18493000000058</v>
      </c>
      <c r="CN43" s="24">
        <v>274.96225099999981</v>
      </c>
      <c r="CO43" s="24">
        <v>374.2914400000011</v>
      </c>
      <c r="CP43" s="24">
        <v>314.27174899999932</v>
      </c>
      <c r="CQ43" s="24">
        <v>-2021.5207809999993</v>
      </c>
      <c r="CR43" s="24">
        <v>1716.3408749999994</v>
      </c>
      <c r="CS43" s="24">
        <v>861.34546100000057</v>
      </c>
      <c r="CT43" s="24">
        <v>82.943905999999686</v>
      </c>
      <c r="CU43" s="24">
        <f t="shared" si="6"/>
        <v>-236.34683000000001</v>
      </c>
      <c r="CV43" s="685"/>
      <c r="CW43" s="24">
        <v>-131.10916700000018</v>
      </c>
      <c r="CX43" s="24">
        <v>651.79490099999998</v>
      </c>
      <c r="CY43" s="24">
        <v>437.95245400000016</v>
      </c>
      <c r="CZ43" s="24">
        <v>70.761013999999818</v>
      </c>
      <c r="DA43" s="24">
        <v>-266.82718800000004</v>
      </c>
      <c r="DB43" s="24">
        <v>240.1215230000002</v>
      </c>
      <c r="DC43" s="24">
        <v>161.76809600000024</v>
      </c>
      <c r="DD43" s="24">
        <v>32.409791999999754</v>
      </c>
      <c r="DE43" s="24">
        <v>36.865340999999688</v>
      </c>
      <c r="DF43" s="24">
        <v>-741.78242499999908</v>
      </c>
      <c r="DG43" s="24">
        <v>-107.36517500000022</v>
      </c>
      <c r="DH43" s="24">
        <v>-674.29843800000049</v>
      </c>
      <c r="DI43" s="24">
        <f t="shared" si="7"/>
        <v>-289.70927200000028</v>
      </c>
      <c r="DJ43" s="685"/>
      <c r="DK43" s="24">
        <v>53.111363000000409</v>
      </c>
      <c r="DL43" s="24">
        <v>50.979068999999328</v>
      </c>
      <c r="DM43" s="24">
        <v>5.5814550000002328</v>
      </c>
      <c r="DN43" s="24">
        <v>-46.028500999999579</v>
      </c>
      <c r="DO43" s="24">
        <v>83.018557999999501</v>
      </c>
      <c r="DP43" s="24">
        <v>-228.97889299999946</v>
      </c>
      <c r="DQ43" s="24">
        <v>116.86586999999938</v>
      </c>
      <c r="DR43" s="24">
        <v>-691.59894299999939</v>
      </c>
      <c r="DS43" s="24">
        <v>-407.40634500000021</v>
      </c>
      <c r="DT43" s="24">
        <v>-511.55298500000009</v>
      </c>
      <c r="DU43" s="24">
        <v>-248.36964499999993</v>
      </c>
      <c r="DV43" s="24">
        <v>505.40520599999945</v>
      </c>
      <c r="DW43" s="24">
        <f t="shared" si="8"/>
        <v>-1318.9737910000003</v>
      </c>
      <c r="DX43" s="685"/>
      <c r="DY43" s="24">
        <v>-508.26243599999964</v>
      </c>
      <c r="DZ43" s="24">
        <v>260.27046900000028</v>
      </c>
      <c r="EA43" s="24">
        <v>-544.73995999999988</v>
      </c>
      <c r="EB43" s="24">
        <v>-215.51321699999994</v>
      </c>
      <c r="EC43" s="24">
        <v>-560.81399600000077</v>
      </c>
      <c r="ED43" s="24">
        <v>-534.07500199999913</v>
      </c>
      <c r="EE43" s="24">
        <v>-108.34919900000023</v>
      </c>
      <c r="EF43" s="24">
        <v>-70.377923000000351</v>
      </c>
      <c r="EG43" s="24">
        <v>205.11095400000011</v>
      </c>
      <c r="EH43" s="24">
        <v>659.5473203099998</v>
      </c>
      <c r="EI43" s="24">
        <v>453.89166400000045</v>
      </c>
      <c r="EJ43" s="24">
        <v>550.86239514999954</v>
      </c>
      <c r="EK43" s="24">
        <f t="shared" si="9"/>
        <v>-412.44893053999965</v>
      </c>
      <c r="EL43" s="685"/>
      <c r="EM43" s="24">
        <v>-41.967349789999048</v>
      </c>
      <c r="EN43" s="24">
        <v>864.7158631899996</v>
      </c>
      <c r="EO43" s="24">
        <v>511.94099025999992</v>
      </c>
      <c r="EP43" s="24">
        <v>-569.02768463000041</v>
      </c>
      <c r="EQ43" s="24">
        <v>149.18091386000071</v>
      </c>
      <c r="ER43" s="24">
        <v>478.19332750999956</v>
      </c>
      <c r="ES43" s="24">
        <v>63.841403370010426</v>
      </c>
      <c r="ET43" s="24">
        <v>337.91876457999513</v>
      </c>
      <c r="EU43" s="24">
        <v>-84.251393200005623</v>
      </c>
      <c r="EV43" s="24">
        <v>-26.196054039999581</v>
      </c>
      <c r="EW43" s="24">
        <v>-17.43760218000034</v>
      </c>
      <c r="EX43" s="24">
        <v>1135.1207602100001</v>
      </c>
      <c r="EY43" s="24">
        <f t="shared" si="10"/>
        <v>2802.0319391400008</v>
      </c>
      <c r="EZ43" s="685"/>
      <c r="FA43" s="24">
        <v>-344.66273811999514</v>
      </c>
      <c r="FB43" s="24">
        <v>-386.81675751000478</v>
      </c>
      <c r="FC43" s="24">
        <v>204.0589513000001</v>
      </c>
      <c r="FD43" s="24">
        <v>-533.12295450000022</v>
      </c>
      <c r="FE43" s="24">
        <v>-455.95272264999994</v>
      </c>
      <c r="FF43" s="24">
        <v>88.069492649999916</v>
      </c>
      <c r="FG43" s="24">
        <v>179.82881184000018</v>
      </c>
      <c r="FH43" s="24">
        <v>-480.85320789000025</v>
      </c>
      <c r="FI43" s="24">
        <v>-96.123576259999709</v>
      </c>
      <c r="FJ43" s="24">
        <v>48.50526391999972</v>
      </c>
      <c r="FK43" s="24">
        <v>370.31021168000041</v>
      </c>
      <c r="FL43" s="24">
        <v>564.96993152999971</v>
      </c>
      <c r="FM43" s="24">
        <f t="shared" si="11"/>
        <v>-841.78929401000028</v>
      </c>
      <c r="FO43" s="24">
        <v>-152.89270156999964</v>
      </c>
      <c r="FP43" s="24">
        <v>-98.388901879998684</v>
      </c>
      <c r="FQ43" s="24">
        <v>-62.705857520002041</v>
      </c>
      <c r="FR43" s="24">
        <v>-88.663843059999863</v>
      </c>
      <c r="FS43" s="24">
        <v>-222.26192283999978</v>
      </c>
      <c r="FT43" s="24">
        <v>227.02579277000007</v>
      </c>
      <c r="FU43" s="24">
        <v>-117.21200749999991</v>
      </c>
      <c r="FV43" s="24">
        <v>306.25976698999989</v>
      </c>
      <c r="FW43" s="24">
        <v>92.403322150000008</v>
      </c>
      <c r="FX43" s="24">
        <v>-945.32526088000009</v>
      </c>
      <c r="FY43" s="24">
        <f>+SUM(FO43:FX43)</f>
        <v>-1061.7616133400002</v>
      </c>
      <c r="GA43" s="708"/>
    </row>
    <row r="44" spans="2:183" x14ac:dyDescent="0.25">
      <c r="B44" s="114" t="s">
        <v>741</v>
      </c>
    </row>
    <row r="45" spans="2:183" x14ac:dyDescent="0.25">
      <c r="B45" s="114" t="s">
        <v>742</v>
      </c>
    </row>
    <row r="46" spans="2:183" x14ac:dyDescent="0.25">
      <c r="B46" s="114" t="s">
        <v>743</v>
      </c>
    </row>
    <row r="47" spans="2:183" x14ac:dyDescent="0.25">
      <c r="B47" s="114" t="s">
        <v>730</v>
      </c>
    </row>
    <row r="48" spans="2:183" x14ac:dyDescent="0.25">
      <c r="B48" s="114" t="s">
        <v>744</v>
      </c>
    </row>
  </sheetData>
  <mergeCells count="13">
    <mergeCell ref="C5:O5"/>
    <mergeCell ref="Q5:AC5"/>
    <mergeCell ref="AE5:AQ5"/>
    <mergeCell ref="AS5:BE5"/>
    <mergeCell ref="EM5:EY5"/>
    <mergeCell ref="FA5:FM5"/>
    <mergeCell ref="FO5:FY5"/>
    <mergeCell ref="BG5:BS5"/>
    <mergeCell ref="DY5:EK5"/>
    <mergeCell ref="BU5:CG5"/>
    <mergeCell ref="CI5:CU5"/>
    <mergeCell ref="CW5:DI5"/>
    <mergeCell ref="DK5:DW5"/>
  </mergeCells>
  <hyperlinks>
    <hyperlink ref="B5" location="ÍNDICE!A1" display="Menú principal" xr:uid="{E5DEDB15-D63C-4EB2-8366-5A4EAF2D1E0D}"/>
  </hyperlinks>
  <pageMargins left="0.7" right="0.7" top="0.75" bottom="0.75" header="0.3" footer="0.3"/>
  <pageSetup paperSize="9" orientation="portrait" r:id="rId1"/>
  <ignoredErrors>
    <ignoredError sqref="EY19 EK19 DW19 DI19 CU19 CG19 BS19 BE19 AQ19 AC19 O19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4C47A-E4CB-4910-9935-B8431C0069CC}">
  <sheetPr>
    <tabColor theme="4" tint="0.79998168889431442"/>
  </sheetPr>
  <dimension ref="B2:GA53"/>
  <sheetViews>
    <sheetView zoomScaleNormal="100" workbookViewId="0">
      <pane xSplit="2" ySplit="6" topLeftCell="C36" activePane="bottomRight" state="frozen"/>
      <selection activeCell="B43" sqref="B43"/>
      <selection pane="topRight" activeCell="B43" sqref="B43"/>
      <selection pane="bottomLeft" activeCell="B43" sqref="B43"/>
      <selection pane="bottomRight" activeCell="C44" sqref="C44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1" width="10.140625" style="9" customWidth="1"/>
    <col min="122" max="122" width="12.140625" style="9" customWidth="1"/>
    <col min="123" max="124" width="10.140625" style="9" customWidth="1"/>
    <col min="125" max="125" width="11.42578125" style="9" customWidth="1"/>
    <col min="126" max="138" width="10.140625" style="9" customWidth="1"/>
    <col min="139" max="139" width="11.42578125" style="9" customWidth="1"/>
    <col min="140" max="152" width="10.140625" style="9" customWidth="1"/>
    <col min="153" max="153" width="11.42578125" style="9" customWidth="1"/>
    <col min="154" max="166" width="10.140625" style="9" customWidth="1"/>
    <col min="167" max="167" width="11.42578125" style="9"/>
    <col min="168" max="169" width="10.140625" style="9" customWidth="1"/>
    <col min="170" max="170" width="11.42578125" style="9"/>
    <col min="171" max="181" width="10.140625" style="9" customWidth="1"/>
    <col min="182" max="16384" width="11.42578125" style="9"/>
  </cols>
  <sheetData>
    <row r="2" spans="2:183" ht="53.25" customHeight="1" x14ac:dyDescent="0.25">
      <c r="B2" s="686"/>
    </row>
    <row r="3" spans="2:183" ht="15.75" x14ac:dyDescent="0.25">
      <c r="B3" s="686" t="s">
        <v>705</v>
      </c>
    </row>
    <row r="4" spans="2:183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  <c r="FA4" s="466"/>
      <c r="FB4" s="466"/>
      <c r="FC4" s="466"/>
      <c r="FD4" s="466"/>
      <c r="FE4" s="466"/>
      <c r="FF4" s="466"/>
      <c r="FG4" s="466"/>
      <c r="FH4" s="466"/>
      <c r="FI4" s="466"/>
      <c r="FJ4" s="466"/>
      <c r="FK4" s="466"/>
      <c r="FL4" s="466"/>
      <c r="FM4" s="466"/>
      <c r="FO4" s="466"/>
      <c r="FP4" s="466"/>
      <c r="FQ4" s="466"/>
      <c r="FR4" s="466"/>
      <c r="FS4" s="466"/>
      <c r="FT4" s="466"/>
      <c r="FU4" s="466"/>
      <c r="FV4" s="466"/>
      <c r="FW4" s="466"/>
      <c r="FX4" s="466"/>
      <c r="FY4" s="466"/>
    </row>
    <row r="5" spans="2:183" ht="15.75" customHeight="1" thickBot="1" x14ac:dyDescent="0.3">
      <c r="B5" s="713" t="s">
        <v>729</v>
      </c>
      <c r="C5" s="773">
        <v>2013</v>
      </c>
      <c r="D5" s="774"/>
      <c r="E5" s="774"/>
      <c r="F5" s="774"/>
      <c r="G5" s="774"/>
      <c r="H5" s="774"/>
      <c r="I5" s="774"/>
      <c r="J5" s="774"/>
      <c r="K5" s="774"/>
      <c r="L5" s="774"/>
      <c r="M5" s="774"/>
      <c r="N5" s="774"/>
      <c r="O5" s="775"/>
      <c r="P5" s="466"/>
      <c r="Q5" s="773">
        <v>2014</v>
      </c>
      <c r="R5" s="774"/>
      <c r="S5" s="774"/>
      <c r="T5" s="774"/>
      <c r="U5" s="774"/>
      <c r="V5" s="774"/>
      <c r="W5" s="774"/>
      <c r="X5" s="774"/>
      <c r="Y5" s="774"/>
      <c r="Z5" s="774"/>
      <c r="AA5" s="774"/>
      <c r="AB5" s="774"/>
      <c r="AC5" s="775"/>
      <c r="AD5" s="466"/>
      <c r="AE5" s="773">
        <v>2015</v>
      </c>
      <c r="AF5" s="774"/>
      <c r="AG5" s="774"/>
      <c r="AH5" s="774"/>
      <c r="AI5" s="774"/>
      <c r="AJ5" s="774"/>
      <c r="AK5" s="774"/>
      <c r="AL5" s="774"/>
      <c r="AM5" s="774"/>
      <c r="AN5" s="774"/>
      <c r="AO5" s="774"/>
      <c r="AP5" s="774"/>
      <c r="AQ5" s="775"/>
      <c r="AR5" s="466"/>
      <c r="AS5" s="773">
        <v>2016</v>
      </c>
      <c r="AT5" s="774"/>
      <c r="AU5" s="774"/>
      <c r="AV5" s="774"/>
      <c r="AW5" s="774"/>
      <c r="AX5" s="774"/>
      <c r="AY5" s="774"/>
      <c r="AZ5" s="774"/>
      <c r="BA5" s="774"/>
      <c r="BB5" s="774"/>
      <c r="BC5" s="774"/>
      <c r="BD5" s="774"/>
      <c r="BE5" s="775"/>
      <c r="BF5" s="466"/>
      <c r="BG5" s="773">
        <v>2017</v>
      </c>
      <c r="BH5" s="774"/>
      <c r="BI5" s="774"/>
      <c r="BJ5" s="774"/>
      <c r="BK5" s="774"/>
      <c r="BL5" s="774"/>
      <c r="BM5" s="774"/>
      <c r="BN5" s="774"/>
      <c r="BO5" s="774"/>
      <c r="BP5" s="774"/>
      <c r="BQ5" s="774"/>
      <c r="BR5" s="774"/>
      <c r="BS5" s="775"/>
      <c r="BT5" s="466"/>
      <c r="BU5" s="773">
        <v>2018</v>
      </c>
      <c r="BV5" s="774"/>
      <c r="BW5" s="774"/>
      <c r="BX5" s="774"/>
      <c r="BY5" s="774"/>
      <c r="BZ5" s="774"/>
      <c r="CA5" s="774"/>
      <c r="CB5" s="774"/>
      <c r="CC5" s="774"/>
      <c r="CD5" s="774"/>
      <c r="CE5" s="774"/>
      <c r="CF5" s="774"/>
      <c r="CG5" s="775"/>
      <c r="CH5" s="466"/>
      <c r="CI5" s="773">
        <v>2019</v>
      </c>
      <c r="CJ5" s="774"/>
      <c r="CK5" s="774"/>
      <c r="CL5" s="774"/>
      <c r="CM5" s="774"/>
      <c r="CN5" s="774"/>
      <c r="CO5" s="774"/>
      <c r="CP5" s="774"/>
      <c r="CQ5" s="774"/>
      <c r="CR5" s="774"/>
      <c r="CS5" s="774"/>
      <c r="CT5" s="774"/>
      <c r="CU5" s="775"/>
      <c r="CV5" s="466"/>
      <c r="CW5" s="773">
        <v>2020</v>
      </c>
      <c r="CX5" s="774"/>
      <c r="CY5" s="774"/>
      <c r="CZ5" s="774"/>
      <c r="DA5" s="774"/>
      <c r="DB5" s="774"/>
      <c r="DC5" s="774"/>
      <c r="DD5" s="774"/>
      <c r="DE5" s="774"/>
      <c r="DF5" s="774"/>
      <c r="DG5" s="774"/>
      <c r="DH5" s="774"/>
      <c r="DI5" s="775"/>
      <c r="DJ5" s="466"/>
      <c r="DK5" s="773">
        <v>2021</v>
      </c>
      <c r="DL5" s="774"/>
      <c r="DM5" s="774"/>
      <c r="DN5" s="774"/>
      <c r="DO5" s="774"/>
      <c r="DP5" s="774"/>
      <c r="DQ5" s="774"/>
      <c r="DR5" s="774"/>
      <c r="DS5" s="774"/>
      <c r="DT5" s="774"/>
      <c r="DU5" s="774"/>
      <c r="DV5" s="774"/>
      <c r="DW5" s="775"/>
      <c r="DX5" s="466"/>
      <c r="DY5" s="773">
        <v>2022</v>
      </c>
      <c r="DZ5" s="774"/>
      <c r="EA5" s="774"/>
      <c r="EB5" s="774"/>
      <c r="EC5" s="774"/>
      <c r="ED5" s="774"/>
      <c r="EE5" s="774"/>
      <c r="EF5" s="774"/>
      <c r="EG5" s="774"/>
      <c r="EH5" s="774"/>
      <c r="EI5" s="774"/>
      <c r="EJ5" s="774"/>
      <c r="EK5" s="775"/>
      <c r="EL5" s="703"/>
      <c r="EM5" s="773">
        <v>2023</v>
      </c>
      <c r="EN5" s="774"/>
      <c r="EO5" s="774"/>
      <c r="EP5" s="774"/>
      <c r="EQ5" s="774"/>
      <c r="ER5" s="774"/>
      <c r="ES5" s="774"/>
      <c r="ET5" s="774"/>
      <c r="EU5" s="774"/>
      <c r="EV5" s="774"/>
      <c r="EW5" s="774"/>
      <c r="EX5" s="774"/>
      <c r="EY5" s="775"/>
      <c r="EZ5" s="703"/>
      <c r="FA5" s="773">
        <v>2024</v>
      </c>
      <c r="FB5" s="774"/>
      <c r="FC5" s="774"/>
      <c r="FD5" s="774"/>
      <c r="FE5" s="774"/>
      <c r="FF5" s="774"/>
      <c r="FG5" s="774"/>
      <c r="FH5" s="774"/>
      <c r="FI5" s="774"/>
      <c r="FJ5" s="774"/>
      <c r="FK5" s="774"/>
      <c r="FL5" s="774"/>
      <c r="FM5" s="775"/>
      <c r="FO5" s="773">
        <v>2025</v>
      </c>
      <c r="FP5" s="774"/>
      <c r="FQ5" s="774"/>
      <c r="FR5" s="774"/>
      <c r="FS5" s="774"/>
      <c r="FT5" s="774"/>
      <c r="FU5" s="774"/>
      <c r="FV5" s="774"/>
      <c r="FW5" s="774"/>
      <c r="FX5" s="774"/>
      <c r="FY5" s="775"/>
    </row>
    <row r="6" spans="2:183" ht="27.95" customHeight="1" x14ac:dyDescent="0.25">
      <c r="B6" s="70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 t="s">
        <v>108</v>
      </c>
      <c r="EW6" s="701" t="s">
        <v>109</v>
      </c>
      <c r="EX6" s="701" t="s">
        <v>110</v>
      </c>
      <c r="EY6" s="701" t="s">
        <v>24</v>
      </c>
      <c r="EZ6" s="517"/>
      <c r="FA6" s="701" t="s">
        <v>111</v>
      </c>
      <c r="FB6" s="701" t="s">
        <v>100</v>
      </c>
      <c r="FC6" s="701" t="s">
        <v>101</v>
      </c>
      <c r="FD6" s="701" t="s">
        <v>102</v>
      </c>
      <c r="FE6" s="701" t="s">
        <v>103</v>
      </c>
      <c r="FF6" s="701" t="s">
        <v>104</v>
      </c>
      <c r="FG6" s="701" t="s">
        <v>105</v>
      </c>
      <c r="FH6" s="701" t="s">
        <v>106</v>
      </c>
      <c r="FI6" s="701" t="s">
        <v>107</v>
      </c>
      <c r="FJ6" s="701" t="s">
        <v>108</v>
      </c>
      <c r="FK6" s="701" t="s">
        <v>109</v>
      </c>
      <c r="FL6" s="701" t="s">
        <v>110</v>
      </c>
      <c r="FM6" s="701" t="s">
        <v>24</v>
      </c>
      <c r="FO6" s="701" t="s">
        <v>111</v>
      </c>
      <c r="FP6" s="701" t="s">
        <v>100</v>
      </c>
      <c r="FQ6" s="701" t="s">
        <v>101</v>
      </c>
      <c r="FR6" s="701" t="s">
        <v>102</v>
      </c>
      <c r="FS6" s="701" t="s">
        <v>103</v>
      </c>
      <c r="FT6" s="701" t="s">
        <v>104</v>
      </c>
      <c r="FU6" s="701" t="s">
        <v>105</v>
      </c>
      <c r="FV6" s="701" t="s">
        <v>106</v>
      </c>
      <c r="FW6" s="701" t="s">
        <v>107</v>
      </c>
      <c r="FX6" s="701" t="s">
        <v>108</v>
      </c>
      <c r="FY6" s="701" t="s">
        <v>24</v>
      </c>
    </row>
    <row r="7" spans="2:183" ht="15.75" x14ac:dyDescent="0.25">
      <c r="B7" s="687" t="s">
        <v>678</v>
      </c>
      <c r="C7" s="542">
        <v>-370.77458562504535</v>
      </c>
      <c r="D7" s="542">
        <v>994.3723500119529</v>
      </c>
      <c r="E7" s="542">
        <v>627.7789726368012</v>
      </c>
      <c r="F7" s="542">
        <v>-258.25046936711169</v>
      </c>
      <c r="G7" s="542">
        <v>407.476701058971</v>
      </c>
      <c r="H7" s="542">
        <v>1095.7065685467962</v>
      </c>
      <c r="I7" s="542">
        <v>222.59337503725419</v>
      </c>
      <c r="J7" s="542">
        <v>958.25393891661088</v>
      </c>
      <c r="K7" s="542">
        <v>970.58432138113767</v>
      </c>
      <c r="L7" s="542">
        <v>1027.2558991825395</v>
      </c>
      <c r="M7" s="542">
        <v>1268.2116057595713</v>
      </c>
      <c r="N7" s="542">
        <v>1959.4287841008149</v>
      </c>
      <c r="O7" s="542">
        <f t="shared" ref="O7:O44" si="0">+SUM(C7:N7)</f>
        <v>8902.6374616402918</v>
      </c>
      <c r="P7" s="573"/>
      <c r="Q7" s="542">
        <v>-47.75976480204281</v>
      </c>
      <c r="R7" s="542">
        <v>910.57137370104033</v>
      </c>
      <c r="S7" s="542">
        <v>558.94792837762338</v>
      </c>
      <c r="T7" s="542">
        <v>320.06386347516536</v>
      </c>
      <c r="U7" s="542">
        <v>543.78534488611808</v>
      </c>
      <c r="V7" s="542">
        <v>862.33345178087734</v>
      </c>
      <c r="W7" s="542">
        <v>810.72023672265186</v>
      </c>
      <c r="X7" s="542">
        <v>1034.7759947772538</v>
      </c>
      <c r="Y7" s="542">
        <v>900.44579099105249</v>
      </c>
      <c r="Z7" s="542">
        <v>1125.993029059684</v>
      </c>
      <c r="AA7" s="542">
        <v>1293.3682923204838</v>
      </c>
      <c r="AB7" s="542">
        <v>2295.0784399061904</v>
      </c>
      <c r="AC7" s="542">
        <f t="shared" ref="AC7:AC44" si="1">+SUM(Q7:AB7)</f>
        <v>10608.323981196098</v>
      </c>
      <c r="AD7" s="573"/>
      <c r="AE7" s="542">
        <v>-396.30158649619261</v>
      </c>
      <c r="AF7" s="542">
        <v>365.00650501196992</v>
      </c>
      <c r="AG7" s="542">
        <v>800.1344743587224</v>
      </c>
      <c r="AH7" s="542">
        <v>-302.32865445697144</v>
      </c>
      <c r="AI7" s="542">
        <v>741.60817221050638</v>
      </c>
      <c r="AJ7" s="542">
        <v>872.71339337847439</v>
      </c>
      <c r="AK7" s="542">
        <v>-182.07776305532934</v>
      </c>
      <c r="AL7" s="542">
        <v>316.80850472873544</v>
      </c>
      <c r="AM7" s="542">
        <v>367.2590769946105</v>
      </c>
      <c r="AN7" s="542">
        <v>739.38644521185779</v>
      </c>
      <c r="AO7" s="542">
        <v>413.32921108720529</v>
      </c>
      <c r="AP7" s="542">
        <v>2742.2429351395813</v>
      </c>
      <c r="AQ7" s="542">
        <f t="shared" ref="AQ7:AQ44" si="2">+SUM(AE7:AP7)</f>
        <v>6477.7807141131698</v>
      </c>
      <c r="AR7" s="573"/>
      <c r="AS7" s="542">
        <v>-261.18279135039234</v>
      </c>
      <c r="AT7" s="542">
        <v>641.46254189783053</v>
      </c>
      <c r="AU7" s="542">
        <v>962.88354598807223</v>
      </c>
      <c r="AV7" s="542">
        <v>25.888976093588553</v>
      </c>
      <c r="AW7" s="542">
        <v>158.27631023221011</v>
      </c>
      <c r="AX7" s="542">
        <v>674.20340662972922</v>
      </c>
      <c r="AY7" s="542">
        <v>392.89771625189337</v>
      </c>
      <c r="AZ7" s="542">
        <v>470.23942001188834</v>
      </c>
      <c r="BA7" s="542">
        <v>823.012183801834</v>
      </c>
      <c r="BB7" s="542">
        <v>467.15118861954215</v>
      </c>
      <c r="BC7" s="542">
        <v>1067.3969668440877</v>
      </c>
      <c r="BD7" s="542">
        <v>2092.7007670732019</v>
      </c>
      <c r="BE7" s="542">
        <f t="shared" ref="BE7:BE44" si="3">+SUM(AS7:BD7)</f>
        <v>7514.9302320934858</v>
      </c>
      <c r="BF7" s="573"/>
      <c r="BG7" s="542">
        <v>-275.59498010165862</v>
      </c>
      <c r="BH7" s="542">
        <v>608.46770864541827</v>
      </c>
      <c r="BI7" s="542">
        <v>1073.8474132790977</v>
      </c>
      <c r="BJ7" s="542">
        <v>-27.175031769257203</v>
      </c>
      <c r="BK7" s="542">
        <v>283.07154640049839</v>
      </c>
      <c r="BL7" s="542">
        <v>535.38900021858103</v>
      </c>
      <c r="BM7" s="542">
        <v>-212.58024052452538</v>
      </c>
      <c r="BN7" s="542">
        <v>369.9366877171642</v>
      </c>
      <c r="BO7" s="542">
        <v>324.48380060901195</v>
      </c>
      <c r="BP7" s="542">
        <v>667.84455062729035</v>
      </c>
      <c r="BQ7" s="542">
        <v>701.4818438571333</v>
      </c>
      <c r="BR7" s="542">
        <v>2563.1083642192125</v>
      </c>
      <c r="BS7" s="542">
        <f t="shared" ref="BS7:BS44" si="4">+SUM(BG7:BR7)</f>
        <v>6612.2806631779658</v>
      </c>
      <c r="BT7" s="573"/>
      <c r="BU7" s="542">
        <v>-260.60237699951767</v>
      </c>
      <c r="BV7" s="542">
        <v>460.74770944176908</v>
      </c>
      <c r="BW7" s="542">
        <v>843.53818163596634</v>
      </c>
      <c r="BX7" s="542">
        <v>156.92334860640858</v>
      </c>
      <c r="BY7" s="542">
        <v>199.88896644905662</v>
      </c>
      <c r="BZ7" s="542">
        <v>288.97139502669279</v>
      </c>
      <c r="CA7" s="542">
        <v>124.16507293463519</v>
      </c>
      <c r="CB7" s="542">
        <v>354.59748278681718</v>
      </c>
      <c r="CC7" s="542">
        <v>363.47586358000763</v>
      </c>
      <c r="CD7" s="542">
        <v>193.80376665866788</v>
      </c>
      <c r="CE7" s="542">
        <v>120.44805910203922</v>
      </c>
      <c r="CF7" s="542">
        <v>1515.2745742845377</v>
      </c>
      <c r="CG7" s="542">
        <f t="shared" ref="CG7:CG44" si="5">+SUM(BU7:CF7)</f>
        <v>4361.2320435070806</v>
      </c>
      <c r="CH7" s="573"/>
      <c r="CI7" s="542">
        <v>-12.624574765887701</v>
      </c>
      <c r="CJ7" s="542">
        <v>365.4710250097005</v>
      </c>
      <c r="CK7" s="542">
        <v>271.55167781895216</v>
      </c>
      <c r="CL7" s="542">
        <v>-78.302821495512035</v>
      </c>
      <c r="CM7" s="542">
        <v>241.86097256190214</v>
      </c>
      <c r="CN7" s="542">
        <v>651.63365980004846</v>
      </c>
      <c r="CO7" s="542">
        <v>696.87821567149717</v>
      </c>
      <c r="CP7" s="542">
        <v>275.0887221626972</v>
      </c>
      <c r="CQ7" s="542">
        <v>549.08113840900319</v>
      </c>
      <c r="CR7" s="542">
        <v>218.0793994977862</v>
      </c>
      <c r="CS7" s="542">
        <v>429.32208087221829</v>
      </c>
      <c r="CT7" s="542">
        <v>2560.462497921586</v>
      </c>
      <c r="CU7" s="542">
        <f t="shared" ref="CU7:CU44" si="6">+SUM(CI7:CT7)</f>
        <v>6168.5019934639913</v>
      </c>
      <c r="CV7" s="573"/>
      <c r="CW7" s="542">
        <v>-137.48490452021611</v>
      </c>
      <c r="CX7" s="542">
        <v>427.68581845348763</v>
      </c>
      <c r="CY7" s="542">
        <v>-90.130362477505969</v>
      </c>
      <c r="CZ7" s="542">
        <v>540.43819177273531</v>
      </c>
      <c r="DA7" s="542">
        <v>1545.7384691690818</v>
      </c>
      <c r="DB7" s="542">
        <v>1045.004545459532</v>
      </c>
      <c r="DC7" s="542">
        <v>744.17911847744722</v>
      </c>
      <c r="DD7" s="542">
        <v>776.50419523569394</v>
      </c>
      <c r="DE7" s="542">
        <v>-134.3027114482918</v>
      </c>
      <c r="DF7" s="542">
        <v>618.82964320247606</v>
      </c>
      <c r="DG7" s="542">
        <v>447.75712217208752</v>
      </c>
      <c r="DH7" s="542">
        <v>1888.1212132464489</v>
      </c>
      <c r="DI7" s="542">
        <f t="shared" ref="DI7:DI44" si="7">+SUM(CW7:DH7)</f>
        <v>7672.3403387429762</v>
      </c>
      <c r="DJ7" s="573"/>
      <c r="DK7" s="542">
        <v>97.955021430079341</v>
      </c>
      <c r="DL7" s="542">
        <v>438.0856302656257</v>
      </c>
      <c r="DM7" s="542">
        <v>-12.84855155299465</v>
      </c>
      <c r="DN7" s="542">
        <v>-86.640117490718694</v>
      </c>
      <c r="DO7" s="542">
        <v>391.01382665467918</v>
      </c>
      <c r="DP7" s="542">
        <v>278.91488762232302</v>
      </c>
      <c r="DQ7" s="542">
        <v>410.33724645007305</v>
      </c>
      <c r="DR7" s="542">
        <v>570.96044901913365</v>
      </c>
      <c r="DS7" s="542">
        <v>-348.63814658664842</v>
      </c>
      <c r="DT7" s="542">
        <v>379.45559929459614</v>
      </c>
      <c r="DU7" s="542">
        <v>-8.3608256965339933</v>
      </c>
      <c r="DV7" s="542">
        <v>2291.5364814847508</v>
      </c>
      <c r="DW7" s="542">
        <f t="shared" ref="DW7:DW44" si="8">+SUM(DK7:DV7)</f>
        <v>4401.7715008943651</v>
      </c>
      <c r="DX7" s="573"/>
      <c r="DY7" s="542">
        <v>-480.91048451772645</v>
      </c>
      <c r="DZ7" s="542">
        <v>645.47629831589575</v>
      </c>
      <c r="EA7" s="542">
        <v>-283.44534274430362</v>
      </c>
      <c r="EB7" s="542">
        <v>-224.67645430119546</v>
      </c>
      <c r="EC7" s="542">
        <v>-406.63948681431384</v>
      </c>
      <c r="ED7" s="542">
        <v>469.43005924659337</v>
      </c>
      <c r="EE7" s="542">
        <v>-65.075507790628762</v>
      </c>
      <c r="EF7" s="542">
        <v>90.248000537849293</v>
      </c>
      <c r="EG7" s="542">
        <v>26.490141807127884</v>
      </c>
      <c r="EH7" s="542">
        <v>293.97485797726563</v>
      </c>
      <c r="EI7" s="542">
        <v>566.80016413704266</v>
      </c>
      <c r="EJ7" s="542">
        <v>1341.4583512154798</v>
      </c>
      <c r="EK7" s="542">
        <f t="shared" ref="EK7:EK44" si="9">+SUM(DY7:EJ7)</f>
        <v>1973.1305970690862</v>
      </c>
      <c r="EL7" s="573"/>
      <c r="EM7" s="542">
        <v>-272.86968298404304</v>
      </c>
      <c r="EN7" s="542">
        <v>803.07974738213602</v>
      </c>
      <c r="EO7" s="542">
        <v>249.87871415805353</v>
      </c>
      <c r="EP7" s="542">
        <v>-493.51335769277921</v>
      </c>
      <c r="EQ7" s="542">
        <v>651.85715355822185</v>
      </c>
      <c r="ER7" s="542">
        <v>525.58078517961803</v>
      </c>
      <c r="ES7" s="542">
        <v>688.11537117384796</v>
      </c>
      <c r="ET7" s="542">
        <v>719.39387992585398</v>
      </c>
      <c r="EU7" s="542">
        <v>381.2218716553748</v>
      </c>
      <c r="EV7" s="542">
        <v>614.94274911763387</v>
      </c>
      <c r="EW7" s="542">
        <v>983.49269345952985</v>
      </c>
      <c r="EX7" s="542">
        <v>1464.6367284251014</v>
      </c>
      <c r="EY7" s="542">
        <f t="shared" ref="EY7:EY44" si="10">+SUM(EM7:EX7)</f>
        <v>6315.81665335855</v>
      </c>
      <c r="EZ7" s="573"/>
      <c r="FA7" s="542">
        <v>122.23899413005643</v>
      </c>
      <c r="FB7" s="542">
        <v>-148.87488013270422</v>
      </c>
      <c r="FC7" s="542">
        <v>-37.18943390522054</v>
      </c>
      <c r="FD7" s="542">
        <v>-455.83839654331837</v>
      </c>
      <c r="FE7" s="542">
        <v>155.86372142526147</v>
      </c>
      <c r="FF7" s="542">
        <v>172.00550197759867</v>
      </c>
      <c r="FG7" s="542">
        <v>209.60062467058242</v>
      </c>
      <c r="FH7" s="542">
        <v>388.09846428839728</v>
      </c>
      <c r="FI7" s="542">
        <v>254.30299118051812</v>
      </c>
      <c r="FJ7" s="542">
        <v>252.81467264801086</v>
      </c>
      <c r="FK7" s="542">
        <v>937.1947452733084</v>
      </c>
      <c r="FL7" s="542">
        <v>1547.7459356059142</v>
      </c>
      <c r="FM7" s="542">
        <f t="shared" ref="FM7:FM44" si="11">+SUM(FA7:FL7)</f>
        <v>3397.9629406184049</v>
      </c>
      <c r="FO7" s="542">
        <v>49.18704896414647</v>
      </c>
      <c r="FP7" s="542">
        <v>770.23646857389872</v>
      </c>
      <c r="FQ7" s="542">
        <v>-37.08520330915826</v>
      </c>
      <c r="FR7" s="542">
        <v>9.7128650472400295</v>
      </c>
      <c r="FS7" s="542">
        <v>511.6346973151019</v>
      </c>
      <c r="FT7" s="542">
        <v>226.65323665710366</v>
      </c>
      <c r="FU7" s="542">
        <v>377.522461447571</v>
      </c>
      <c r="FV7" s="542">
        <v>307.42623771311628</v>
      </c>
      <c r="FW7" s="542">
        <v>581.39778673809792</v>
      </c>
      <c r="FX7" s="542">
        <v>368.53724501810734</v>
      </c>
      <c r="FY7" s="542">
        <f>+SUM(FO7:FX7)</f>
        <v>3165.2228441652251</v>
      </c>
      <c r="GA7" s="708"/>
    </row>
    <row r="8" spans="2:183" ht="15.75" x14ac:dyDescent="0.25">
      <c r="B8" s="688" t="s">
        <v>94</v>
      </c>
      <c r="C8" s="521">
        <f>+C9+C10</f>
        <v>118.14254086919746</v>
      </c>
      <c r="D8" s="521">
        <f t="shared" ref="D8:N8" si="12">+D9+D10</f>
        <v>338.93253786623791</v>
      </c>
      <c r="E8" s="521">
        <f t="shared" si="12"/>
        <v>132.92428274599212</v>
      </c>
      <c r="F8" s="521">
        <f t="shared" si="12"/>
        <v>156.73580137119532</v>
      </c>
      <c r="G8" s="521">
        <f t="shared" si="12"/>
        <v>181.06233056338306</v>
      </c>
      <c r="H8" s="521">
        <f t="shared" si="12"/>
        <v>121.21535298219709</v>
      </c>
      <c r="I8" s="521">
        <f t="shared" si="12"/>
        <v>123.59956792069266</v>
      </c>
      <c r="J8" s="521">
        <f t="shared" si="12"/>
        <v>286.66358636764767</v>
      </c>
      <c r="K8" s="521">
        <f t="shared" si="12"/>
        <v>261.10680278477253</v>
      </c>
      <c r="L8" s="521">
        <f t="shared" si="12"/>
        <v>412.34604096659797</v>
      </c>
      <c r="M8" s="521">
        <f t="shared" si="12"/>
        <v>150.88705737891331</v>
      </c>
      <c r="N8" s="521">
        <f t="shared" si="12"/>
        <v>361.85216070837782</v>
      </c>
      <c r="O8" s="521">
        <f t="shared" si="0"/>
        <v>2645.4680625252049</v>
      </c>
      <c r="P8" s="684"/>
      <c r="Q8" s="521">
        <f>+Q9+Q10</f>
        <v>231.64988768581398</v>
      </c>
      <c r="R8" s="521">
        <f t="shared" ref="R8:AB8" si="13">+R9+R10</f>
        <v>627.35258965656453</v>
      </c>
      <c r="S8" s="521">
        <f t="shared" si="13"/>
        <v>386.4954374132202</v>
      </c>
      <c r="T8" s="521">
        <f t="shared" si="13"/>
        <v>392.76362656587355</v>
      </c>
      <c r="U8" s="521">
        <f t="shared" si="13"/>
        <v>428.78454975374132</v>
      </c>
      <c r="V8" s="521">
        <f t="shared" si="13"/>
        <v>705.51399910507291</v>
      </c>
      <c r="W8" s="521">
        <f t="shared" si="13"/>
        <v>432.91584589527594</v>
      </c>
      <c r="X8" s="521">
        <f t="shared" si="13"/>
        <v>296.21777661842566</v>
      </c>
      <c r="Y8" s="521">
        <f t="shared" si="13"/>
        <v>664.9180316035737</v>
      </c>
      <c r="Z8" s="521">
        <f t="shared" si="13"/>
        <v>286.84778489209071</v>
      </c>
      <c r="AA8" s="521">
        <f t="shared" si="13"/>
        <v>252.18128403829337</v>
      </c>
      <c r="AB8" s="521">
        <f t="shared" si="13"/>
        <v>767.17406157439632</v>
      </c>
      <c r="AC8" s="521">
        <f t="shared" si="1"/>
        <v>5472.8148748023432</v>
      </c>
      <c r="AD8" s="684"/>
      <c r="AE8" s="521">
        <f>+AE9+AE10</f>
        <v>225.68740702633758</v>
      </c>
      <c r="AF8" s="521">
        <f>+AF9+AF10</f>
        <v>777.40174411782414</v>
      </c>
      <c r="AG8" s="521">
        <f t="shared" ref="AG8:AP8" si="14">+AG9+AG10</f>
        <v>1034.7923122973718</v>
      </c>
      <c r="AH8" s="521">
        <f t="shared" si="14"/>
        <v>657.68651347309651</v>
      </c>
      <c r="AI8" s="521">
        <f t="shared" si="14"/>
        <v>226.13000665482099</v>
      </c>
      <c r="AJ8" s="521">
        <f t="shared" si="14"/>
        <v>577.88428859515147</v>
      </c>
      <c r="AK8" s="521">
        <f t="shared" si="14"/>
        <v>233.09603892873372</v>
      </c>
      <c r="AL8" s="521">
        <f t="shared" si="14"/>
        <v>295.93066351183586</v>
      </c>
      <c r="AM8" s="521">
        <f t="shared" si="14"/>
        <v>388.62857694372224</v>
      </c>
      <c r="AN8" s="521">
        <f t="shared" si="14"/>
        <v>257.22860897009502</v>
      </c>
      <c r="AO8" s="521">
        <f t="shared" si="14"/>
        <v>505.04095898444575</v>
      </c>
      <c r="AP8" s="521">
        <f t="shared" si="14"/>
        <v>2319.6446301013739</v>
      </c>
      <c r="AQ8" s="521">
        <f t="shared" si="2"/>
        <v>7499.1517496048091</v>
      </c>
      <c r="AR8" s="684"/>
      <c r="AS8" s="521">
        <f>+AS9+AS10</f>
        <v>466.33635158430434</v>
      </c>
      <c r="AT8" s="521">
        <f>+AT9+AT10</f>
        <v>284.09187872036267</v>
      </c>
      <c r="AU8" s="521">
        <f t="shared" ref="AU8:BD8" si="15">+AU9+AU10</f>
        <v>533.45502160670094</v>
      </c>
      <c r="AV8" s="521">
        <f t="shared" si="15"/>
        <v>1443.0296731004173</v>
      </c>
      <c r="AW8" s="521">
        <f t="shared" si="15"/>
        <v>954.93907032723519</v>
      </c>
      <c r="AX8" s="521">
        <f t="shared" si="15"/>
        <v>1832.4383524420823</v>
      </c>
      <c r="AY8" s="521">
        <f t="shared" si="15"/>
        <v>374.30081249183172</v>
      </c>
      <c r="AZ8" s="521">
        <f t="shared" si="15"/>
        <v>879.86102586119057</v>
      </c>
      <c r="BA8" s="521">
        <f t="shared" si="15"/>
        <v>1381.1399772005816</v>
      </c>
      <c r="BB8" s="521">
        <f t="shared" si="15"/>
        <v>787.55145819836082</v>
      </c>
      <c r="BC8" s="521">
        <f t="shared" si="15"/>
        <v>793.5317420321752</v>
      </c>
      <c r="BD8" s="521">
        <f t="shared" si="15"/>
        <v>1097.6387335080285</v>
      </c>
      <c r="BE8" s="521">
        <f t="shared" si="3"/>
        <v>10828.314097073273</v>
      </c>
      <c r="BF8" s="684"/>
      <c r="BG8" s="521">
        <f>+BG9+BG10</f>
        <v>846.37241582127899</v>
      </c>
      <c r="BH8" s="521">
        <f t="shared" ref="BH8:BR8" si="16">+BH9+BH10</f>
        <v>790.20977001746382</v>
      </c>
      <c r="BI8" s="521">
        <f t="shared" si="16"/>
        <v>1007.9928382714094</v>
      </c>
      <c r="BJ8" s="521">
        <f t="shared" si="16"/>
        <v>376.1666626623819</v>
      </c>
      <c r="BK8" s="521">
        <f t="shared" si="16"/>
        <v>2666.3371032100204</v>
      </c>
      <c r="BL8" s="521">
        <f t="shared" si="16"/>
        <v>475.07771318454087</v>
      </c>
      <c r="BM8" s="521">
        <f t="shared" si="16"/>
        <v>231.62868243594448</v>
      </c>
      <c r="BN8" s="521">
        <f t="shared" si="16"/>
        <v>341.41369418522299</v>
      </c>
      <c r="BO8" s="521">
        <f t="shared" si="16"/>
        <v>650.78374085400844</v>
      </c>
      <c r="BP8" s="521">
        <f t="shared" si="16"/>
        <v>299.2380451677011</v>
      </c>
      <c r="BQ8" s="521">
        <f t="shared" si="16"/>
        <v>235.1460637270269</v>
      </c>
      <c r="BR8" s="521">
        <f t="shared" si="16"/>
        <v>555.49191808853948</v>
      </c>
      <c r="BS8" s="521">
        <f t="shared" si="4"/>
        <v>8475.8586476255368</v>
      </c>
      <c r="BT8" s="684"/>
      <c r="BU8" s="521">
        <f>+BU9+BU10</f>
        <v>191.15402579272654</v>
      </c>
      <c r="BV8" s="521">
        <f t="shared" ref="BV8:CF8" si="17">+BV9+BV10</f>
        <v>186.14127509703607</v>
      </c>
      <c r="BW8" s="521">
        <f t="shared" si="17"/>
        <v>913.66114736103532</v>
      </c>
      <c r="BX8" s="521">
        <f t="shared" si="17"/>
        <v>189.02467132039388</v>
      </c>
      <c r="BY8" s="521">
        <f t="shared" si="17"/>
        <v>559.4267382139999</v>
      </c>
      <c r="BZ8" s="521">
        <f t="shared" si="17"/>
        <v>424.33175112600003</v>
      </c>
      <c r="CA8" s="521">
        <f t="shared" si="17"/>
        <v>299.59329552499997</v>
      </c>
      <c r="CB8" s="521">
        <f t="shared" si="17"/>
        <v>233.28203893</v>
      </c>
      <c r="CC8" s="521">
        <f t="shared" si="17"/>
        <v>694.23077881353743</v>
      </c>
      <c r="CD8" s="521">
        <f t="shared" si="17"/>
        <v>468.89053693400001</v>
      </c>
      <c r="CE8" s="521">
        <f t="shared" si="17"/>
        <v>416.68757012200001</v>
      </c>
      <c r="CF8" s="521">
        <f t="shared" si="17"/>
        <v>674.36231694000003</v>
      </c>
      <c r="CG8" s="521">
        <f t="shared" si="5"/>
        <v>5250.7861461757293</v>
      </c>
      <c r="CH8" s="684"/>
      <c r="CI8" s="521">
        <f>+CI9+CI10</f>
        <v>335.13460679499997</v>
      </c>
      <c r="CJ8" s="521">
        <f t="shared" ref="CJ8:CT8" si="18">+CJ9+CJ10</f>
        <v>188.11171728899998</v>
      </c>
      <c r="CK8" s="521">
        <f t="shared" si="18"/>
        <v>462.68415853099998</v>
      </c>
      <c r="CL8" s="521">
        <f t="shared" si="18"/>
        <v>231.09586520899998</v>
      </c>
      <c r="CM8" s="521">
        <f t="shared" si="18"/>
        <v>580.68928816099992</v>
      </c>
      <c r="CN8" s="521">
        <f t="shared" si="18"/>
        <v>1443.9078535606534</v>
      </c>
      <c r="CO8" s="521">
        <f t="shared" si="18"/>
        <v>321.32332685</v>
      </c>
      <c r="CP8" s="521">
        <f t="shared" si="18"/>
        <v>329.40676524000003</v>
      </c>
      <c r="CQ8" s="521">
        <f t="shared" si="18"/>
        <v>686.090100366</v>
      </c>
      <c r="CR8" s="521">
        <f t="shared" si="18"/>
        <v>717.78224699600014</v>
      </c>
      <c r="CS8" s="521">
        <f t="shared" si="18"/>
        <v>251.56273549299999</v>
      </c>
      <c r="CT8" s="521">
        <f t="shared" si="18"/>
        <v>491.78845804199995</v>
      </c>
      <c r="CU8" s="521">
        <f t="shared" si="6"/>
        <v>6039.5771225326525</v>
      </c>
      <c r="CV8" s="684"/>
      <c r="CW8" s="521">
        <f>+CW9+CW10</f>
        <v>250.50111823</v>
      </c>
      <c r="CX8" s="521">
        <f t="shared" ref="CX8:DH8" si="19">+CX9+CX10</f>
        <v>118.66938755500001</v>
      </c>
      <c r="CY8" s="521">
        <f t="shared" si="19"/>
        <v>830.18359988299994</v>
      </c>
      <c r="CZ8" s="521">
        <f t="shared" si="19"/>
        <v>1022.4016828129999</v>
      </c>
      <c r="DA8" s="521">
        <f t="shared" si="19"/>
        <v>532.93223840999997</v>
      </c>
      <c r="DB8" s="521">
        <f t="shared" si="19"/>
        <v>746.90607556099997</v>
      </c>
      <c r="DC8" s="521">
        <f t="shared" si="19"/>
        <v>153.81246988599997</v>
      </c>
      <c r="DD8" s="521">
        <f t="shared" si="19"/>
        <v>163.45689211199999</v>
      </c>
      <c r="DE8" s="521">
        <f t="shared" si="19"/>
        <v>278.46091897999997</v>
      </c>
      <c r="DF8" s="521">
        <f t="shared" si="19"/>
        <v>386.51934008400008</v>
      </c>
      <c r="DG8" s="521">
        <f t="shared" si="19"/>
        <v>334.750214363</v>
      </c>
      <c r="DH8" s="521">
        <f t="shared" si="19"/>
        <v>325.68786056199997</v>
      </c>
      <c r="DI8" s="521">
        <f t="shared" si="7"/>
        <v>5144.2817984390003</v>
      </c>
      <c r="DJ8" s="684"/>
      <c r="DK8" s="521">
        <f>+DK9+DK10</f>
        <v>504.13846362999999</v>
      </c>
      <c r="DL8" s="521">
        <f t="shared" ref="DL8:DV8" si="20">+DL9+DL10</f>
        <v>143.451819339</v>
      </c>
      <c r="DM8" s="521">
        <f t="shared" si="20"/>
        <v>343.63526878700003</v>
      </c>
      <c r="DN8" s="521">
        <f t="shared" si="20"/>
        <v>150.54183199100001</v>
      </c>
      <c r="DO8" s="521">
        <f t="shared" si="20"/>
        <v>210.80255426799999</v>
      </c>
      <c r="DP8" s="521">
        <f t="shared" si="20"/>
        <v>261.41096935999997</v>
      </c>
      <c r="DQ8" s="521">
        <f t="shared" si="20"/>
        <v>159.81152897499999</v>
      </c>
      <c r="DR8" s="521">
        <f t="shared" si="20"/>
        <v>167.376881064</v>
      </c>
      <c r="DS8" s="521">
        <f t="shared" si="20"/>
        <v>238.67213048999997</v>
      </c>
      <c r="DT8" s="521">
        <f t="shared" si="20"/>
        <v>820.23666694099995</v>
      </c>
      <c r="DU8" s="521">
        <f t="shared" si="20"/>
        <v>415.15716053800003</v>
      </c>
      <c r="DV8" s="521">
        <f t="shared" si="20"/>
        <v>299.61991335999994</v>
      </c>
      <c r="DW8" s="521">
        <f t="shared" si="8"/>
        <v>3714.855188742999</v>
      </c>
      <c r="DX8" s="684"/>
      <c r="DY8" s="521">
        <f>+DY9+DY10</f>
        <v>395.03423185500003</v>
      </c>
      <c r="DZ8" s="521">
        <f t="shared" ref="DZ8:EJ8" si="21">+DZ9+DZ10</f>
        <v>141.40865967400001</v>
      </c>
      <c r="EA8" s="521">
        <f t="shared" si="21"/>
        <v>456.5215968</v>
      </c>
      <c r="EB8" s="521">
        <f t="shared" si="21"/>
        <v>681.59250095200014</v>
      </c>
      <c r="EC8" s="521">
        <f t="shared" si="21"/>
        <v>325.02702837700002</v>
      </c>
      <c r="ED8" s="521">
        <f t="shared" si="21"/>
        <v>255.54372057900002</v>
      </c>
      <c r="EE8" s="521">
        <f t="shared" si="21"/>
        <v>251.11359563600001</v>
      </c>
      <c r="EF8" s="521">
        <f t="shared" si="21"/>
        <v>192.37513718299999</v>
      </c>
      <c r="EG8" s="521">
        <f t="shared" si="21"/>
        <v>227.22597858199998</v>
      </c>
      <c r="EH8" s="521">
        <f t="shared" si="21"/>
        <v>788.38326543500011</v>
      </c>
      <c r="EI8" s="521">
        <f t="shared" si="21"/>
        <v>421.86618703200003</v>
      </c>
      <c r="EJ8" s="521">
        <f t="shared" si="21"/>
        <v>269.36248601</v>
      </c>
      <c r="EK8" s="521">
        <f t="shared" si="9"/>
        <v>4405.4543881150003</v>
      </c>
      <c r="EL8" s="684"/>
      <c r="EM8" s="521">
        <f>+EM9+EM10</f>
        <v>479.63977148000004</v>
      </c>
      <c r="EN8" s="521">
        <f t="shared" ref="EN8:EU8" si="22">+EN9+EN10</f>
        <v>794.51704290500004</v>
      </c>
      <c r="EO8" s="521">
        <f t="shared" si="22"/>
        <v>418.74879229700002</v>
      </c>
      <c r="EP8" s="521">
        <f t="shared" si="22"/>
        <v>216.09614685100001</v>
      </c>
      <c r="EQ8" s="521">
        <f t="shared" si="22"/>
        <v>801.2801739091251</v>
      </c>
      <c r="ER8" s="521">
        <f t="shared" si="22"/>
        <v>222.444305832</v>
      </c>
      <c r="ES8" s="521">
        <f t="shared" si="22"/>
        <v>204.80349228999998</v>
      </c>
      <c r="ET8" s="521">
        <f t="shared" si="22"/>
        <v>351.50096689500003</v>
      </c>
      <c r="EU8" s="521">
        <f t="shared" si="22"/>
        <v>396.934219633</v>
      </c>
      <c r="EV8" s="521">
        <f t="shared" ref="EV8:EX8" si="23">+EV9+EV10</f>
        <v>490.68146796100001</v>
      </c>
      <c r="EW8" s="521">
        <f t="shared" si="23"/>
        <v>444.43098610699985</v>
      </c>
      <c r="EX8" s="521">
        <f t="shared" si="23"/>
        <v>276.052020599</v>
      </c>
      <c r="EY8" s="521">
        <f t="shared" si="10"/>
        <v>5097.1293867591239</v>
      </c>
      <c r="EZ8" s="684"/>
      <c r="FA8" s="521">
        <f t="shared" ref="FA8:FL8" si="24">+FA9+FA10</f>
        <v>3224.3696991299998</v>
      </c>
      <c r="FB8" s="521">
        <f t="shared" si="24"/>
        <v>202.926254454</v>
      </c>
      <c r="FC8" s="521">
        <f t="shared" si="24"/>
        <v>421.92172457000004</v>
      </c>
      <c r="FD8" s="521">
        <f t="shared" si="24"/>
        <v>1305.7947152220001</v>
      </c>
      <c r="FE8" s="521">
        <f t="shared" si="24"/>
        <v>523.05371959299987</v>
      </c>
      <c r="FF8" s="521">
        <f t="shared" si="24"/>
        <v>1040.9572701949999</v>
      </c>
      <c r="FG8" s="521">
        <f t="shared" si="24"/>
        <v>270.00985353099998</v>
      </c>
      <c r="FH8" s="521">
        <f t="shared" si="24"/>
        <v>277.61441169800003</v>
      </c>
      <c r="FI8" s="521">
        <f t="shared" si="24"/>
        <v>398.14720058700004</v>
      </c>
      <c r="FJ8" s="521">
        <f t="shared" si="24"/>
        <v>285.19547559400002</v>
      </c>
      <c r="FK8" s="521">
        <f t="shared" si="24"/>
        <v>310.11388596172725</v>
      </c>
      <c r="FL8" s="521">
        <f t="shared" si="24"/>
        <v>1252.0711484517531</v>
      </c>
      <c r="FM8" s="521">
        <f t="shared" si="11"/>
        <v>9512.1753589874806</v>
      </c>
      <c r="FO8" s="521">
        <f t="shared" ref="FO8:FX8" si="25">+FO9+FO10</f>
        <v>319.38799636699997</v>
      </c>
      <c r="FP8" s="521">
        <f t="shared" si="25"/>
        <v>315.10263134000002</v>
      </c>
      <c r="FQ8" s="521">
        <f t="shared" si="25"/>
        <v>983.03927140999997</v>
      </c>
      <c r="FR8" s="521">
        <f t="shared" si="25"/>
        <v>400.08680619</v>
      </c>
      <c r="FS8" s="521">
        <f t="shared" si="25"/>
        <v>476.75771548299997</v>
      </c>
      <c r="FT8" s="521">
        <f t="shared" si="25"/>
        <v>452.55679112000001</v>
      </c>
      <c r="FU8" s="521">
        <f t="shared" si="25"/>
        <v>686.74177416099997</v>
      </c>
      <c r="FV8" s="521">
        <f t="shared" si="25"/>
        <v>547.20268571999998</v>
      </c>
      <c r="FW8" s="521">
        <f t="shared" si="25"/>
        <v>371.18548705000001</v>
      </c>
      <c r="FX8" s="521">
        <f t="shared" si="25"/>
        <v>452.87309627000002</v>
      </c>
      <c r="FY8" s="521">
        <f>+SUM(FO8:FX8)</f>
        <v>5004.9342551110003</v>
      </c>
      <c r="GA8" s="708"/>
    </row>
    <row r="9" spans="2:183" ht="15.75" x14ac:dyDescent="0.25">
      <c r="B9" s="689" t="s">
        <v>618</v>
      </c>
      <c r="C9" s="518">
        <v>35.944328779999999</v>
      </c>
      <c r="D9" s="518">
        <v>202.88732102</v>
      </c>
      <c r="E9" s="518">
        <v>54.592884369999993</v>
      </c>
      <c r="F9" s="518">
        <v>25.859895340000005</v>
      </c>
      <c r="G9" s="518">
        <v>33.573079879999995</v>
      </c>
      <c r="H9" s="518">
        <v>2.7473743400000004</v>
      </c>
      <c r="I9" s="518">
        <v>40.18888536</v>
      </c>
      <c r="J9" s="518">
        <v>154.35812055000002</v>
      </c>
      <c r="K9" s="518">
        <v>88.560317460000007</v>
      </c>
      <c r="L9" s="518">
        <v>276.39225886999998</v>
      </c>
      <c r="M9" s="518">
        <v>3.3413548900000003</v>
      </c>
      <c r="N9" s="518">
        <v>82.952693329999988</v>
      </c>
      <c r="O9" s="518">
        <f t="shared" si="0"/>
        <v>1001.39851419</v>
      </c>
      <c r="P9" s="519"/>
      <c r="Q9" s="518">
        <v>5.9646760700000003</v>
      </c>
      <c r="R9" s="518">
        <v>352.29102031000002</v>
      </c>
      <c r="S9" s="518">
        <v>5.0603965300000002</v>
      </c>
      <c r="T9" s="518">
        <v>106.64366514999998</v>
      </c>
      <c r="U9" s="518">
        <v>139.03682223000001</v>
      </c>
      <c r="V9" s="518">
        <v>426.42715808999998</v>
      </c>
      <c r="W9" s="518">
        <v>307.22723433999994</v>
      </c>
      <c r="X9" s="518">
        <v>121.76866896</v>
      </c>
      <c r="Y9" s="518">
        <v>29.672683119999999</v>
      </c>
      <c r="Z9" s="518">
        <v>30.121860219999999</v>
      </c>
      <c r="AA9" s="518">
        <v>51.45247393999999</v>
      </c>
      <c r="AB9" s="518">
        <v>417.49874911000001</v>
      </c>
      <c r="AC9" s="518">
        <f t="shared" si="1"/>
        <v>1993.16540807</v>
      </c>
      <c r="AD9" s="519"/>
      <c r="AE9" s="518">
        <v>51.636769550000004</v>
      </c>
      <c r="AF9" s="518">
        <v>604.80149125999992</v>
      </c>
      <c r="AG9" s="518">
        <v>722.32889595999995</v>
      </c>
      <c r="AH9" s="518">
        <v>418.63033679</v>
      </c>
      <c r="AI9" s="518">
        <v>39.08735579999999</v>
      </c>
      <c r="AJ9" s="518">
        <v>226.48860106000001</v>
      </c>
      <c r="AK9" s="518">
        <v>68.347752960000008</v>
      </c>
      <c r="AL9" s="518">
        <v>68.057566970000011</v>
      </c>
      <c r="AM9" s="518">
        <v>67.846361389999998</v>
      </c>
      <c r="AN9" s="518">
        <v>7.3444401399999997</v>
      </c>
      <c r="AO9" s="518">
        <v>306.20603363000004</v>
      </c>
      <c r="AP9" s="518">
        <v>1227.2886148499999</v>
      </c>
      <c r="AQ9" s="518">
        <f t="shared" si="2"/>
        <v>3808.06422036</v>
      </c>
      <c r="AR9" s="519"/>
      <c r="AS9" s="518">
        <v>320.82727562999997</v>
      </c>
      <c r="AT9" s="518">
        <v>147.21902880999997</v>
      </c>
      <c r="AU9" s="518">
        <v>181.01001249999996</v>
      </c>
      <c r="AV9" s="518">
        <v>1257.9818312099997</v>
      </c>
      <c r="AW9" s="518">
        <v>730.83724996000001</v>
      </c>
      <c r="AX9" s="518">
        <v>1428.6939510999998</v>
      </c>
      <c r="AY9" s="518">
        <v>215.84500379999997</v>
      </c>
      <c r="AZ9" s="518">
        <v>656.84578881000004</v>
      </c>
      <c r="BA9" s="518">
        <v>1016.1556980799998</v>
      </c>
      <c r="BB9" s="518">
        <v>572.80666436999991</v>
      </c>
      <c r="BC9" s="518">
        <v>582.13077742999997</v>
      </c>
      <c r="BD9" s="518">
        <v>683.76314001000014</v>
      </c>
      <c r="BE9" s="518">
        <f t="shared" si="3"/>
        <v>7794.1164217099995</v>
      </c>
      <c r="BF9" s="519"/>
      <c r="BG9" s="518">
        <v>370.60505799999999</v>
      </c>
      <c r="BH9" s="518">
        <v>607.39401348000013</v>
      </c>
      <c r="BI9" s="518">
        <v>461.85673747999999</v>
      </c>
      <c r="BJ9" s="518">
        <v>183.04807134000004</v>
      </c>
      <c r="BK9" s="518">
        <v>2475.0206921700001</v>
      </c>
      <c r="BL9" s="518">
        <v>7.4923849899999997</v>
      </c>
      <c r="BM9" s="518">
        <v>97.548556820000002</v>
      </c>
      <c r="BN9" s="518">
        <v>157.19083209999999</v>
      </c>
      <c r="BO9" s="518">
        <v>80.848890980000007</v>
      </c>
      <c r="BP9" s="518">
        <v>3.9545122500000001</v>
      </c>
      <c r="BQ9" s="518">
        <v>29.542127070000003</v>
      </c>
      <c r="BR9" s="518">
        <v>142.31667751999998</v>
      </c>
      <c r="BS9" s="518">
        <f t="shared" si="4"/>
        <v>4616.8185542000001</v>
      </c>
      <c r="BT9" s="519"/>
      <c r="BU9" s="518">
        <v>3.5554835799999998</v>
      </c>
      <c r="BV9" s="518">
        <v>9.3314364999999988</v>
      </c>
      <c r="BW9" s="518">
        <v>408.41782312000004</v>
      </c>
      <c r="BX9" s="518">
        <v>9.2076834899999991</v>
      </c>
      <c r="BY9" s="518">
        <v>363.50294640999994</v>
      </c>
      <c r="BZ9" s="518">
        <v>13.32462524</v>
      </c>
      <c r="CA9" s="518">
        <v>27.889214849999998</v>
      </c>
      <c r="CB9" s="518">
        <v>72.740228590000001</v>
      </c>
      <c r="CC9" s="518">
        <v>11.495178270000002</v>
      </c>
      <c r="CD9" s="518">
        <v>214.30493158000002</v>
      </c>
      <c r="CE9" s="518">
        <v>210.26400205000002</v>
      </c>
      <c r="CF9" s="518">
        <v>424.76932849000002</v>
      </c>
      <c r="CG9" s="518">
        <f t="shared" si="5"/>
        <v>1768.80288217</v>
      </c>
      <c r="CH9" s="519"/>
      <c r="CI9" s="518">
        <v>88.20354768</v>
      </c>
      <c r="CJ9" s="518">
        <v>1.50515712</v>
      </c>
      <c r="CK9" s="518">
        <v>123.58895103</v>
      </c>
      <c r="CL9" s="518">
        <v>5.4478097199999995</v>
      </c>
      <c r="CM9" s="518">
        <v>334.21911062999999</v>
      </c>
      <c r="CN9" s="518">
        <v>31.401497280000001</v>
      </c>
      <c r="CO9" s="518">
        <v>87.350677950000005</v>
      </c>
      <c r="CP9" s="518">
        <v>142.58611468000001</v>
      </c>
      <c r="CQ9" s="518">
        <v>308.33849182</v>
      </c>
      <c r="CR9" s="518">
        <v>465.54585240000006</v>
      </c>
      <c r="CS9" s="518">
        <v>64.390389659999997</v>
      </c>
      <c r="CT9" s="518">
        <v>273.06706348699998</v>
      </c>
      <c r="CU9" s="518">
        <f t="shared" si="6"/>
        <v>1925.6446634570002</v>
      </c>
      <c r="CV9" s="519"/>
      <c r="CW9" s="518">
        <v>25.544266450000002</v>
      </c>
      <c r="CX9" s="518">
        <v>9.2635987400000008</v>
      </c>
      <c r="CY9" s="518">
        <v>214.07025082000001</v>
      </c>
      <c r="CZ9" s="518">
        <v>12.73756659</v>
      </c>
      <c r="DA9" s="518">
        <v>428.66963826</v>
      </c>
      <c r="DB9" s="518">
        <v>46.523733440000001</v>
      </c>
      <c r="DC9" s="518">
        <v>20.436664329999999</v>
      </c>
      <c r="DD9" s="518">
        <v>77.142426279999995</v>
      </c>
      <c r="DE9" s="518">
        <v>126.86929855999999</v>
      </c>
      <c r="DF9" s="518">
        <v>291.88247698000004</v>
      </c>
      <c r="DG9" s="518">
        <v>216.20878368000001</v>
      </c>
      <c r="DH9" s="518">
        <v>120.74162250000001</v>
      </c>
      <c r="DI9" s="518">
        <f t="shared" si="7"/>
        <v>1590.0903266299999</v>
      </c>
      <c r="DJ9" s="519"/>
      <c r="DK9" s="518">
        <v>369.94134525999999</v>
      </c>
      <c r="DL9" s="518">
        <v>66.114314760000013</v>
      </c>
      <c r="DM9" s="518">
        <v>219.69458541000003</v>
      </c>
      <c r="DN9" s="518">
        <v>59.24339964</v>
      </c>
      <c r="DO9" s="518">
        <v>142.83603785</v>
      </c>
      <c r="DP9" s="518">
        <v>69.16215566000001</v>
      </c>
      <c r="DQ9" s="518">
        <v>40.156329400000004</v>
      </c>
      <c r="DR9" s="518">
        <v>123.32102421</v>
      </c>
      <c r="DS9" s="518">
        <v>120.34805707999999</v>
      </c>
      <c r="DT9" s="518">
        <v>644.73504019999996</v>
      </c>
      <c r="DU9" s="518">
        <v>319.12553501000002</v>
      </c>
      <c r="DV9" s="518">
        <v>133.53317988999999</v>
      </c>
      <c r="DW9" s="518">
        <f t="shared" si="8"/>
        <v>2308.21100437</v>
      </c>
      <c r="DX9" s="519"/>
      <c r="DY9" s="518">
        <v>193.441024</v>
      </c>
      <c r="DZ9" s="518">
        <v>91.965540170000011</v>
      </c>
      <c r="EA9" s="518">
        <v>131.82402599000002</v>
      </c>
      <c r="EB9" s="518">
        <v>451.61804996000012</v>
      </c>
      <c r="EC9" s="518">
        <v>235.31809845000004</v>
      </c>
      <c r="ED9" s="518">
        <v>84.34983167</v>
      </c>
      <c r="EE9" s="518">
        <v>65.477689299999994</v>
      </c>
      <c r="EF9" s="518">
        <v>119.54574165000001</v>
      </c>
      <c r="EG9" s="518">
        <v>158.00084139000001</v>
      </c>
      <c r="EH9" s="518">
        <v>325.80803179000003</v>
      </c>
      <c r="EI9" s="518">
        <v>318.12539584000001</v>
      </c>
      <c r="EJ9" s="518">
        <v>125.92641589</v>
      </c>
      <c r="EK9" s="518">
        <f t="shared" si="9"/>
        <v>2301.4006861000003</v>
      </c>
      <c r="EL9" s="519"/>
      <c r="EM9" s="518">
        <v>337.93749717000003</v>
      </c>
      <c r="EN9" s="518">
        <v>750.00952384000004</v>
      </c>
      <c r="EO9" s="518">
        <v>218.77908493999999</v>
      </c>
      <c r="EP9" s="518">
        <v>70.006447040000012</v>
      </c>
      <c r="EQ9" s="518">
        <v>67.848804000000001</v>
      </c>
      <c r="ER9" s="518">
        <v>91.51116906</v>
      </c>
      <c r="ES9" s="518">
        <v>66.703069749999997</v>
      </c>
      <c r="ET9" s="518">
        <v>215.92697317</v>
      </c>
      <c r="EU9" s="518">
        <v>146.61230207</v>
      </c>
      <c r="EV9" s="518">
        <v>345.76046896000003</v>
      </c>
      <c r="EW9" s="518">
        <v>273.81294186000002</v>
      </c>
      <c r="EX9" s="518">
        <v>123.51282576</v>
      </c>
      <c r="EY9" s="518">
        <f t="shared" si="10"/>
        <v>2708.4211076199999</v>
      </c>
      <c r="EZ9" s="519"/>
      <c r="FA9" s="518">
        <v>3090.0397833899997</v>
      </c>
      <c r="FB9" s="518">
        <v>92.292431500000006</v>
      </c>
      <c r="FC9" s="518">
        <v>168.32688243000001</v>
      </c>
      <c r="FD9" s="518">
        <v>1152.0122074310002</v>
      </c>
      <c r="FE9" s="518">
        <v>320.65243893000002</v>
      </c>
      <c r="FF9" s="518">
        <v>96.677772959999999</v>
      </c>
      <c r="FG9" s="518">
        <v>163.13204289100003</v>
      </c>
      <c r="FH9" s="518">
        <v>140.21058121000002</v>
      </c>
      <c r="FI9" s="518">
        <v>160.01828354999998</v>
      </c>
      <c r="FJ9" s="518">
        <v>140.06067259000002</v>
      </c>
      <c r="FK9" s="518">
        <v>67.083398902727268</v>
      </c>
      <c r="FL9" s="518">
        <v>127.24433445999999</v>
      </c>
      <c r="FM9" s="518">
        <f t="shared" si="11"/>
        <v>5717.7508302447268</v>
      </c>
      <c r="FO9" s="518">
        <v>207.87146162699997</v>
      </c>
      <c r="FP9" s="518">
        <v>99.098272909999991</v>
      </c>
      <c r="FQ9" s="518">
        <v>734.29711871999996</v>
      </c>
      <c r="FR9" s="518">
        <v>86.713004119999994</v>
      </c>
      <c r="FS9" s="518">
        <v>151.02046533000001</v>
      </c>
      <c r="FT9" s="518">
        <v>80.094834089999992</v>
      </c>
      <c r="FU9" s="518">
        <v>166.811202831</v>
      </c>
      <c r="FV9" s="518">
        <v>174.51423596000001</v>
      </c>
      <c r="FW9" s="518">
        <v>117.40711245</v>
      </c>
      <c r="FX9" s="518">
        <v>135.53351301000001</v>
      </c>
      <c r="FY9" s="518">
        <f>+SUM(FO9:FX9)</f>
        <v>1953.3612210479998</v>
      </c>
      <c r="GA9" s="708"/>
    </row>
    <row r="10" spans="2:183" ht="15.75" x14ac:dyDescent="0.25">
      <c r="B10" s="689" t="s">
        <v>43</v>
      </c>
      <c r="C10" s="518">
        <f>+SUM(C11:C17)</f>
        <v>82.198212089197455</v>
      </c>
      <c r="D10" s="518">
        <f t="shared" ref="D10:N10" si="26">+SUM(D11:D17)</f>
        <v>136.04521684623793</v>
      </c>
      <c r="E10" s="518">
        <f t="shared" si="26"/>
        <v>78.331398375992137</v>
      </c>
      <c r="F10" s="518">
        <f t="shared" si="26"/>
        <v>130.87590603119531</v>
      </c>
      <c r="G10" s="518">
        <f t="shared" si="26"/>
        <v>147.48925068338306</v>
      </c>
      <c r="H10" s="518">
        <f t="shared" si="26"/>
        <v>118.4679786421971</v>
      </c>
      <c r="I10" s="518">
        <f t="shared" si="26"/>
        <v>83.410682560692663</v>
      </c>
      <c r="J10" s="518">
        <f t="shared" si="26"/>
        <v>132.30546581764764</v>
      </c>
      <c r="K10" s="518">
        <f t="shared" si="26"/>
        <v>172.54648532477253</v>
      </c>
      <c r="L10" s="518">
        <f t="shared" si="26"/>
        <v>135.95378209659799</v>
      </c>
      <c r="M10" s="518">
        <f t="shared" si="26"/>
        <v>147.54570248891332</v>
      </c>
      <c r="N10" s="518">
        <f t="shared" si="26"/>
        <v>278.89946737837784</v>
      </c>
      <c r="O10" s="518">
        <f t="shared" si="0"/>
        <v>1644.0695483352047</v>
      </c>
      <c r="P10" s="519"/>
      <c r="Q10" s="518">
        <f>+SUM(Q11:Q17)</f>
        <v>225.68521161581398</v>
      </c>
      <c r="R10" s="518">
        <f t="shared" ref="R10:AB10" si="27">+SUM(R11:R17)</f>
        <v>275.06156934656457</v>
      </c>
      <c r="S10" s="518">
        <f t="shared" si="27"/>
        <v>381.43504088322021</v>
      </c>
      <c r="T10" s="518">
        <f t="shared" si="27"/>
        <v>286.11996141587355</v>
      </c>
      <c r="U10" s="518">
        <f t="shared" si="27"/>
        <v>289.74772752374133</v>
      </c>
      <c r="V10" s="518">
        <f t="shared" si="27"/>
        <v>279.08684101507293</v>
      </c>
      <c r="W10" s="518">
        <f t="shared" si="27"/>
        <v>125.68861155527601</v>
      </c>
      <c r="X10" s="518">
        <f t="shared" si="27"/>
        <v>174.44910765842565</v>
      </c>
      <c r="Y10" s="518">
        <f t="shared" si="27"/>
        <v>635.24534848357371</v>
      </c>
      <c r="Z10" s="518">
        <f t="shared" si="27"/>
        <v>256.72592467209074</v>
      </c>
      <c r="AA10" s="518">
        <f t="shared" si="27"/>
        <v>200.72881009829339</v>
      </c>
      <c r="AB10" s="518">
        <f t="shared" si="27"/>
        <v>349.67531246439637</v>
      </c>
      <c r="AC10" s="518">
        <f t="shared" si="1"/>
        <v>3479.6494667323423</v>
      </c>
      <c r="AD10" s="519"/>
      <c r="AE10" s="518">
        <f>+SUM(AE11:AE17)</f>
        <v>174.05063747633758</v>
      </c>
      <c r="AF10" s="518">
        <f>+SUM(AF11:AF17)</f>
        <v>172.60025285782424</v>
      </c>
      <c r="AG10" s="518">
        <f t="shared" ref="AG10:AP10" si="28">+SUM(AG11:AG17)</f>
        <v>312.46341633737194</v>
      </c>
      <c r="AH10" s="518">
        <f t="shared" si="28"/>
        <v>239.05617668309657</v>
      </c>
      <c r="AI10" s="518">
        <f t="shared" si="28"/>
        <v>187.04265085482101</v>
      </c>
      <c r="AJ10" s="518">
        <f t="shared" si="28"/>
        <v>351.39568753515141</v>
      </c>
      <c r="AK10" s="518">
        <f t="shared" si="28"/>
        <v>164.74828596873371</v>
      </c>
      <c r="AL10" s="518">
        <f t="shared" si="28"/>
        <v>227.87309654183582</v>
      </c>
      <c r="AM10" s="518">
        <f t="shared" si="28"/>
        <v>320.78221555372221</v>
      </c>
      <c r="AN10" s="518">
        <f t="shared" si="28"/>
        <v>249.88416883009501</v>
      </c>
      <c r="AO10" s="518">
        <f t="shared" si="28"/>
        <v>198.83492535444572</v>
      </c>
      <c r="AP10" s="518">
        <f t="shared" si="28"/>
        <v>1092.3560152513737</v>
      </c>
      <c r="AQ10" s="518">
        <f t="shared" si="2"/>
        <v>3691.0875292448086</v>
      </c>
      <c r="AR10" s="519"/>
      <c r="AS10" s="518">
        <f>+SUM(AS11:AS17)</f>
        <v>145.50907595430434</v>
      </c>
      <c r="AT10" s="518">
        <f>+SUM(AT11:AT17)</f>
        <v>136.8728499103627</v>
      </c>
      <c r="AU10" s="518">
        <f t="shared" ref="AU10:BD10" si="29">+SUM(AU11:AU17)</f>
        <v>352.44500910670098</v>
      </c>
      <c r="AV10" s="518">
        <f t="shared" si="29"/>
        <v>185.04784189041766</v>
      </c>
      <c r="AW10" s="518">
        <f t="shared" si="29"/>
        <v>224.10182036723515</v>
      </c>
      <c r="AX10" s="518">
        <f t="shared" si="29"/>
        <v>403.74440134208254</v>
      </c>
      <c r="AY10" s="518">
        <f t="shared" si="29"/>
        <v>158.45580869183178</v>
      </c>
      <c r="AZ10" s="518">
        <f t="shared" si="29"/>
        <v>223.0152370511905</v>
      </c>
      <c r="BA10" s="518">
        <f t="shared" si="29"/>
        <v>364.98427912058179</v>
      </c>
      <c r="BB10" s="518">
        <f t="shared" si="29"/>
        <v>214.74479382836091</v>
      </c>
      <c r="BC10" s="518">
        <f t="shared" si="29"/>
        <v>211.40096460217521</v>
      </c>
      <c r="BD10" s="518">
        <f t="shared" si="29"/>
        <v>413.87559349802837</v>
      </c>
      <c r="BE10" s="518">
        <f t="shared" si="3"/>
        <v>3034.1976753632716</v>
      </c>
      <c r="BF10" s="519"/>
      <c r="BG10" s="518">
        <f>+SUM(BG11:BG17)</f>
        <v>475.76735782127895</v>
      </c>
      <c r="BH10" s="518">
        <f t="shared" ref="BH10:BR10" si="30">+SUM(BH11:BH17)</f>
        <v>182.8157565374637</v>
      </c>
      <c r="BI10" s="518">
        <f t="shared" si="30"/>
        <v>546.13610079140938</v>
      </c>
      <c r="BJ10" s="518">
        <f t="shared" si="30"/>
        <v>193.11859132238186</v>
      </c>
      <c r="BK10" s="518">
        <f t="shared" si="30"/>
        <v>191.3164110400202</v>
      </c>
      <c r="BL10" s="518">
        <f t="shared" si="30"/>
        <v>467.58532819454086</v>
      </c>
      <c r="BM10" s="518">
        <f t="shared" si="30"/>
        <v>134.0801256159445</v>
      </c>
      <c r="BN10" s="518">
        <f t="shared" si="30"/>
        <v>184.222862085223</v>
      </c>
      <c r="BO10" s="518">
        <f t="shared" si="30"/>
        <v>569.93484987400848</v>
      </c>
      <c r="BP10" s="518">
        <f t="shared" si="30"/>
        <v>295.28353291770111</v>
      </c>
      <c r="BQ10" s="518">
        <f t="shared" si="30"/>
        <v>205.60393665702691</v>
      </c>
      <c r="BR10" s="518">
        <f t="shared" si="30"/>
        <v>413.17524056853955</v>
      </c>
      <c r="BS10" s="518">
        <f t="shared" si="4"/>
        <v>3859.040093425539</v>
      </c>
      <c r="BT10" s="519"/>
      <c r="BU10" s="518">
        <f>+SUM(BU11:BU17)</f>
        <v>187.59854221272656</v>
      </c>
      <c r="BV10" s="518">
        <f t="shared" ref="BV10:CF10" si="31">+SUM(BV11:BV17)</f>
        <v>176.80983859703608</v>
      </c>
      <c r="BW10" s="518">
        <f t="shared" si="31"/>
        <v>505.24332424103522</v>
      </c>
      <c r="BX10" s="518">
        <f t="shared" si="31"/>
        <v>179.81698783039388</v>
      </c>
      <c r="BY10" s="518">
        <f t="shared" si="31"/>
        <v>195.92379180400002</v>
      </c>
      <c r="BZ10" s="518">
        <f t="shared" si="31"/>
        <v>411.00712588600004</v>
      </c>
      <c r="CA10" s="518">
        <f t="shared" si="31"/>
        <v>271.704080675</v>
      </c>
      <c r="CB10" s="518">
        <f t="shared" si="31"/>
        <v>160.54181033999998</v>
      </c>
      <c r="CC10" s="518">
        <f t="shared" si="31"/>
        <v>682.73560054353743</v>
      </c>
      <c r="CD10" s="518">
        <f t="shared" si="31"/>
        <v>254.58560535399999</v>
      </c>
      <c r="CE10" s="518">
        <f t="shared" si="31"/>
        <v>206.42356807200002</v>
      </c>
      <c r="CF10" s="518">
        <f t="shared" si="31"/>
        <v>249.59298845000001</v>
      </c>
      <c r="CG10" s="518">
        <f t="shared" si="5"/>
        <v>3481.9832640057298</v>
      </c>
      <c r="CH10" s="519"/>
      <c r="CI10" s="518">
        <f>+SUM(CI11:CI17)</f>
        <v>246.93105911499998</v>
      </c>
      <c r="CJ10" s="518">
        <f t="shared" ref="CJ10:CT10" si="32">+SUM(CJ11:CJ17)</f>
        <v>186.60656016899998</v>
      </c>
      <c r="CK10" s="518">
        <f t="shared" si="32"/>
        <v>339.09520750099995</v>
      </c>
      <c r="CL10" s="518">
        <f t="shared" si="32"/>
        <v>225.64805548899997</v>
      </c>
      <c r="CM10" s="518">
        <f t="shared" si="32"/>
        <v>246.47017753099999</v>
      </c>
      <c r="CN10" s="518">
        <f t="shared" si="32"/>
        <v>1412.5063562806533</v>
      </c>
      <c r="CO10" s="518">
        <f t="shared" si="32"/>
        <v>233.9726489</v>
      </c>
      <c r="CP10" s="518">
        <f t="shared" si="32"/>
        <v>186.82065056000002</v>
      </c>
      <c r="CQ10" s="518">
        <f t="shared" si="32"/>
        <v>377.751608546</v>
      </c>
      <c r="CR10" s="518">
        <f t="shared" si="32"/>
        <v>252.23639459600003</v>
      </c>
      <c r="CS10" s="518">
        <f t="shared" si="32"/>
        <v>187.17234583300001</v>
      </c>
      <c r="CT10" s="518">
        <f t="shared" si="32"/>
        <v>218.72139455499996</v>
      </c>
      <c r="CU10" s="518">
        <f t="shared" si="6"/>
        <v>4113.9324590756532</v>
      </c>
      <c r="CV10" s="519"/>
      <c r="CW10" s="518">
        <f>+SUM(CW11:CW17)</f>
        <v>224.95685177999999</v>
      </c>
      <c r="CX10" s="518">
        <f t="shared" ref="CX10:DH10" si="33">+SUM(CX11:CX17)</f>
        <v>109.40578881500001</v>
      </c>
      <c r="CY10" s="518">
        <f t="shared" si="33"/>
        <v>616.11334906299999</v>
      </c>
      <c r="CZ10" s="518">
        <f t="shared" si="33"/>
        <v>1009.6641162229998</v>
      </c>
      <c r="DA10" s="518">
        <f t="shared" si="33"/>
        <v>104.26260015</v>
      </c>
      <c r="DB10" s="518">
        <f t="shared" si="33"/>
        <v>700.38234212099997</v>
      </c>
      <c r="DC10" s="518">
        <f t="shared" si="33"/>
        <v>133.37580555599999</v>
      </c>
      <c r="DD10" s="518">
        <f t="shared" si="33"/>
        <v>86.31446583200001</v>
      </c>
      <c r="DE10" s="518">
        <f t="shared" si="33"/>
        <v>151.59162042</v>
      </c>
      <c r="DF10" s="518">
        <f t="shared" si="33"/>
        <v>94.636863104000014</v>
      </c>
      <c r="DG10" s="518">
        <f t="shared" si="33"/>
        <v>118.54143068299999</v>
      </c>
      <c r="DH10" s="518">
        <f t="shared" si="33"/>
        <v>204.94623806199996</v>
      </c>
      <c r="DI10" s="518">
        <f t="shared" si="7"/>
        <v>3554.1914718089993</v>
      </c>
      <c r="DJ10" s="519"/>
      <c r="DK10" s="518">
        <f>+SUM(DK11:DK17)</f>
        <v>134.19711837</v>
      </c>
      <c r="DL10" s="518">
        <f t="shared" ref="DL10:DV10" si="34">+SUM(DL11:DL17)</f>
        <v>77.337504578999997</v>
      </c>
      <c r="DM10" s="518">
        <f t="shared" si="34"/>
        <v>123.940683377</v>
      </c>
      <c r="DN10" s="518">
        <f t="shared" si="34"/>
        <v>91.298432351000002</v>
      </c>
      <c r="DO10" s="518">
        <f t="shared" si="34"/>
        <v>67.966516418000012</v>
      </c>
      <c r="DP10" s="518">
        <f t="shared" si="34"/>
        <v>192.24881369999997</v>
      </c>
      <c r="DQ10" s="518">
        <f t="shared" si="34"/>
        <v>119.655199575</v>
      </c>
      <c r="DR10" s="518">
        <f t="shared" si="34"/>
        <v>44.055856853999998</v>
      </c>
      <c r="DS10" s="518">
        <f t="shared" si="34"/>
        <v>118.32407341</v>
      </c>
      <c r="DT10" s="518">
        <f t="shared" si="34"/>
        <v>175.501626741</v>
      </c>
      <c r="DU10" s="518">
        <f t="shared" si="34"/>
        <v>96.031625527999992</v>
      </c>
      <c r="DV10" s="518">
        <f t="shared" si="34"/>
        <v>166.08673346999998</v>
      </c>
      <c r="DW10" s="518">
        <f t="shared" si="8"/>
        <v>1406.6441843729997</v>
      </c>
      <c r="DX10" s="519"/>
      <c r="DY10" s="518">
        <f>+SUM(DY11:DY17)</f>
        <v>201.593207855</v>
      </c>
      <c r="DZ10" s="518">
        <f t="shared" ref="DZ10:EJ10" si="35">+SUM(DZ11:DZ17)</f>
        <v>49.443119503999988</v>
      </c>
      <c r="EA10" s="518">
        <f t="shared" si="35"/>
        <v>324.69757080999995</v>
      </c>
      <c r="EB10" s="518">
        <f t="shared" si="35"/>
        <v>229.97445099200002</v>
      </c>
      <c r="EC10" s="518">
        <f t="shared" si="35"/>
        <v>89.708929927</v>
      </c>
      <c r="ED10" s="518">
        <f t="shared" si="35"/>
        <v>171.19388890900001</v>
      </c>
      <c r="EE10" s="518">
        <f t="shared" si="35"/>
        <v>185.63590633600001</v>
      </c>
      <c r="EF10" s="518">
        <f t="shared" si="35"/>
        <v>72.829395532999996</v>
      </c>
      <c r="EG10" s="518">
        <f t="shared" si="35"/>
        <v>69.225137191999991</v>
      </c>
      <c r="EH10" s="518">
        <f t="shared" si="35"/>
        <v>462.57523364500003</v>
      </c>
      <c r="EI10" s="518">
        <f t="shared" si="35"/>
        <v>103.740791192</v>
      </c>
      <c r="EJ10" s="518">
        <f t="shared" si="35"/>
        <v>143.43607012000001</v>
      </c>
      <c r="EK10" s="518">
        <f t="shared" si="9"/>
        <v>2104.053702015</v>
      </c>
      <c r="EL10" s="519"/>
      <c r="EM10" s="518">
        <f>+SUM(EM11:EM17)</f>
        <v>141.70227430999998</v>
      </c>
      <c r="EN10" s="518">
        <f t="shared" ref="EN10:EU10" si="36">+SUM(EN11:EN17)</f>
        <v>44.507519064999997</v>
      </c>
      <c r="EO10" s="518">
        <f t="shared" si="36"/>
        <v>199.969707357</v>
      </c>
      <c r="EP10" s="518">
        <f t="shared" si="36"/>
        <v>146.089699811</v>
      </c>
      <c r="EQ10" s="518">
        <f t="shared" si="36"/>
        <v>733.43136990912512</v>
      </c>
      <c r="ER10" s="518">
        <f t="shared" si="36"/>
        <v>130.93313677200001</v>
      </c>
      <c r="ES10" s="518">
        <f t="shared" si="36"/>
        <v>138.10042253999998</v>
      </c>
      <c r="ET10" s="518">
        <f t="shared" si="36"/>
        <v>135.57399372500001</v>
      </c>
      <c r="EU10" s="518">
        <f t="shared" si="36"/>
        <v>250.321917563</v>
      </c>
      <c r="EV10" s="518">
        <f t="shared" ref="EV10:EX10" si="37">+SUM(EV11:EV17)</f>
        <v>144.92099900099998</v>
      </c>
      <c r="EW10" s="518">
        <f t="shared" si="37"/>
        <v>170.61804424699986</v>
      </c>
      <c r="EX10" s="518">
        <f t="shared" si="37"/>
        <v>152.53919483899998</v>
      </c>
      <c r="EY10" s="518">
        <f t="shared" si="10"/>
        <v>2388.7082791391249</v>
      </c>
      <c r="EZ10" s="519"/>
      <c r="FA10" s="518">
        <f t="shared" ref="FA10:FL10" si="38">+SUM(FA11:FA17)</f>
        <v>134.32991573999999</v>
      </c>
      <c r="FB10" s="518">
        <f t="shared" si="38"/>
        <v>110.633822954</v>
      </c>
      <c r="FC10" s="518">
        <f t="shared" si="38"/>
        <v>253.59484214000003</v>
      </c>
      <c r="FD10" s="518">
        <f t="shared" si="38"/>
        <v>153.78250779099986</v>
      </c>
      <c r="FE10" s="518">
        <f t="shared" si="38"/>
        <v>202.40128066299985</v>
      </c>
      <c r="FF10" s="518">
        <f t="shared" si="38"/>
        <v>944.27949723499989</v>
      </c>
      <c r="FG10" s="518">
        <f t="shared" si="38"/>
        <v>106.87781063999998</v>
      </c>
      <c r="FH10" s="518">
        <f t="shared" si="38"/>
        <v>137.40383048800001</v>
      </c>
      <c r="FI10" s="518">
        <f t="shared" si="38"/>
        <v>238.12891703700004</v>
      </c>
      <c r="FJ10" s="518">
        <f t="shared" si="38"/>
        <v>145.13480300399999</v>
      </c>
      <c r="FK10" s="518">
        <f t="shared" si="38"/>
        <v>243.030487059</v>
      </c>
      <c r="FL10" s="518">
        <f t="shared" si="38"/>
        <v>1124.8268139917532</v>
      </c>
      <c r="FM10" s="518">
        <f t="shared" si="11"/>
        <v>3794.4245287427525</v>
      </c>
      <c r="FO10" s="518">
        <f t="shared" ref="FO10:FX10" si="39">+SUM(FO11:FO17)</f>
        <v>111.51653474</v>
      </c>
      <c r="FP10" s="518">
        <f t="shared" si="39"/>
        <v>216.00435843</v>
      </c>
      <c r="FQ10" s="518">
        <f t="shared" si="39"/>
        <v>248.74215269000001</v>
      </c>
      <c r="FR10" s="518">
        <f t="shared" si="39"/>
        <v>313.37380207000001</v>
      </c>
      <c r="FS10" s="518">
        <f t="shared" si="39"/>
        <v>325.73725015299999</v>
      </c>
      <c r="FT10" s="518">
        <f t="shared" si="39"/>
        <v>372.46195703000001</v>
      </c>
      <c r="FU10" s="518">
        <f t="shared" si="39"/>
        <v>519.93057133000002</v>
      </c>
      <c r="FV10" s="518">
        <f t="shared" si="39"/>
        <v>372.68844975999997</v>
      </c>
      <c r="FW10" s="518">
        <f t="shared" si="39"/>
        <v>253.77837460000001</v>
      </c>
      <c r="FX10" s="518">
        <f t="shared" si="39"/>
        <v>317.33958325999998</v>
      </c>
      <c r="FY10" s="518">
        <f>+SUM(FO10:FX10)</f>
        <v>3051.5730340629998</v>
      </c>
      <c r="GA10" s="708"/>
    </row>
    <row r="11" spans="2:183" ht="15.75" x14ac:dyDescent="0.25">
      <c r="B11" s="695" t="s">
        <v>680</v>
      </c>
      <c r="C11" s="518">
        <v>17.794398552000001</v>
      </c>
      <c r="D11" s="518">
        <v>6.2866621839999999</v>
      </c>
      <c r="E11" s="518">
        <v>24.181747480999999</v>
      </c>
      <c r="F11" s="518">
        <v>58.298701807</v>
      </c>
      <c r="G11" s="518">
        <v>28.668816380999999</v>
      </c>
      <c r="H11" s="518">
        <v>67.090326470000008</v>
      </c>
      <c r="I11" s="518">
        <v>18.066690331000004</v>
      </c>
      <c r="J11" s="518">
        <v>6.3290368209999999</v>
      </c>
      <c r="K11" s="518">
        <v>24.293010811999999</v>
      </c>
      <c r="L11" s="518">
        <v>58.328356115999995</v>
      </c>
      <c r="M11" s="518">
        <v>25.531144712999996</v>
      </c>
      <c r="N11" s="518">
        <v>132.22727753999999</v>
      </c>
      <c r="O11" s="518">
        <f t="shared" si="0"/>
        <v>467.09616920799999</v>
      </c>
      <c r="P11" s="519"/>
      <c r="Q11" s="518">
        <v>18.442235835000002</v>
      </c>
      <c r="R11" s="518">
        <v>6.619222529</v>
      </c>
      <c r="S11" s="518">
        <v>88.310946776999998</v>
      </c>
      <c r="T11" s="518">
        <v>58.369936123999999</v>
      </c>
      <c r="U11" s="518">
        <v>24.397604106999996</v>
      </c>
      <c r="V11" s="518">
        <v>132.35555020999999</v>
      </c>
      <c r="W11" s="518">
        <v>18.140749854999999</v>
      </c>
      <c r="X11" s="518">
        <v>11.812716309999999</v>
      </c>
      <c r="Y11" s="518">
        <v>362.36798661999995</v>
      </c>
      <c r="Z11" s="518">
        <v>50.635894775999994</v>
      </c>
      <c r="AA11" s="518">
        <v>23.523402019999999</v>
      </c>
      <c r="AB11" s="518">
        <v>68.189801680000002</v>
      </c>
      <c r="AC11" s="518">
        <f t="shared" si="1"/>
        <v>863.16604684299989</v>
      </c>
      <c r="AD11" s="519"/>
      <c r="AE11" s="518">
        <v>15.590953780000003</v>
      </c>
      <c r="AF11" s="518">
        <v>14.55241279</v>
      </c>
      <c r="AG11" s="518">
        <v>32.09448227</v>
      </c>
      <c r="AH11" s="518">
        <v>54.486814069999994</v>
      </c>
      <c r="AI11" s="518">
        <v>33.147068449999999</v>
      </c>
      <c r="AJ11" s="518">
        <v>56.068922259999994</v>
      </c>
      <c r="AK11" s="518">
        <v>5.2588239800000007</v>
      </c>
      <c r="AL11" s="518">
        <v>24.304400180000002</v>
      </c>
      <c r="AM11" s="518">
        <v>29.97853568</v>
      </c>
      <c r="AN11" s="518">
        <v>46.544436959999999</v>
      </c>
      <c r="AO11" s="518">
        <v>32.125814599999998</v>
      </c>
      <c r="AP11" s="518">
        <v>136.87150009999999</v>
      </c>
      <c r="AQ11" s="518">
        <f t="shared" si="2"/>
        <v>481.02416511999996</v>
      </c>
      <c r="AR11" s="519"/>
      <c r="AS11" s="518">
        <v>5.2506468899999996</v>
      </c>
      <c r="AT11" s="518">
        <v>14.827869659999999</v>
      </c>
      <c r="AU11" s="518">
        <v>106.81342035</v>
      </c>
      <c r="AV11" s="518">
        <v>48.658703799999998</v>
      </c>
      <c r="AW11" s="518">
        <v>34.324452749999999</v>
      </c>
      <c r="AX11" s="518">
        <v>134.95505470000001</v>
      </c>
      <c r="AY11" s="518">
        <v>5.6320072300000001</v>
      </c>
      <c r="AZ11" s="518">
        <v>23.327345342000001</v>
      </c>
      <c r="BA11" s="518">
        <v>107.62117241</v>
      </c>
      <c r="BB11" s="518">
        <v>45.426369749999999</v>
      </c>
      <c r="BC11" s="518">
        <v>32.969993549999998</v>
      </c>
      <c r="BD11" s="518">
        <v>134.81507362000002</v>
      </c>
      <c r="BE11" s="518">
        <f t="shared" si="3"/>
        <v>694.62211005200004</v>
      </c>
      <c r="BF11" s="519"/>
      <c r="BG11" s="518">
        <v>5.4076928399999993</v>
      </c>
      <c r="BH11" s="518">
        <v>23.421750209999999</v>
      </c>
      <c r="BI11" s="518">
        <v>106.17699332000001</v>
      </c>
      <c r="BJ11" s="518">
        <v>45.074430860000007</v>
      </c>
      <c r="BK11" s="518">
        <v>34.470165912000006</v>
      </c>
      <c r="BL11" s="518">
        <v>139.85437310999998</v>
      </c>
      <c r="BM11" s="518">
        <v>20.259154654</v>
      </c>
      <c r="BN11" s="518">
        <v>23.78506308</v>
      </c>
      <c r="BO11" s="518">
        <v>105.77264441</v>
      </c>
      <c r="BP11" s="518">
        <v>188.36066280200004</v>
      </c>
      <c r="BQ11" s="518">
        <v>35.1359225</v>
      </c>
      <c r="BR11" s="518">
        <v>62.647930679999988</v>
      </c>
      <c r="BS11" s="518">
        <f t="shared" si="4"/>
        <v>790.36678437800003</v>
      </c>
      <c r="BT11" s="519"/>
      <c r="BU11" s="518">
        <v>63.051755569999997</v>
      </c>
      <c r="BV11" s="518">
        <v>27.10058188</v>
      </c>
      <c r="BW11" s="518">
        <v>27.755055326999997</v>
      </c>
      <c r="BX11" s="518">
        <v>37.619740800000002</v>
      </c>
      <c r="BY11" s="518">
        <v>46.953760424000002</v>
      </c>
      <c r="BZ11" s="518">
        <v>73.363903501999999</v>
      </c>
      <c r="CA11" s="518">
        <v>63.799957745000007</v>
      </c>
      <c r="CB11" s="518">
        <v>23.70602143</v>
      </c>
      <c r="CC11" s="518">
        <v>67.602287945</v>
      </c>
      <c r="CD11" s="518">
        <v>38.366310588000005</v>
      </c>
      <c r="CE11" s="518">
        <v>45.909197896000002</v>
      </c>
      <c r="CF11" s="518">
        <v>83.811345560000007</v>
      </c>
      <c r="CG11" s="518">
        <f t="shared" si="5"/>
        <v>599.03991866700017</v>
      </c>
      <c r="CH11" s="519"/>
      <c r="CI11" s="518">
        <v>63.283215975000005</v>
      </c>
      <c r="CJ11" s="518">
        <v>23.70580502</v>
      </c>
      <c r="CK11" s="518">
        <v>71.009915382000003</v>
      </c>
      <c r="CL11" s="518">
        <v>37.627132042</v>
      </c>
      <c r="CM11" s="518">
        <v>59.294591790000005</v>
      </c>
      <c r="CN11" s="518">
        <v>71.835481696000016</v>
      </c>
      <c r="CO11" s="518">
        <v>102.96176783000001</v>
      </c>
      <c r="CP11" s="518">
        <v>23.698142334000003</v>
      </c>
      <c r="CQ11" s="518">
        <v>31.278030777000001</v>
      </c>
      <c r="CR11" s="518">
        <v>79.696449203000014</v>
      </c>
      <c r="CS11" s="518">
        <v>33.280649969999999</v>
      </c>
      <c r="CT11" s="518">
        <v>97.117789869999996</v>
      </c>
      <c r="CU11" s="518">
        <f t="shared" si="6"/>
        <v>694.78897188900009</v>
      </c>
      <c r="CV11" s="519"/>
      <c r="CW11" s="518">
        <v>103.86269717000002</v>
      </c>
      <c r="CX11" s="518">
        <v>23.671538357000003</v>
      </c>
      <c r="CY11" s="518">
        <v>30.320196680000002</v>
      </c>
      <c r="CZ11" s="518">
        <v>78.386091355000005</v>
      </c>
      <c r="DA11" s="518">
        <v>34.166787059999997</v>
      </c>
      <c r="DB11" s="518">
        <v>97.205596479999969</v>
      </c>
      <c r="DC11" s="518">
        <v>103.862697166</v>
      </c>
      <c r="DD11" s="518">
        <v>27.721533706999999</v>
      </c>
      <c r="DE11" s="518">
        <v>30.320196710000001</v>
      </c>
      <c r="DF11" s="518">
        <v>78.156524987000012</v>
      </c>
      <c r="DG11" s="518">
        <v>45.112284249999995</v>
      </c>
      <c r="DH11" s="518">
        <v>80.967200019999979</v>
      </c>
      <c r="DI11" s="518">
        <f t="shared" si="7"/>
        <v>733.7533439419999</v>
      </c>
      <c r="DJ11" s="519"/>
      <c r="DK11" s="518">
        <v>104.50532422000001</v>
      </c>
      <c r="DL11" s="518">
        <v>18.804965284000001</v>
      </c>
      <c r="DM11" s="518">
        <v>43.934839060000002</v>
      </c>
      <c r="DN11" s="518">
        <v>76.303479361000001</v>
      </c>
      <c r="DO11" s="518">
        <v>32.804036666000002</v>
      </c>
      <c r="DP11" s="518">
        <v>106.38215696999998</v>
      </c>
      <c r="DQ11" s="518">
        <v>61.005554325000006</v>
      </c>
      <c r="DR11" s="518">
        <v>23.650742979999997</v>
      </c>
      <c r="DS11" s="518">
        <v>37.543387240000001</v>
      </c>
      <c r="DT11" s="518">
        <v>39.394140571000001</v>
      </c>
      <c r="DU11" s="518">
        <v>58.347996266000003</v>
      </c>
      <c r="DV11" s="518">
        <v>79.861982159999997</v>
      </c>
      <c r="DW11" s="518">
        <f t="shared" si="8"/>
        <v>682.53860510300012</v>
      </c>
      <c r="DX11" s="519"/>
      <c r="DY11" s="518">
        <v>20.027776544999998</v>
      </c>
      <c r="DZ11" s="518">
        <v>38.680897679999987</v>
      </c>
      <c r="EA11" s="518">
        <v>38.566538600000001</v>
      </c>
      <c r="EB11" s="518">
        <v>97.895730442000016</v>
      </c>
      <c r="EC11" s="518">
        <v>58.979169081999999</v>
      </c>
      <c r="ED11" s="518">
        <v>87.925695128000015</v>
      </c>
      <c r="EE11" s="518">
        <v>30.479527286</v>
      </c>
      <c r="EF11" s="518">
        <v>33.784702578000001</v>
      </c>
      <c r="EG11" s="518">
        <v>25.405568883999997</v>
      </c>
      <c r="EH11" s="518">
        <v>404.94123084099999</v>
      </c>
      <c r="EI11" s="518">
        <v>71.854575976999996</v>
      </c>
      <c r="EJ11" s="518">
        <v>91.622037730000002</v>
      </c>
      <c r="EK11" s="518">
        <f t="shared" si="9"/>
        <v>1000.1634507729999</v>
      </c>
      <c r="EL11" s="519"/>
      <c r="EM11" s="518">
        <v>33.83370729</v>
      </c>
      <c r="EN11" s="518">
        <v>34.44445726</v>
      </c>
      <c r="EO11" s="518">
        <v>25.23300133</v>
      </c>
      <c r="EP11" s="518">
        <v>97.430246851000007</v>
      </c>
      <c r="EQ11" s="518">
        <v>59.118660997000006</v>
      </c>
      <c r="ER11" s="518">
        <v>88.635642439999998</v>
      </c>
      <c r="ES11" s="518">
        <v>33.833707169999997</v>
      </c>
      <c r="ET11" s="518">
        <v>122.04842410000001</v>
      </c>
      <c r="EU11" s="518">
        <v>76.082954700000002</v>
      </c>
      <c r="EV11" s="518">
        <v>96.833904351000001</v>
      </c>
      <c r="EW11" s="518">
        <v>139.89552612099988</v>
      </c>
      <c r="EX11" s="518">
        <v>107.90963543999999</v>
      </c>
      <c r="EY11" s="518">
        <f t="shared" si="10"/>
        <v>915.29986804999987</v>
      </c>
      <c r="EZ11" s="519"/>
      <c r="FA11" s="518">
        <v>30.005444109999999</v>
      </c>
      <c r="FB11" s="518">
        <v>104.47011129399999</v>
      </c>
      <c r="FC11" s="518">
        <v>76.569242550000013</v>
      </c>
      <c r="FD11" s="518">
        <v>105.78443835899985</v>
      </c>
      <c r="FE11" s="518">
        <v>146.02627608699987</v>
      </c>
      <c r="FF11" s="518">
        <v>926.40999332999991</v>
      </c>
      <c r="FG11" s="518">
        <v>28.896593759999998</v>
      </c>
      <c r="FH11" s="518">
        <v>105.96530410800001</v>
      </c>
      <c r="FI11" s="518">
        <v>85.861255956999997</v>
      </c>
      <c r="FJ11" s="518">
        <v>96.695427203999998</v>
      </c>
      <c r="FK11" s="518">
        <v>186.19699085100001</v>
      </c>
      <c r="FL11" s="518">
        <v>146.15635600000002</v>
      </c>
      <c r="FM11" s="518">
        <f t="shared" si="11"/>
        <v>2039.0374336099997</v>
      </c>
      <c r="FO11" s="518">
        <v>32.315929179999998</v>
      </c>
      <c r="FP11" s="518">
        <v>122.16189869999999</v>
      </c>
      <c r="FQ11" s="518">
        <v>85.941245510000002</v>
      </c>
      <c r="FR11" s="518">
        <v>265.50435542000002</v>
      </c>
      <c r="FS11" s="518">
        <v>267.91257976999998</v>
      </c>
      <c r="FT11" s="518">
        <v>350.10317703999999</v>
      </c>
      <c r="FU11" s="518">
        <v>442.55144436000006</v>
      </c>
      <c r="FV11" s="518">
        <v>342.16827473000001</v>
      </c>
      <c r="FW11" s="518">
        <v>92.644510639999993</v>
      </c>
      <c r="FX11" s="518">
        <v>268.92986655999999</v>
      </c>
      <c r="FY11" s="518">
        <f>+SUM(FO11:FX11)</f>
        <v>2270.2332819100002</v>
      </c>
      <c r="GA11" s="708"/>
    </row>
    <row r="12" spans="2:183" ht="15.75" x14ac:dyDescent="0.25">
      <c r="B12" s="695" t="s">
        <v>37</v>
      </c>
      <c r="C12" s="518">
        <v>21.259946100000001</v>
      </c>
      <c r="D12" s="518">
        <v>81.290216350000009</v>
      </c>
      <c r="E12" s="518">
        <v>7.7064399670000006</v>
      </c>
      <c r="F12" s="518">
        <v>28.254308350000006</v>
      </c>
      <c r="G12" s="518">
        <v>74.590159740000004</v>
      </c>
      <c r="H12" s="518">
        <v>3.8608791559999993</v>
      </c>
      <c r="I12" s="518">
        <v>20.664314468000001</v>
      </c>
      <c r="J12" s="518">
        <v>75.963219099</v>
      </c>
      <c r="K12" s="518">
        <v>98.118597655000002</v>
      </c>
      <c r="L12" s="518">
        <v>30.251113223999997</v>
      </c>
      <c r="M12" s="518">
        <v>74.372919648999996</v>
      </c>
      <c r="N12" s="518">
        <v>95.717242749999997</v>
      </c>
      <c r="O12" s="518">
        <f t="shared" si="0"/>
        <v>612.04935650800007</v>
      </c>
      <c r="P12" s="519"/>
      <c r="Q12" s="518">
        <v>20.715029389999998</v>
      </c>
      <c r="R12" s="518">
        <v>75.819495477000004</v>
      </c>
      <c r="S12" s="518">
        <v>101.27845651799998</v>
      </c>
      <c r="T12" s="518">
        <v>37.841448310999994</v>
      </c>
      <c r="U12" s="518">
        <v>74.345931870000001</v>
      </c>
      <c r="V12" s="518">
        <v>94.599417900000006</v>
      </c>
      <c r="W12" s="518">
        <v>20.54924557</v>
      </c>
      <c r="X12" s="518">
        <v>75.807560479000003</v>
      </c>
      <c r="Y12" s="518">
        <v>98.373363972999996</v>
      </c>
      <c r="Z12" s="518">
        <v>32.776641329</v>
      </c>
      <c r="AA12" s="518">
        <v>2.5793607499999998</v>
      </c>
      <c r="AB12" s="518">
        <v>105.55504287199999</v>
      </c>
      <c r="AC12" s="518">
        <f t="shared" si="1"/>
        <v>740.24099443899991</v>
      </c>
      <c r="AD12" s="519"/>
      <c r="AE12" s="518">
        <v>4.8795967000000013</v>
      </c>
      <c r="AF12" s="518">
        <v>4.0733608700000001</v>
      </c>
      <c r="AG12" s="518">
        <v>127.98736201</v>
      </c>
      <c r="AH12" s="518">
        <v>33.506330649999995</v>
      </c>
      <c r="AI12" s="518">
        <v>1.9445220299999999</v>
      </c>
      <c r="AJ12" s="518">
        <v>142.48772194000003</v>
      </c>
      <c r="AK12" s="518">
        <v>3.4771266300000003</v>
      </c>
      <c r="AL12" s="518">
        <v>3.9790007600000004</v>
      </c>
      <c r="AM12" s="518">
        <v>128.21281146999999</v>
      </c>
      <c r="AN12" s="518">
        <v>34.921248550000001</v>
      </c>
      <c r="AO12" s="518">
        <v>1.91118699</v>
      </c>
      <c r="AP12" s="518">
        <v>142.46479719999996</v>
      </c>
      <c r="AQ12" s="518">
        <f t="shared" si="2"/>
        <v>629.84506579999993</v>
      </c>
      <c r="AR12" s="519"/>
      <c r="AS12" s="518">
        <v>4.0611573100000005</v>
      </c>
      <c r="AT12" s="518">
        <v>4.1569574100000004</v>
      </c>
      <c r="AU12" s="518">
        <v>128.34736298999999</v>
      </c>
      <c r="AV12" s="518">
        <v>36.383501330000001</v>
      </c>
      <c r="AW12" s="518">
        <v>6.66836509</v>
      </c>
      <c r="AX12" s="518">
        <v>141.84295761999999</v>
      </c>
      <c r="AY12" s="518">
        <v>3.7503365200000003</v>
      </c>
      <c r="AZ12" s="518">
        <v>11.820290180000001</v>
      </c>
      <c r="BA12" s="518">
        <v>127.60093788</v>
      </c>
      <c r="BB12" s="518">
        <v>37.611061549999995</v>
      </c>
      <c r="BC12" s="518">
        <v>6.66836509</v>
      </c>
      <c r="BD12" s="518">
        <v>140.85163376</v>
      </c>
      <c r="BE12" s="518">
        <f t="shared" si="3"/>
        <v>649.76292673</v>
      </c>
      <c r="BF12" s="519"/>
      <c r="BG12" s="518">
        <v>3.7320706600000002</v>
      </c>
      <c r="BH12" s="518">
        <v>11.908592759999999</v>
      </c>
      <c r="BI12" s="518">
        <v>334.59771484900006</v>
      </c>
      <c r="BJ12" s="518">
        <v>37.503508789999998</v>
      </c>
      <c r="BK12" s="518">
        <v>6.66836509</v>
      </c>
      <c r="BL12" s="518">
        <v>227.15799683000003</v>
      </c>
      <c r="BM12" s="518">
        <v>3.6257823899999999</v>
      </c>
      <c r="BN12" s="518">
        <v>11.95916573</v>
      </c>
      <c r="BO12" s="518">
        <v>375.55446723300003</v>
      </c>
      <c r="BP12" s="518">
        <v>10.7984355</v>
      </c>
      <c r="BQ12" s="518">
        <v>35.638627749999998</v>
      </c>
      <c r="BR12" s="518">
        <v>253.03237036499999</v>
      </c>
      <c r="BS12" s="518">
        <f t="shared" si="4"/>
        <v>1312.177097947</v>
      </c>
      <c r="BT12" s="519"/>
      <c r="BU12" s="518">
        <v>19.551323499999999</v>
      </c>
      <c r="BV12" s="518">
        <v>12.04222495</v>
      </c>
      <c r="BW12" s="518">
        <v>377.90204281199999</v>
      </c>
      <c r="BX12" s="518">
        <v>41.672246467000001</v>
      </c>
      <c r="BY12" s="518">
        <v>6.6683664600000006</v>
      </c>
      <c r="BZ12" s="518">
        <v>253.22294047400001</v>
      </c>
      <c r="CA12" s="518">
        <v>104.32501545000001</v>
      </c>
      <c r="CB12" s="518">
        <v>9.7069971099999997</v>
      </c>
      <c r="CC12" s="518">
        <v>574.27370845899986</v>
      </c>
      <c r="CD12" s="518">
        <v>126.790841226</v>
      </c>
      <c r="CE12" s="518">
        <v>6.4641066329999992</v>
      </c>
      <c r="CF12" s="518">
        <v>64.688070240000002</v>
      </c>
      <c r="CG12" s="518">
        <f t="shared" si="5"/>
        <v>1597.3078837809999</v>
      </c>
      <c r="CH12" s="519"/>
      <c r="CI12" s="518">
        <v>87.010492659999997</v>
      </c>
      <c r="CJ12" s="518">
        <v>9.70763307</v>
      </c>
      <c r="CK12" s="518">
        <v>226.63613279899999</v>
      </c>
      <c r="CL12" s="518">
        <v>84.807811027</v>
      </c>
      <c r="CM12" s="518">
        <v>6.4643967459999994</v>
      </c>
      <c r="CN12" s="518">
        <v>64.441407654000002</v>
      </c>
      <c r="CO12" s="518">
        <v>86.900184800000005</v>
      </c>
      <c r="CP12" s="518">
        <v>9.7082785600000001</v>
      </c>
      <c r="CQ12" s="518">
        <v>245.74338308900002</v>
      </c>
      <c r="CR12" s="518">
        <v>85.006333593000008</v>
      </c>
      <c r="CS12" s="518">
        <v>6.4646912499999996</v>
      </c>
      <c r="CT12" s="518">
        <v>89.004684443999992</v>
      </c>
      <c r="CU12" s="518">
        <f t="shared" si="6"/>
        <v>1001.8954296920001</v>
      </c>
      <c r="CV12" s="519"/>
      <c r="CW12" s="518">
        <v>86.983458340000013</v>
      </c>
      <c r="CX12" s="518">
        <v>9.7089337349999987</v>
      </c>
      <c r="CY12" s="518">
        <v>245.83779704299997</v>
      </c>
      <c r="CZ12" s="518">
        <v>83.321346277999993</v>
      </c>
      <c r="DA12" s="518">
        <v>6.4447644900000007</v>
      </c>
      <c r="DB12" s="518">
        <v>87.473183741</v>
      </c>
      <c r="DC12" s="518">
        <v>3.48574546</v>
      </c>
      <c r="DD12" s="518">
        <v>9.7095987949999998</v>
      </c>
      <c r="DE12" s="518">
        <v>105.64411837000002</v>
      </c>
      <c r="DF12" s="518">
        <v>5.3970047870000011</v>
      </c>
      <c r="DG12" s="518">
        <v>9.7780978330000003</v>
      </c>
      <c r="DH12" s="518">
        <v>107.940226142</v>
      </c>
      <c r="DI12" s="518">
        <f t="shared" si="7"/>
        <v>761.72427501399989</v>
      </c>
      <c r="DJ12" s="519"/>
      <c r="DK12" s="518">
        <v>3.66443122</v>
      </c>
      <c r="DL12" s="518">
        <v>9.6492059649999984</v>
      </c>
      <c r="DM12" s="518">
        <v>64.391763976999997</v>
      </c>
      <c r="DN12" s="518">
        <v>3.9116196599999999</v>
      </c>
      <c r="DO12" s="518">
        <v>12.511431151999998</v>
      </c>
      <c r="DP12" s="518">
        <v>64.667152430000002</v>
      </c>
      <c r="DQ12" s="518">
        <v>7.6222823200000001</v>
      </c>
      <c r="DR12" s="518">
        <v>9.6498910749999993</v>
      </c>
      <c r="DS12" s="518">
        <v>64.342139759999995</v>
      </c>
      <c r="DT12" s="518">
        <v>125.02415283999999</v>
      </c>
      <c r="DU12" s="518">
        <v>12.532580661999999</v>
      </c>
      <c r="DV12" s="518">
        <v>65.04912200699998</v>
      </c>
      <c r="DW12" s="518">
        <f t="shared" si="8"/>
        <v>443.01577306799999</v>
      </c>
      <c r="DX12" s="519"/>
      <c r="DY12" s="518">
        <v>130.53806838</v>
      </c>
      <c r="DZ12" s="518">
        <v>9.6035323550000005</v>
      </c>
      <c r="EA12" s="518">
        <v>269.79245355999996</v>
      </c>
      <c r="EB12" s="518">
        <v>123.07872055</v>
      </c>
      <c r="EC12" s="518">
        <v>14.452064595</v>
      </c>
      <c r="ED12" s="518">
        <v>63.096635307999989</v>
      </c>
      <c r="EE12" s="518">
        <v>131.21234945</v>
      </c>
      <c r="EF12" s="518">
        <v>9.7234561149999994</v>
      </c>
      <c r="EG12" s="518">
        <v>29.193711250000003</v>
      </c>
      <c r="EH12" s="518">
        <v>47.977752804000005</v>
      </c>
      <c r="EI12" s="518">
        <v>15.608518965</v>
      </c>
      <c r="EJ12" s="518">
        <v>32.761711399999996</v>
      </c>
      <c r="EK12" s="518">
        <f t="shared" si="9"/>
        <v>877.03897473200004</v>
      </c>
      <c r="EL12" s="519"/>
      <c r="EM12" s="518">
        <v>54.924537419999993</v>
      </c>
      <c r="EN12" s="518">
        <v>9.7241723349999987</v>
      </c>
      <c r="EO12" s="518">
        <v>159.67238094999999</v>
      </c>
      <c r="EP12" s="518">
        <v>48.003202960000003</v>
      </c>
      <c r="EQ12" s="518">
        <v>13.724490105999999</v>
      </c>
      <c r="ER12" s="518">
        <v>31.391101930000001</v>
      </c>
      <c r="ES12" s="518">
        <v>54.322685769999993</v>
      </c>
      <c r="ET12" s="518">
        <v>9.43635351</v>
      </c>
      <c r="EU12" s="518">
        <v>158.60464685000002</v>
      </c>
      <c r="EV12" s="518">
        <v>47.430844649999997</v>
      </c>
      <c r="EW12" s="518">
        <v>14.444821876000001</v>
      </c>
      <c r="EX12" s="518">
        <v>31.981033663999998</v>
      </c>
      <c r="EY12" s="518">
        <f t="shared" si="10"/>
        <v>633.66027202100008</v>
      </c>
      <c r="EZ12" s="519"/>
      <c r="FA12" s="518">
        <v>54.380442030000005</v>
      </c>
      <c r="FB12" s="518">
        <v>2.0783955399999998</v>
      </c>
      <c r="FC12" s="518">
        <v>160.68718704000003</v>
      </c>
      <c r="FD12" s="518">
        <v>47.341819432000001</v>
      </c>
      <c r="FE12" s="518">
        <v>39.659482256000004</v>
      </c>
      <c r="FF12" s="518">
        <v>5.910504242</v>
      </c>
      <c r="FG12" s="518">
        <v>54.037187279999984</v>
      </c>
      <c r="FH12" s="518">
        <v>27.345868159999998</v>
      </c>
      <c r="FI12" s="518">
        <v>135.41706887000004</v>
      </c>
      <c r="FJ12" s="518">
        <v>47.783125800000008</v>
      </c>
      <c r="FK12" s="518">
        <v>40.555799957999994</v>
      </c>
      <c r="FL12" s="518">
        <v>6.1292358700000005</v>
      </c>
      <c r="FM12" s="518">
        <f t="shared" si="11"/>
        <v>621.32611647800013</v>
      </c>
      <c r="FO12" s="518">
        <v>55.256575959999999</v>
      </c>
      <c r="FP12" s="518">
        <v>27.240664670000001</v>
      </c>
      <c r="FQ12" s="518">
        <v>144.90123297</v>
      </c>
      <c r="FR12" s="518">
        <v>47.21319665</v>
      </c>
      <c r="FS12" s="518">
        <v>41.199607463</v>
      </c>
      <c r="FT12" s="518">
        <v>6.322304260000001</v>
      </c>
      <c r="FU12" s="518">
        <v>60.435097369999987</v>
      </c>
      <c r="FV12" s="518">
        <v>26.405901020000002</v>
      </c>
      <c r="FW12" s="518">
        <v>139.42791897000001</v>
      </c>
      <c r="FX12" s="518">
        <v>47.753466700000004</v>
      </c>
      <c r="FY12" s="518">
        <f>+SUM(FO12:FX12)</f>
        <v>596.15596603299991</v>
      </c>
      <c r="GA12" s="708"/>
    </row>
    <row r="13" spans="2:183" ht="15.75" x14ac:dyDescent="0.25">
      <c r="B13" s="695" t="s">
        <v>737</v>
      </c>
      <c r="C13" s="518">
        <v>0.39492421</v>
      </c>
      <c r="D13" s="518">
        <v>1.1758942999999999</v>
      </c>
      <c r="E13" s="518">
        <v>3.1883420800000004</v>
      </c>
      <c r="F13" s="518">
        <v>0.47948996999999999</v>
      </c>
      <c r="G13" s="518">
        <v>0.46349255999999994</v>
      </c>
      <c r="H13" s="518">
        <v>3.4917669999999998</v>
      </c>
      <c r="I13" s="518">
        <v>0.39492421</v>
      </c>
      <c r="J13" s="518">
        <v>1.1758942800000001</v>
      </c>
      <c r="K13" s="518">
        <v>3.1883420600000001</v>
      </c>
      <c r="L13" s="518">
        <v>0.47948996999999999</v>
      </c>
      <c r="M13" s="518">
        <v>0.46349255999999994</v>
      </c>
      <c r="N13" s="518">
        <v>3.4917669999999998</v>
      </c>
      <c r="O13" s="518">
        <f t="shared" si="0"/>
        <v>18.3878202</v>
      </c>
      <c r="P13" s="519"/>
      <c r="Q13" s="518">
        <v>0.39492421</v>
      </c>
      <c r="R13" s="518">
        <v>1.1062829599999999</v>
      </c>
      <c r="S13" s="518">
        <v>3.1883420699999996</v>
      </c>
      <c r="T13" s="518">
        <v>0.47948996999999999</v>
      </c>
      <c r="U13" s="518">
        <v>0.46349254999999995</v>
      </c>
      <c r="V13" s="518">
        <v>2.92195559</v>
      </c>
      <c r="W13" s="518">
        <v>5.8004797699999999</v>
      </c>
      <c r="X13" s="518">
        <v>0.8562350700000001</v>
      </c>
      <c r="Y13" s="518">
        <v>2.4491805200000001</v>
      </c>
      <c r="Z13" s="518">
        <v>0.24390244000000003</v>
      </c>
      <c r="AA13" s="518">
        <v>0.53590636999999997</v>
      </c>
      <c r="AB13" s="518">
        <v>0.81365071999999994</v>
      </c>
      <c r="AC13" s="518">
        <f t="shared" si="1"/>
        <v>19.253842239999997</v>
      </c>
      <c r="AD13" s="519"/>
      <c r="AE13" s="518">
        <v>5.4055555599999998</v>
      </c>
      <c r="AF13" s="518">
        <v>0.64464554000000007</v>
      </c>
      <c r="AG13" s="518">
        <v>2.4491805200000001</v>
      </c>
      <c r="AH13" s="518">
        <v>0.24390239999999999</v>
      </c>
      <c r="AI13" s="518">
        <v>0.23994636999999999</v>
      </c>
      <c r="AJ13" s="518">
        <v>0.23066742000000001</v>
      </c>
      <c r="AK13" s="518">
        <v>5.4055555599999998</v>
      </c>
      <c r="AL13" s="518">
        <v>7.6687310000000009E-2</v>
      </c>
      <c r="AM13" s="518">
        <v>1.46955882</v>
      </c>
      <c r="AN13" s="518">
        <v>6.25</v>
      </c>
      <c r="AO13" s="518">
        <v>2.6904586300000002</v>
      </c>
      <c r="AP13" s="518">
        <v>0.23066711999999998</v>
      </c>
      <c r="AQ13" s="518">
        <f t="shared" si="2"/>
        <v>25.336825249999997</v>
      </c>
      <c r="AR13" s="519"/>
      <c r="AS13" s="518">
        <v>5.4055555599999998</v>
      </c>
      <c r="AT13" s="518">
        <v>2.5455542900000001</v>
      </c>
      <c r="AU13" s="518">
        <v>1.46955882</v>
      </c>
      <c r="AV13" s="518">
        <v>6.25</v>
      </c>
      <c r="AW13" s="518">
        <v>2.6891793100000001</v>
      </c>
      <c r="AX13" s="518">
        <v>9.6136910700000016</v>
      </c>
      <c r="AY13" s="518">
        <v>5.4055555599999998</v>
      </c>
      <c r="AZ13" s="518">
        <v>2.5441297899999999</v>
      </c>
      <c r="BA13" s="518">
        <v>2.7504712900000001</v>
      </c>
      <c r="BB13" s="518">
        <v>6.25</v>
      </c>
      <c r="BC13" s="518">
        <v>2.6730707599999999</v>
      </c>
      <c r="BD13" s="518">
        <v>9.5576660699999998</v>
      </c>
      <c r="BE13" s="518">
        <f t="shared" si="3"/>
        <v>57.15443252</v>
      </c>
      <c r="BF13" s="519"/>
      <c r="BG13" s="518">
        <v>405.40555555999998</v>
      </c>
      <c r="BH13" s="518">
        <v>2.5405783200000003</v>
      </c>
      <c r="BI13" s="518">
        <v>1.258875</v>
      </c>
      <c r="BJ13" s="518">
        <v>6.25</v>
      </c>
      <c r="BK13" s="518">
        <v>3.85520532</v>
      </c>
      <c r="BL13" s="518">
        <v>9.6257660699999992</v>
      </c>
      <c r="BM13" s="518">
        <v>5.4055555599999998</v>
      </c>
      <c r="BN13" s="518">
        <v>2.5217040499999999</v>
      </c>
      <c r="BO13" s="518">
        <v>1.46666667</v>
      </c>
      <c r="BP13" s="518">
        <v>6.25</v>
      </c>
      <c r="BQ13" s="518">
        <v>2.5369505499999998</v>
      </c>
      <c r="BR13" s="518">
        <v>9.5982660709999994</v>
      </c>
      <c r="BS13" s="518">
        <f t="shared" si="4"/>
        <v>456.7151231709999</v>
      </c>
      <c r="BT13" s="519"/>
      <c r="BU13" s="518">
        <v>20.34958516</v>
      </c>
      <c r="BV13" s="518">
        <v>2.5152865900000001</v>
      </c>
      <c r="BW13" s="518">
        <v>5.3750269600000005</v>
      </c>
      <c r="BX13" s="518">
        <v>6.25</v>
      </c>
      <c r="BY13" s="518">
        <v>18.135172229999998</v>
      </c>
      <c r="BZ13" s="518">
        <v>1.2540750000000001</v>
      </c>
      <c r="CA13" s="518">
        <v>20.34958512</v>
      </c>
      <c r="CB13" s="518">
        <v>3.31528658</v>
      </c>
      <c r="CC13" s="518">
        <v>9.4496595100000018</v>
      </c>
      <c r="CD13" s="518">
        <v>6.25</v>
      </c>
      <c r="CE13" s="518">
        <v>30.054968583000001</v>
      </c>
      <c r="CF13" s="518">
        <v>17.929207139999999</v>
      </c>
      <c r="CG13" s="518">
        <f t="shared" si="5"/>
        <v>141.22785287300002</v>
      </c>
      <c r="CH13" s="519"/>
      <c r="CI13" s="518">
        <v>14.9440296</v>
      </c>
      <c r="CJ13" s="518">
        <v>15.276331759</v>
      </c>
      <c r="CK13" s="518">
        <v>9.3973845100000002</v>
      </c>
      <c r="CL13" s="518">
        <v>6.25</v>
      </c>
      <c r="CM13" s="518">
        <v>39.135439194999996</v>
      </c>
      <c r="CN13" s="518">
        <v>10.898328571</v>
      </c>
      <c r="CO13" s="518">
        <v>14.9440296</v>
      </c>
      <c r="CP13" s="518">
        <v>24.225554006000003</v>
      </c>
      <c r="CQ13" s="518">
        <v>13.190597009999998</v>
      </c>
      <c r="CR13" s="518">
        <v>0</v>
      </c>
      <c r="CS13" s="518">
        <v>48.022223063000006</v>
      </c>
      <c r="CT13" s="518">
        <v>13.432253571</v>
      </c>
      <c r="CU13" s="518">
        <f t="shared" si="6"/>
        <v>209.71617088500003</v>
      </c>
      <c r="CV13" s="519"/>
      <c r="CW13" s="518">
        <v>14.9440296</v>
      </c>
      <c r="CX13" s="518">
        <v>32.941983393000001</v>
      </c>
      <c r="CY13" s="518">
        <v>13.242022010000001</v>
      </c>
      <c r="CZ13" s="518">
        <v>845.87334525999995</v>
      </c>
      <c r="DA13" s="518">
        <v>20.567715270000001</v>
      </c>
      <c r="DB13" s="518">
        <v>513.62022856999999</v>
      </c>
      <c r="DC13" s="518">
        <v>23.9440296</v>
      </c>
      <c r="DD13" s="518">
        <v>5.8</v>
      </c>
      <c r="DE13" s="518">
        <v>13.543972010000001</v>
      </c>
      <c r="DF13" s="518">
        <v>9</v>
      </c>
      <c r="DG13" s="518">
        <v>20.567715270000001</v>
      </c>
      <c r="DH13" s="518">
        <v>13.955478569999999</v>
      </c>
      <c r="DI13" s="518">
        <f t="shared" si="7"/>
        <v>1528.000519553</v>
      </c>
      <c r="DJ13" s="519"/>
      <c r="DK13" s="518">
        <v>23.9440296</v>
      </c>
      <c r="DL13" s="518">
        <v>5.8</v>
      </c>
      <c r="DM13" s="518">
        <v>13.530747009999999</v>
      </c>
      <c r="DN13" s="518">
        <v>9</v>
      </c>
      <c r="DO13" s="518">
        <v>20.567715270000001</v>
      </c>
      <c r="DP13" s="518">
        <v>19.116170969999999</v>
      </c>
      <c r="DQ13" s="518">
        <v>23.9440296</v>
      </c>
      <c r="DR13" s="518">
        <v>8.6718894689999999</v>
      </c>
      <c r="DS13" s="518">
        <v>14.355213080000002</v>
      </c>
      <c r="DT13" s="518">
        <v>9</v>
      </c>
      <c r="DU13" s="518">
        <v>23.067715270000001</v>
      </c>
      <c r="DV13" s="518">
        <v>19.092295972999999</v>
      </c>
      <c r="DW13" s="518">
        <f t="shared" si="8"/>
        <v>190.08980624200004</v>
      </c>
      <c r="DX13" s="519"/>
      <c r="DY13" s="518">
        <v>23.9440296</v>
      </c>
      <c r="DZ13" s="518">
        <v>1.158689469</v>
      </c>
      <c r="EA13" s="518">
        <v>16.338578649999999</v>
      </c>
      <c r="EB13" s="518">
        <v>9</v>
      </c>
      <c r="EC13" s="518">
        <v>16.277696250000002</v>
      </c>
      <c r="ED13" s="518">
        <v>20.171558472999997</v>
      </c>
      <c r="EE13" s="518">
        <v>23.9440296</v>
      </c>
      <c r="EF13" s="518">
        <v>0.32123684000000002</v>
      </c>
      <c r="EG13" s="518">
        <v>14.625857057999999</v>
      </c>
      <c r="EH13" s="518">
        <v>9.65625</v>
      </c>
      <c r="EI13" s="518">
        <v>16.277696250000002</v>
      </c>
      <c r="EJ13" s="518">
        <v>19.052320990000002</v>
      </c>
      <c r="EK13" s="518">
        <f t="shared" si="9"/>
        <v>170.76794317999997</v>
      </c>
      <c r="EL13" s="519"/>
      <c r="EM13" s="518">
        <v>23.9440296</v>
      </c>
      <c r="EN13" s="518">
        <v>0.33888946999999997</v>
      </c>
      <c r="EO13" s="518">
        <v>15.064325077000001</v>
      </c>
      <c r="EP13" s="518">
        <v>0.65625</v>
      </c>
      <c r="EQ13" s="518">
        <v>16.277696250000002</v>
      </c>
      <c r="ER13" s="518">
        <v>10.906392401999998</v>
      </c>
      <c r="ES13" s="518">
        <v>14.9440296</v>
      </c>
      <c r="ET13" s="518">
        <v>4.0892161150000002</v>
      </c>
      <c r="EU13" s="518">
        <v>15.634316012999999</v>
      </c>
      <c r="EV13" s="518">
        <v>0.65625</v>
      </c>
      <c r="EW13" s="518">
        <v>16.277696250000002</v>
      </c>
      <c r="EX13" s="518">
        <v>12.648525735</v>
      </c>
      <c r="EY13" s="518">
        <f t="shared" si="10"/>
        <v>131.43761651200001</v>
      </c>
      <c r="EZ13" s="519"/>
      <c r="FA13" s="518">
        <v>14.9440296</v>
      </c>
      <c r="FB13" s="518">
        <v>4.0853161199999999</v>
      </c>
      <c r="FC13" s="518">
        <v>16.338412550000001</v>
      </c>
      <c r="FD13" s="518">
        <v>0.65625</v>
      </c>
      <c r="FE13" s="518">
        <v>16.715522320000002</v>
      </c>
      <c r="FF13" s="518">
        <v>11.958999663</v>
      </c>
      <c r="FG13" s="518">
        <v>14.9440296</v>
      </c>
      <c r="FH13" s="518">
        <v>4.0926582200000006</v>
      </c>
      <c r="FI13" s="518">
        <v>16.850592210000002</v>
      </c>
      <c r="FJ13" s="518">
        <v>0.65625</v>
      </c>
      <c r="FK13" s="518">
        <v>16.277696250000002</v>
      </c>
      <c r="FL13" s="518">
        <v>12.35772573</v>
      </c>
      <c r="FM13" s="518">
        <f t="shared" si="11"/>
        <v>129.87748226300002</v>
      </c>
      <c r="FO13" s="518">
        <v>14.9440296</v>
      </c>
      <c r="FP13" s="518">
        <v>4.0757950599999999</v>
      </c>
      <c r="FQ13" s="518">
        <v>17.899674210000001</v>
      </c>
      <c r="FR13" s="518">
        <v>0.65625</v>
      </c>
      <c r="FS13" s="518">
        <v>16.625062920000001</v>
      </c>
      <c r="FT13" s="518">
        <v>16.036475729999999</v>
      </c>
      <c r="FU13" s="518">
        <v>14.9440296</v>
      </c>
      <c r="FV13" s="518">
        <v>4.1142740099999999</v>
      </c>
      <c r="FW13" s="518">
        <v>21.705944989999999</v>
      </c>
      <c r="FX13" s="518">
        <v>0.65625</v>
      </c>
      <c r="FY13" s="518">
        <f>+SUM(FO13:FX13)</f>
        <v>111.65778612</v>
      </c>
      <c r="GA13" s="708"/>
    </row>
    <row r="14" spans="2:183" ht="15.75" x14ac:dyDescent="0.25">
      <c r="B14" s="695" t="s">
        <v>694</v>
      </c>
      <c r="C14" s="518">
        <v>0</v>
      </c>
      <c r="D14" s="518">
        <v>4.2912820199999997</v>
      </c>
      <c r="E14" s="518">
        <v>0</v>
      </c>
      <c r="F14" s="518">
        <v>0</v>
      </c>
      <c r="G14" s="518">
        <v>0</v>
      </c>
      <c r="H14" s="518">
        <v>0</v>
      </c>
      <c r="I14" s="518">
        <v>0</v>
      </c>
      <c r="J14" s="518">
        <v>4.2912820199999997</v>
      </c>
      <c r="K14" s="518">
        <v>0</v>
      </c>
      <c r="L14" s="518">
        <v>0</v>
      </c>
      <c r="M14" s="518">
        <v>0</v>
      </c>
      <c r="N14" s="518">
        <v>0</v>
      </c>
      <c r="O14" s="518">
        <f t="shared" si="0"/>
        <v>8.5825640399999994</v>
      </c>
      <c r="P14" s="519"/>
      <c r="Q14" s="518">
        <v>0</v>
      </c>
      <c r="R14" s="518">
        <v>4.2912820199999997</v>
      </c>
      <c r="S14" s="518">
        <v>0</v>
      </c>
      <c r="T14" s="518">
        <v>0</v>
      </c>
      <c r="U14" s="518">
        <v>0</v>
      </c>
      <c r="V14" s="518">
        <v>0</v>
      </c>
      <c r="W14" s="518">
        <v>0</v>
      </c>
      <c r="X14" s="518">
        <v>4.2912820199999997</v>
      </c>
      <c r="Y14" s="518">
        <v>0</v>
      </c>
      <c r="Z14" s="518">
        <v>0</v>
      </c>
      <c r="AA14" s="518">
        <v>0</v>
      </c>
      <c r="AB14" s="518">
        <v>0</v>
      </c>
      <c r="AC14" s="518">
        <f t="shared" si="1"/>
        <v>8.5825640399999994</v>
      </c>
      <c r="AD14" s="519"/>
      <c r="AE14" s="518">
        <v>0</v>
      </c>
      <c r="AF14" s="518">
        <v>4.2789645999999992</v>
      </c>
      <c r="AG14" s="518">
        <v>0</v>
      </c>
      <c r="AH14" s="518">
        <v>0</v>
      </c>
      <c r="AI14" s="518">
        <v>0</v>
      </c>
      <c r="AJ14" s="518">
        <v>0</v>
      </c>
      <c r="AK14" s="518">
        <v>0</v>
      </c>
      <c r="AL14" s="518">
        <v>0</v>
      </c>
      <c r="AM14" s="518">
        <v>0</v>
      </c>
      <c r="AN14" s="518">
        <v>0</v>
      </c>
      <c r="AO14" s="518">
        <v>0</v>
      </c>
      <c r="AP14" s="518">
        <v>650</v>
      </c>
      <c r="AQ14" s="518">
        <f t="shared" si="2"/>
        <v>654.27896459999999</v>
      </c>
      <c r="AR14" s="519"/>
      <c r="AS14" s="518">
        <v>0</v>
      </c>
      <c r="AT14" s="518">
        <v>0</v>
      </c>
      <c r="AU14" s="518">
        <v>0</v>
      </c>
      <c r="AV14" s="518">
        <v>0</v>
      </c>
      <c r="AW14" s="518">
        <v>0</v>
      </c>
      <c r="AX14" s="518">
        <v>0</v>
      </c>
      <c r="AY14" s="518">
        <v>0</v>
      </c>
      <c r="AZ14" s="518">
        <v>0</v>
      </c>
      <c r="BA14" s="518">
        <v>0</v>
      </c>
      <c r="BB14" s="518">
        <v>0</v>
      </c>
      <c r="BC14" s="518">
        <v>0</v>
      </c>
      <c r="BD14" s="518">
        <v>0</v>
      </c>
      <c r="BE14" s="518">
        <f t="shared" si="3"/>
        <v>0</v>
      </c>
      <c r="BF14" s="519"/>
      <c r="BG14" s="518">
        <v>0</v>
      </c>
      <c r="BH14" s="518">
        <v>0</v>
      </c>
      <c r="BI14" s="518">
        <v>0</v>
      </c>
      <c r="BJ14" s="518">
        <v>0</v>
      </c>
      <c r="BK14" s="518">
        <v>0</v>
      </c>
      <c r="BL14" s="518">
        <v>0</v>
      </c>
      <c r="BM14" s="518">
        <v>0</v>
      </c>
      <c r="BN14" s="518">
        <v>0</v>
      </c>
      <c r="BO14" s="518">
        <v>0</v>
      </c>
      <c r="BP14" s="518">
        <v>0</v>
      </c>
      <c r="BQ14" s="518">
        <v>0</v>
      </c>
      <c r="BR14" s="518">
        <v>0</v>
      </c>
      <c r="BS14" s="518">
        <f t="shared" si="4"/>
        <v>0</v>
      </c>
      <c r="BT14" s="519"/>
      <c r="BU14" s="518">
        <v>0</v>
      </c>
      <c r="BV14" s="518">
        <v>0</v>
      </c>
      <c r="BW14" s="518">
        <v>0</v>
      </c>
      <c r="BX14" s="518">
        <v>0</v>
      </c>
      <c r="BY14" s="518">
        <v>0</v>
      </c>
      <c r="BZ14" s="518">
        <v>0</v>
      </c>
      <c r="CA14" s="518">
        <v>0</v>
      </c>
      <c r="CB14" s="518">
        <v>0</v>
      </c>
      <c r="CC14" s="518">
        <v>0</v>
      </c>
      <c r="CD14" s="518">
        <v>0</v>
      </c>
      <c r="CE14" s="518">
        <v>0</v>
      </c>
      <c r="CF14" s="518">
        <v>0</v>
      </c>
      <c r="CG14" s="518">
        <f t="shared" si="5"/>
        <v>0</v>
      </c>
      <c r="CH14" s="519"/>
      <c r="CI14" s="518">
        <v>0</v>
      </c>
      <c r="CJ14" s="518">
        <v>0</v>
      </c>
      <c r="CK14" s="518">
        <v>0</v>
      </c>
      <c r="CL14" s="518">
        <v>0</v>
      </c>
      <c r="CM14" s="518">
        <v>0</v>
      </c>
      <c r="CN14" s="518">
        <v>1175.3699999999999</v>
      </c>
      <c r="CO14" s="518">
        <v>0</v>
      </c>
      <c r="CP14" s="518">
        <v>0</v>
      </c>
      <c r="CQ14" s="518">
        <v>0</v>
      </c>
      <c r="CR14" s="518">
        <v>0</v>
      </c>
      <c r="CS14" s="518">
        <v>0</v>
      </c>
      <c r="CT14" s="518">
        <v>0</v>
      </c>
      <c r="CU14" s="518">
        <f t="shared" si="6"/>
        <v>1175.3699999999999</v>
      </c>
      <c r="CV14" s="519"/>
      <c r="CW14" s="518">
        <v>0</v>
      </c>
      <c r="CX14" s="518">
        <v>0</v>
      </c>
      <c r="CY14" s="518">
        <v>324.63</v>
      </c>
      <c r="CZ14" s="518">
        <v>0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324.63</v>
      </c>
      <c r="DJ14" s="519"/>
      <c r="DK14" s="518">
        <v>0</v>
      </c>
      <c r="DL14" s="518">
        <v>0</v>
      </c>
      <c r="DM14" s="518">
        <v>0</v>
      </c>
      <c r="DN14" s="518">
        <v>0</v>
      </c>
      <c r="DO14" s="518">
        <v>0</v>
      </c>
      <c r="DP14" s="518">
        <v>0</v>
      </c>
      <c r="DQ14" s="518">
        <v>25</v>
      </c>
      <c r="DR14" s="518">
        <v>0</v>
      </c>
      <c r="DS14" s="518">
        <v>0</v>
      </c>
      <c r="DT14" s="518">
        <v>0</v>
      </c>
      <c r="DU14" s="518">
        <v>0</v>
      </c>
      <c r="DV14" s="518">
        <v>0</v>
      </c>
      <c r="DW14" s="518">
        <f t="shared" si="8"/>
        <v>25</v>
      </c>
      <c r="DX14" s="519"/>
      <c r="DY14" s="518">
        <v>25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29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54</v>
      </c>
      <c r="EL14" s="519"/>
      <c r="EM14" s="518">
        <v>29</v>
      </c>
      <c r="EN14" s="518">
        <v>0</v>
      </c>
      <c r="EO14" s="518">
        <v>0</v>
      </c>
      <c r="EP14" s="518">
        <v>0</v>
      </c>
      <c r="EQ14" s="518">
        <v>644.31052255612508</v>
      </c>
      <c r="ER14" s="518">
        <v>0</v>
      </c>
      <c r="ES14" s="518">
        <v>35</v>
      </c>
      <c r="ET14" s="518">
        <v>0</v>
      </c>
      <c r="EU14" s="518">
        <v>0</v>
      </c>
      <c r="EV14" s="518">
        <v>0</v>
      </c>
      <c r="EW14" s="518">
        <v>0</v>
      </c>
      <c r="EX14" s="518">
        <v>0</v>
      </c>
      <c r="EY14" s="518">
        <f t="shared" si="10"/>
        <v>708.31052255612508</v>
      </c>
      <c r="EZ14" s="519"/>
      <c r="FA14" s="518">
        <v>35</v>
      </c>
      <c r="FB14" s="518">
        <v>0</v>
      </c>
      <c r="FC14" s="518">
        <v>0</v>
      </c>
      <c r="FD14" s="518">
        <v>0</v>
      </c>
      <c r="FE14" s="518">
        <v>0</v>
      </c>
      <c r="FF14" s="518">
        <v>0</v>
      </c>
      <c r="FG14" s="518">
        <v>9</v>
      </c>
      <c r="FH14" s="518">
        <v>0</v>
      </c>
      <c r="FI14" s="518">
        <v>0</v>
      </c>
      <c r="FJ14" s="518">
        <v>0</v>
      </c>
      <c r="FK14" s="518">
        <v>0</v>
      </c>
      <c r="FL14" s="518">
        <v>960.18349639175324</v>
      </c>
      <c r="FM14" s="518">
        <f t="shared" si="11"/>
        <v>1004.1834963917532</v>
      </c>
      <c r="FO14" s="518">
        <v>9</v>
      </c>
      <c r="FP14" s="518">
        <v>62.526000000000003</v>
      </c>
      <c r="FQ14" s="518">
        <v>0</v>
      </c>
      <c r="FR14" s="518">
        <v>0</v>
      </c>
      <c r="FS14" s="518">
        <v>0</v>
      </c>
      <c r="FT14" s="518">
        <v>0</v>
      </c>
      <c r="FU14" s="518">
        <v>2</v>
      </c>
      <c r="FV14" s="518">
        <v>0</v>
      </c>
      <c r="FW14" s="518">
        <v>0</v>
      </c>
      <c r="FX14" s="518">
        <v>0</v>
      </c>
      <c r="FY14" s="518">
        <f>+SUM(FO14:FX14)</f>
        <v>73.52600000000001</v>
      </c>
      <c r="GA14" s="708"/>
    </row>
    <row r="15" spans="2:183" ht="15.75" x14ac:dyDescent="0.25">
      <c r="B15" s="695" t="s">
        <v>682</v>
      </c>
      <c r="C15" s="518">
        <v>0</v>
      </c>
      <c r="D15" s="518">
        <v>0</v>
      </c>
      <c r="E15" s="518">
        <v>0</v>
      </c>
      <c r="F15" s="518">
        <v>0.33333332999999998</v>
      </c>
      <c r="G15" s="518">
        <v>0</v>
      </c>
      <c r="H15" s="518">
        <v>0</v>
      </c>
      <c r="I15" s="518">
        <v>0</v>
      </c>
      <c r="J15" s="518">
        <v>0</v>
      </c>
      <c r="K15" s="518">
        <v>0.33333332999999998</v>
      </c>
      <c r="L15" s="518">
        <v>0</v>
      </c>
      <c r="M15" s="518">
        <v>0</v>
      </c>
      <c r="N15" s="518">
        <v>0</v>
      </c>
      <c r="O15" s="518">
        <f t="shared" si="0"/>
        <v>0.66666665999999997</v>
      </c>
      <c r="P15" s="519"/>
      <c r="Q15" s="518">
        <v>0</v>
      </c>
      <c r="R15" s="518">
        <v>0</v>
      </c>
      <c r="S15" s="518">
        <v>0.33333343000000004</v>
      </c>
      <c r="T15" s="518">
        <v>0</v>
      </c>
      <c r="U15" s="518">
        <v>0</v>
      </c>
      <c r="V15" s="518">
        <v>0</v>
      </c>
      <c r="W15" s="518">
        <v>0</v>
      </c>
      <c r="X15" s="518">
        <v>0</v>
      </c>
      <c r="Y15" s="518">
        <v>0</v>
      </c>
      <c r="Z15" s="518">
        <v>0</v>
      </c>
      <c r="AA15" s="518">
        <v>0</v>
      </c>
      <c r="AB15" s="518">
        <v>0</v>
      </c>
      <c r="AC15" s="518">
        <f t="shared" si="1"/>
        <v>0.33333343000000004</v>
      </c>
      <c r="AD15" s="519"/>
      <c r="AE15" s="518">
        <v>0</v>
      </c>
      <c r="AF15" s="518">
        <v>0</v>
      </c>
      <c r="AG15" s="518">
        <v>0</v>
      </c>
      <c r="AH15" s="518">
        <v>0</v>
      </c>
      <c r="AI15" s="518">
        <v>0</v>
      </c>
      <c r="AJ15" s="518">
        <v>0</v>
      </c>
      <c r="AK15" s="518">
        <v>0</v>
      </c>
      <c r="AL15" s="518">
        <v>0</v>
      </c>
      <c r="AM15" s="518">
        <v>0</v>
      </c>
      <c r="AN15" s="518">
        <v>0</v>
      </c>
      <c r="AO15" s="518">
        <v>0</v>
      </c>
      <c r="AP15" s="518">
        <v>0</v>
      </c>
      <c r="AQ15" s="518">
        <f t="shared" si="2"/>
        <v>0</v>
      </c>
      <c r="AR15" s="519"/>
      <c r="AS15" s="518">
        <v>0</v>
      </c>
      <c r="AT15" s="518">
        <v>0</v>
      </c>
      <c r="AU15" s="518">
        <v>0</v>
      </c>
      <c r="AV15" s="518">
        <v>0</v>
      </c>
      <c r="AW15" s="518">
        <v>0</v>
      </c>
      <c r="AX15" s="518">
        <v>0</v>
      </c>
      <c r="AY15" s="518">
        <v>0</v>
      </c>
      <c r="AZ15" s="518">
        <v>0</v>
      </c>
      <c r="BA15" s="518">
        <v>0</v>
      </c>
      <c r="BB15" s="518">
        <v>0</v>
      </c>
      <c r="BC15" s="518">
        <v>0</v>
      </c>
      <c r="BD15" s="518">
        <v>0</v>
      </c>
      <c r="BE15" s="518">
        <f t="shared" si="3"/>
        <v>0</v>
      </c>
      <c r="BF15" s="519"/>
      <c r="BG15" s="518">
        <v>0</v>
      </c>
      <c r="BH15" s="518">
        <v>0</v>
      </c>
      <c r="BI15" s="518">
        <v>0</v>
      </c>
      <c r="BJ15" s="518">
        <v>0</v>
      </c>
      <c r="BK15" s="518">
        <v>0</v>
      </c>
      <c r="BL15" s="518">
        <v>0</v>
      </c>
      <c r="BM15" s="518">
        <v>0</v>
      </c>
      <c r="BN15" s="518">
        <v>0</v>
      </c>
      <c r="BO15" s="518">
        <v>0</v>
      </c>
      <c r="BP15" s="518">
        <v>0</v>
      </c>
      <c r="BQ15" s="518">
        <v>0</v>
      </c>
      <c r="BR15" s="518">
        <v>0</v>
      </c>
      <c r="BS15" s="518">
        <f t="shared" si="4"/>
        <v>0</v>
      </c>
      <c r="BT15" s="519"/>
      <c r="BU15" s="518">
        <v>0</v>
      </c>
      <c r="BV15" s="518">
        <v>0</v>
      </c>
      <c r="BW15" s="518">
        <v>0</v>
      </c>
      <c r="BX15" s="518">
        <v>0</v>
      </c>
      <c r="BY15" s="518">
        <v>0</v>
      </c>
      <c r="BZ15" s="518">
        <v>0</v>
      </c>
      <c r="CA15" s="518">
        <v>0</v>
      </c>
      <c r="CB15" s="518">
        <v>0</v>
      </c>
      <c r="CC15" s="518">
        <v>0</v>
      </c>
      <c r="CD15" s="518">
        <v>0</v>
      </c>
      <c r="CE15" s="518">
        <v>0</v>
      </c>
      <c r="CF15" s="518">
        <v>0</v>
      </c>
      <c r="CG15" s="518">
        <f t="shared" si="5"/>
        <v>0</v>
      </c>
      <c r="CH15" s="519"/>
      <c r="CI15" s="518">
        <v>0</v>
      </c>
      <c r="CJ15" s="518">
        <v>0</v>
      </c>
      <c r="CK15" s="518">
        <v>0</v>
      </c>
      <c r="CL15" s="518">
        <v>0</v>
      </c>
      <c r="CM15" s="518">
        <v>0</v>
      </c>
      <c r="CN15" s="518">
        <v>0</v>
      </c>
      <c r="CO15" s="518">
        <v>0</v>
      </c>
      <c r="CP15" s="518">
        <v>0</v>
      </c>
      <c r="CQ15" s="518">
        <v>0</v>
      </c>
      <c r="CR15" s="518">
        <v>0</v>
      </c>
      <c r="CS15" s="518">
        <v>0</v>
      </c>
      <c r="CT15" s="518">
        <v>0</v>
      </c>
      <c r="CU15" s="518">
        <f t="shared" si="6"/>
        <v>0</v>
      </c>
      <c r="CV15" s="519"/>
      <c r="CW15" s="518">
        <v>0</v>
      </c>
      <c r="CX15" s="518">
        <v>0</v>
      </c>
      <c r="CY15" s="518">
        <v>0</v>
      </c>
      <c r="CZ15" s="518">
        <v>0</v>
      </c>
      <c r="DA15" s="518">
        <v>0</v>
      </c>
      <c r="DB15" s="518">
        <v>0</v>
      </c>
      <c r="DC15" s="518">
        <v>0</v>
      </c>
      <c r="DD15" s="518">
        <v>0</v>
      </c>
      <c r="DE15" s="518">
        <v>0</v>
      </c>
      <c r="DF15" s="518">
        <v>0</v>
      </c>
      <c r="DG15" s="518">
        <v>0</v>
      </c>
      <c r="DH15" s="518">
        <v>0</v>
      </c>
      <c r="DI15" s="518">
        <f t="shared" si="7"/>
        <v>0</v>
      </c>
      <c r="DJ15" s="519"/>
      <c r="DK15" s="518">
        <v>0</v>
      </c>
      <c r="DL15" s="518">
        <v>0</v>
      </c>
      <c r="DM15" s="518">
        <v>0</v>
      </c>
      <c r="DN15" s="518">
        <v>0</v>
      </c>
      <c r="DO15" s="518">
        <v>0</v>
      </c>
      <c r="DP15" s="518">
        <v>0</v>
      </c>
      <c r="DQ15" s="518">
        <v>0</v>
      </c>
      <c r="DR15" s="518">
        <v>0</v>
      </c>
      <c r="DS15" s="518">
        <v>0</v>
      </c>
      <c r="DT15" s="518">
        <v>0</v>
      </c>
      <c r="DU15" s="518">
        <v>0</v>
      </c>
      <c r="DV15" s="518">
        <v>0</v>
      </c>
      <c r="DW15" s="518">
        <f t="shared" si="8"/>
        <v>0</v>
      </c>
      <c r="DX15" s="519"/>
      <c r="DY15" s="518">
        <v>0</v>
      </c>
      <c r="DZ15" s="518">
        <v>0</v>
      </c>
      <c r="EA15" s="518">
        <v>0</v>
      </c>
      <c r="EB15" s="518">
        <v>0</v>
      </c>
      <c r="EC15" s="518">
        <v>0</v>
      </c>
      <c r="ED15" s="518">
        <v>0</v>
      </c>
      <c r="EE15" s="518">
        <v>0</v>
      </c>
      <c r="EF15" s="518">
        <v>0</v>
      </c>
      <c r="EG15" s="518">
        <v>0</v>
      </c>
      <c r="EH15" s="518">
        <v>0</v>
      </c>
      <c r="EI15" s="518">
        <v>0</v>
      </c>
      <c r="EJ15" s="518">
        <v>0</v>
      </c>
      <c r="EK15" s="518">
        <f t="shared" si="9"/>
        <v>0</v>
      </c>
      <c r="EL15" s="519"/>
      <c r="EM15" s="518">
        <v>0</v>
      </c>
      <c r="EN15" s="518">
        <v>0</v>
      </c>
      <c r="EO15" s="518">
        <v>0</v>
      </c>
      <c r="EP15" s="518">
        <v>0</v>
      </c>
      <c r="EQ15" s="518">
        <v>0</v>
      </c>
      <c r="ER15" s="518">
        <v>0</v>
      </c>
      <c r="ES15" s="518">
        <v>0</v>
      </c>
      <c r="ET15" s="518">
        <v>0</v>
      </c>
      <c r="EU15" s="518">
        <v>0</v>
      </c>
      <c r="EV15" s="518">
        <v>0</v>
      </c>
      <c r="EW15" s="518">
        <v>0</v>
      </c>
      <c r="EX15" s="518">
        <v>0</v>
      </c>
      <c r="EY15" s="518">
        <f t="shared" si="10"/>
        <v>0</v>
      </c>
      <c r="EZ15" s="519"/>
      <c r="FA15" s="518">
        <v>0</v>
      </c>
      <c r="FB15" s="518">
        <v>0</v>
      </c>
      <c r="FC15" s="518">
        <v>0</v>
      </c>
      <c r="FD15" s="518">
        <v>0</v>
      </c>
      <c r="FE15" s="518">
        <v>0</v>
      </c>
      <c r="FF15" s="518">
        <v>0</v>
      </c>
      <c r="FG15" s="518">
        <v>0</v>
      </c>
      <c r="FH15" s="518">
        <v>0</v>
      </c>
      <c r="FI15" s="518">
        <v>0</v>
      </c>
      <c r="FJ15" s="518">
        <v>0</v>
      </c>
      <c r="FK15" s="518">
        <v>0</v>
      </c>
      <c r="FL15" s="518">
        <v>0</v>
      </c>
      <c r="FM15" s="518">
        <f t="shared" si="11"/>
        <v>0</v>
      </c>
      <c r="FO15" s="518">
        <v>0</v>
      </c>
      <c r="FP15" s="518">
        <v>0</v>
      </c>
      <c r="FQ15" s="518">
        <v>0</v>
      </c>
      <c r="FR15" s="518">
        <v>0</v>
      </c>
      <c r="FS15" s="518">
        <v>0</v>
      </c>
      <c r="FT15" s="518">
        <v>0</v>
      </c>
      <c r="FU15" s="518">
        <v>0</v>
      </c>
      <c r="FV15" s="518">
        <v>0</v>
      </c>
      <c r="FW15" s="518">
        <v>0</v>
      </c>
      <c r="FX15" s="518">
        <v>0</v>
      </c>
      <c r="FY15" s="518">
        <f>+SUM(FO15:FX15)</f>
        <v>0</v>
      </c>
      <c r="GA15" s="708"/>
    </row>
    <row r="16" spans="2:183" ht="15.75" x14ac:dyDescent="0.25">
      <c r="B16" s="695" t="s">
        <v>17</v>
      </c>
      <c r="C16" s="518">
        <v>42.748943227197465</v>
      </c>
      <c r="D16" s="518">
        <v>43.001161992237932</v>
      </c>
      <c r="E16" s="518">
        <v>43.254868847992135</v>
      </c>
      <c r="F16" s="518">
        <v>43.510072574195291</v>
      </c>
      <c r="G16" s="518">
        <v>43.766782002383046</v>
      </c>
      <c r="H16" s="518">
        <v>44.025006016197104</v>
      </c>
      <c r="I16" s="518">
        <v>44.284753551692667</v>
      </c>
      <c r="J16" s="518">
        <v>44.54603359764765</v>
      </c>
      <c r="K16" s="518">
        <v>46.613201467772527</v>
      </c>
      <c r="L16" s="518">
        <v>46.894822786597999</v>
      </c>
      <c r="M16" s="518">
        <v>47.178145566913329</v>
      </c>
      <c r="N16" s="518">
        <v>47.463180088377811</v>
      </c>
      <c r="O16" s="518">
        <f t="shared" si="0"/>
        <v>537.28697171920498</v>
      </c>
      <c r="P16" s="519"/>
      <c r="Q16" s="518">
        <v>186.13302218081398</v>
      </c>
      <c r="R16" s="518">
        <v>187.22528636056458</v>
      </c>
      <c r="S16" s="518">
        <v>188.32396208822021</v>
      </c>
      <c r="T16" s="518">
        <v>189.42908701087356</v>
      </c>
      <c r="U16" s="518">
        <v>190.54069899674133</v>
      </c>
      <c r="V16" s="518">
        <v>49.209917315072921</v>
      </c>
      <c r="W16" s="518">
        <v>81.19813636027601</v>
      </c>
      <c r="X16" s="518">
        <v>81.681313779425665</v>
      </c>
      <c r="Y16" s="518">
        <v>172.0548173705738</v>
      </c>
      <c r="Z16" s="518">
        <v>173.06948612709078</v>
      </c>
      <c r="AA16" s="518">
        <v>174.0901409582934</v>
      </c>
      <c r="AB16" s="518">
        <v>175.11681719239635</v>
      </c>
      <c r="AC16" s="518">
        <f t="shared" si="1"/>
        <v>1848.0726857403426</v>
      </c>
      <c r="AD16" s="519"/>
      <c r="AE16" s="518">
        <v>148.17453143633759</v>
      </c>
      <c r="AF16" s="518">
        <v>149.05086905782426</v>
      </c>
      <c r="AG16" s="518">
        <v>149.93239153737196</v>
      </c>
      <c r="AH16" s="518">
        <v>150.8191295630966</v>
      </c>
      <c r="AI16" s="518">
        <v>151.71111400482101</v>
      </c>
      <c r="AJ16" s="518">
        <v>152.60837591515141</v>
      </c>
      <c r="AK16" s="518">
        <v>150.6067797987337</v>
      </c>
      <c r="AL16" s="518">
        <v>199.51300829183583</v>
      </c>
      <c r="AM16" s="518">
        <v>161.12130958372222</v>
      </c>
      <c r="AN16" s="518">
        <v>162.16848332009499</v>
      </c>
      <c r="AO16" s="518">
        <v>162.10746513444573</v>
      </c>
      <c r="AP16" s="518">
        <v>162.7890508313738</v>
      </c>
      <c r="AQ16" s="518">
        <f t="shared" si="2"/>
        <v>1900.6025084748089</v>
      </c>
      <c r="AR16" s="519"/>
      <c r="AS16" s="518">
        <v>130.79171619430434</v>
      </c>
      <c r="AT16" s="518">
        <v>115.34246855036271</v>
      </c>
      <c r="AU16" s="518">
        <v>115.81466694670097</v>
      </c>
      <c r="AV16" s="518">
        <v>93.755636760417673</v>
      </c>
      <c r="AW16" s="518">
        <v>139.41982321723515</v>
      </c>
      <c r="AX16" s="518">
        <v>117.33269795208251</v>
      </c>
      <c r="AY16" s="518">
        <v>143.66790938183178</v>
      </c>
      <c r="AZ16" s="518">
        <v>144.3234717391905</v>
      </c>
      <c r="BA16" s="518">
        <v>127.01169754058179</v>
      </c>
      <c r="BB16" s="518">
        <v>125.4573625283609</v>
      </c>
      <c r="BC16" s="518">
        <v>128.0895352021752</v>
      </c>
      <c r="BD16" s="518">
        <v>128.65122004802831</v>
      </c>
      <c r="BE16" s="518">
        <f t="shared" si="3"/>
        <v>1509.6582060612718</v>
      </c>
      <c r="BF16" s="519"/>
      <c r="BG16" s="518">
        <v>61.222038761278974</v>
      </c>
      <c r="BH16" s="518">
        <v>103.94483524746369</v>
      </c>
      <c r="BI16" s="518">
        <v>104.10251762240929</v>
      </c>
      <c r="BJ16" s="518">
        <v>104.29065167238187</v>
      </c>
      <c r="BK16" s="518">
        <v>105.32267471802018</v>
      </c>
      <c r="BL16" s="518">
        <v>90.947192184540867</v>
      </c>
      <c r="BM16" s="518">
        <v>104.78963301194449</v>
      </c>
      <c r="BN16" s="518">
        <v>104.95692922522301</v>
      </c>
      <c r="BO16" s="518">
        <v>87.141071561008488</v>
      </c>
      <c r="BP16" s="518">
        <v>89.874434615701077</v>
      </c>
      <c r="BQ16" s="518">
        <v>91.292435857026916</v>
      </c>
      <c r="BR16" s="518">
        <v>87.896673452539559</v>
      </c>
      <c r="BS16" s="518">
        <f t="shared" si="4"/>
        <v>1135.7810879295382</v>
      </c>
      <c r="BT16" s="519"/>
      <c r="BU16" s="518">
        <v>84.64587798272656</v>
      </c>
      <c r="BV16" s="518">
        <v>94.151745177036076</v>
      </c>
      <c r="BW16" s="518">
        <v>94.211199142035227</v>
      </c>
      <c r="BX16" s="518">
        <v>94.275000563393903</v>
      </c>
      <c r="BY16" s="518">
        <v>83.166492689999998</v>
      </c>
      <c r="BZ16" s="518">
        <v>83.16620691</v>
      </c>
      <c r="CA16" s="518">
        <v>83.229522360000004</v>
      </c>
      <c r="CB16" s="518">
        <v>82.813505219999996</v>
      </c>
      <c r="CC16" s="518">
        <v>31.409944629537687</v>
      </c>
      <c r="CD16" s="518">
        <v>83.178453540000007</v>
      </c>
      <c r="CE16" s="518">
        <v>82.99529496000001</v>
      </c>
      <c r="CF16" s="518">
        <v>83.164365509999996</v>
      </c>
      <c r="CG16" s="518">
        <f t="shared" si="5"/>
        <v>980.40760868472955</v>
      </c>
      <c r="CH16" s="519"/>
      <c r="CI16" s="518">
        <v>81.693320880000002</v>
      </c>
      <c r="CJ16" s="518">
        <v>96.91679031999999</v>
      </c>
      <c r="CK16" s="518">
        <v>32.051774809999998</v>
      </c>
      <c r="CL16" s="518">
        <v>96.963112419999987</v>
      </c>
      <c r="CM16" s="518">
        <v>100.57574979999998</v>
      </c>
      <c r="CN16" s="518">
        <v>89.961138359653532</v>
      </c>
      <c r="CO16" s="518">
        <v>29.166666669999994</v>
      </c>
      <c r="CP16" s="518">
        <v>88.188675660000001</v>
      </c>
      <c r="CQ16" s="518">
        <v>87.539597669999992</v>
      </c>
      <c r="CR16" s="518">
        <v>87.533611800000017</v>
      </c>
      <c r="CS16" s="518">
        <v>58.404781549999996</v>
      </c>
      <c r="CT16" s="518">
        <v>19.166666669999994</v>
      </c>
      <c r="CU16" s="518">
        <f t="shared" si="6"/>
        <v>868.16188660965349</v>
      </c>
      <c r="CV16" s="519"/>
      <c r="CW16" s="518">
        <v>19.166666669999994</v>
      </c>
      <c r="CX16" s="518">
        <v>2.083333330000007</v>
      </c>
      <c r="CY16" s="518">
        <v>2.083333330000007</v>
      </c>
      <c r="CZ16" s="518">
        <v>2.083333330000007</v>
      </c>
      <c r="DA16" s="518">
        <v>2.083333330000007</v>
      </c>
      <c r="DB16" s="518">
        <v>2.083333330000007</v>
      </c>
      <c r="DC16" s="518">
        <v>2.0833333300000016</v>
      </c>
      <c r="DD16" s="518">
        <v>2.0833333300000016</v>
      </c>
      <c r="DE16" s="518">
        <v>2.0833333300000016</v>
      </c>
      <c r="DF16" s="518">
        <v>2.0833333300000016</v>
      </c>
      <c r="DG16" s="518">
        <v>2.0833333300000016</v>
      </c>
      <c r="DH16" s="518">
        <v>2.0833333300000016</v>
      </c>
      <c r="DI16" s="518">
        <f t="shared" si="7"/>
        <v>42.083333300000035</v>
      </c>
      <c r="DJ16" s="519"/>
      <c r="DK16" s="518">
        <v>2.0833333300000016</v>
      </c>
      <c r="DL16" s="518">
        <v>2.0833333300000025</v>
      </c>
      <c r="DM16" s="518">
        <v>2.0833333300000025</v>
      </c>
      <c r="DN16" s="518">
        <v>2.0833333300000025</v>
      </c>
      <c r="DO16" s="518">
        <v>2.0833333300000025</v>
      </c>
      <c r="DP16" s="518">
        <v>2.0833333300000025</v>
      </c>
      <c r="DQ16" s="518">
        <v>2.0833333300000025</v>
      </c>
      <c r="DR16" s="518">
        <v>2.0833333300000025</v>
      </c>
      <c r="DS16" s="518">
        <v>2.0833333300000025</v>
      </c>
      <c r="DT16" s="518">
        <v>2.0833333300000025</v>
      </c>
      <c r="DU16" s="518">
        <v>2.0833333300000025</v>
      </c>
      <c r="DV16" s="518">
        <v>2.0833333300000025</v>
      </c>
      <c r="DW16" s="518">
        <f t="shared" si="8"/>
        <v>24.999999960000025</v>
      </c>
      <c r="DX16" s="519"/>
      <c r="DY16" s="518">
        <v>2.0833333300000025</v>
      </c>
      <c r="DZ16" s="518">
        <v>0</v>
      </c>
      <c r="EA16" s="518">
        <v>0</v>
      </c>
      <c r="EB16" s="518">
        <v>0</v>
      </c>
      <c r="EC16" s="518">
        <v>0</v>
      </c>
      <c r="ED16" s="518">
        <v>0</v>
      </c>
      <c r="EE16" s="518">
        <v>0</v>
      </c>
      <c r="EF16" s="518">
        <v>0</v>
      </c>
      <c r="EG16" s="518">
        <v>0</v>
      </c>
      <c r="EH16" s="518">
        <v>0</v>
      </c>
      <c r="EI16" s="518">
        <v>0</v>
      </c>
      <c r="EJ16" s="518">
        <v>0</v>
      </c>
      <c r="EK16" s="518">
        <f t="shared" si="9"/>
        <v>2.0833333300000025</v>
      </c>
      <c r="EL16" s="519"/>
      <c r="EM16" s="518">
        <v>0</v>
      </c>
      <c r="EN16" s="518">
        <v>0</v>
      </c>
      <c r="EO16" s="518">
        <v>0</v>
      </c>
      <c r="EP16" s="518">
        <v>0</v>
      </c>
      <c r="EQ16" s="518">
        <v>0</v>
      </c>
      <c r="ER16" s="518">
        <v>0</v>
      </c>
      <c r="ES16" s="518">
        <v>0</v>
      </c>
      <c r="ET16" s="518">
        <v>0</v>
      </c>
      <c r="EU16" s="518">
        <v>0</v>
      </c>
      <c r="EV16" s="518">
        <v>0</v>
      </c>
      <c r="EW16" s="518">
        <v>0</v>
      </c>
      <c r="EX16" s="518">
        <v>0</v>
      </c>
      <c r="EY16" s="518">
        <f t="shared" si="10"/>
        <v>0</v>
      </c>
      <c r="EZ16" s="519"/>
      <c r="FA16" s="518">
        <v>0</v>
      </c>
      <c r="FB16" s="518">
        <v>0</v>
      </c>
      <c r="FC16" s="518">
        <v>0</v>
      </c>
      <c r="FD16" s="518">
        <v>0</v>
      </c>
      <c r="FE16" s="518">
        <v>0</v>
      </c>
      <c r="FF16" s="518">
        <v>0</v>
      </c>
      <c r="FG16" s="518">
        <v>0</v>
      </c>
      <c r="FH16" s="518">
        <v>0</v>
      </c>
      <c r="FI16" s="518">
        <v>0</v>
      </c>
      <c r="FJ16" s="518">
        <v>0</v>
      </c>
      <c r="FK16" s="518">
        <v>0</v>
      </c>
      <c r="FL16" s="518">
        <v>0</v>
      </c>
      <c r="FM16" s="518">
        <f t="shared" si="11"/>
        <v>0</v>
      </c>
      <c r="FO16" s="518">
        <v>0</v>
      </c>
      <c r="FP16" s="518">
        <v>0</v>
      </c>
      <c r="FQ16" s="518">
        <v>0</v>
      </c>
      <c r="FR16" s="518">
        <v>0</v>
      </c>
      <c r="FS16" s="518">
        <v>0</v>
      </c>
      <c r="FT16" s="518">
        <v>0</v>
      </c>
      <c r="FU16" s="518">
        <v>0</v>
      </c>
      <c r="FV16" s="518">
        <v>0</v>
      </c>
      <c r="FW16" s="518">
        <v>0</v>
      </c>
      <c r="FX16" s="518">
        <v>0</v>
      </c>
      <c r="FY16" s="518">
        <f>+SUM(FO16:FX16)</f>
        <v>0</v>
      </c>
      <c r="GA16" s="708"/>
    </row>
    <row r="17" spans="2:183" ht="15.75" x14ac:dyDescent="0.25">
      <c r="B17" s="695" t="s">
        <v>18</v>
      </c>
      <c r="C17" s="518">
        <v>0</v>
      </c>
      <c r="D17" s="518">
        <v>0</v>
      </c>
      <c r="E17" s="518">
        <v>0</v>
      </c>
      <c r="F17" s="518">
        <v>0</v>
      </c>
      <c r="G17" s="518">
        <v>0</v>
      </c>
      <c r="H17" s="518">
        <v>0</v>
      </c>
      <c r="I17" s="518">
        <v>0</v>
      </c>
      <c r="J17" s="518">
        <v>0</v>
      </c>
      <c r="K17" s="518">
        <v>0</v>
      </c>
      <c r="L17" s="518">
        <v>0</v>
      </c>
      <c r="M17" s="518">
        <v>0</v>
      </c>
      <c r="N17" s="518">
        <v>0</v>
      </c>
      <c r="O17" s="518">
        <f t="shared" si="0"/>
        <v>0</v>
      </c>
      <c r="P17" s="519"/>
      <c r="Q17" s="518">
        <v>0</v>
      </c>
      <c r="R17" s="518">
        <v>0</v>
      </c>
      <c r="S17" s="518">
        <v>0</v>
      </c>
      <c r="T17" s="518">
        <v>0</v>
      </c>
      <c r="U17" s="518">
        <v>0</v>
      </c>
      <c r="V17" s="518">
        <v>0</v>
      </c>
      <c r="W17" s="518">
        <v>0</v>
      </c>
      <c r="X17" s="518">
        <v>0</v>
      </c>
      <c r="Y17" s="518">
        <v>0</v>
      </c>
      <c r="Z17" s="518">
        <v>0</v>
      </c>
      <c r="AA17" s="518">
        <v>0</v>
      </c>
      <c r="AB17" s="518">
        <v>0</v>
      </c>
      <c r="AC17" s="518">
        <f t="shared" si="1"/>
        <v>0</v>
      </c>
      <c r="AD17" s="519"/>
      <c r="AE17" s="518">
        <v>0</v>
      </c>
      <c r="AF17" s="518">
        <v>0</v>
      </c>
      <c r="AG17" s="518">
        <v>0</v>
      </c>
      <c r="AH17" s="518">
        <v>0</v>
      </c>
      <c r="AI17" s="518">
        <v>0</v>
      </c>
      <c r="AJ17" s="518">
        <v>0</v>
      </c>
      <c r="AK17" s="518">
        <v>0</v>
      </c>
      <c r="AL17" s="518">
        <v>0</v>
      </c>
      <c r="AM17" s="518">
        <v>0</v>
      </c>
      <c r="AN17" s="518">
        <v>0</v>
      </c>
      <c r="AO17" s="518">
        <v>0</v>
      </c>
      <c r="AP17" s="518">
        <v>0</v>
      </c>
      <c r="AQ17" s="518">
        <f t="shared" si="2"/>
        <v>0</v>
      </c>
      <c r="AR17" s="519"/>
      <c r="AS17" s="518">
        <v>0</v>
      </c>
      <c r="AT17" s="518">
        <v>0</v>
      </c>
      <c r="AU17" s="518">
        <v>0</v>
      </c>
      <c r="AV17" s="518">
        <v>0</v>
      </c>
      <c r="AW17" s="518">
        <v>41</v>
      </c>
      <c r="AX17" s="518">
        <v>0</v>
      </c>
      <c r="AY17" s="518">
        <v>0</v>
      </c>
      <c r="AZ17" s="518">
        <v>41</v>
      </c>
      <c r="BA17" s="518">
        <v>0</v>
      </c>
      <c r="BB17" s="518">
        <v>0</v>
      </c>
      <c r="BC17" s="518">
        <v>41.000000000000007</v>
      </c>
      <c r="BD17" s="518">
        <v>0</v>
      </c>
      <c r="BE17" s="518">
        <f t="shared" si="3"/>
        <v>123</v>
      </c>
      <c r="BF17" s="519"/>
      <c r="BG17" s="518">
        <v>0</v>
      </c>
      <c r="BH17" s="518">
        <v>41</v>
      </c>
      <c r="BI17" s="518">
        <v>0</v>
      </c>
      <c r="BJ17" s="518">
        <v>0</v>
      </c>
      <c r="BK17" s="518">
        <v>40.999999999999993</v>
      </c>
      <c r="BL17" s="518">
        <v>0</v>
      </c>
      <c r="BM17" s="518">
        <v>0</v>
      </c>
      <c r="BN17" s="518">
        <v>40.999999999999993</v>
      </c>
      <c r="BO17" s="518">
        <v>0</v>
      </c>
      <c r="BP17" s="518">
        <v>0</v>
      </c>
      <c r="BQ17" s="518">
        <v>41</v>
      </c>
      <c r="BR17" s="518">
        <v>0</v>
      </c>
      <c r="BS17" s="518">
        <f t="shared" si="4"/>
        <v>164</v>
      </c>
      <c r="BT17" s="519"/>
      <c r="BU17" s="518">
        <v>0</v>
      </c>
      <c r="BV17" s="518">
        <v>41</v>
      </c>
      <c r="BW17" s="518">
        <v>0</v>
      </c>
      <c r="BX17" s="518">
        <v>0</v>
      </c>
      <c r="BY17" s="518">
        <v>41</v>
      </c>
      <c r="BZ17" s="518">
        <v>0</v>
      </c>
      <c r="CA17" s="518">
        <v>0</v>
      </c>
      <c r="CB17" s="518">
        <v>40.999999999999993</v>
      </c>
      <c r="CC17" s="518">
        <v>0</v>
      </c>
      <c r="CD17" s="518">
        <v>0</v>
      </c>
      <c r="CE17" s="518">
        <v>41</v>
      </c>
      <c r="CF17" s="518">
        <v>0</v>
      </c>
      <c r="CG17" s="518">
        <f t="shared" si="5"/>
        <v>164</v>
      </c>
      <c r="CH17" s="519"/>
      <c r="CI17" s="518">
        <v>0</v>
      </c>
      <c r="CJ17" s="518">
        <v>40.999999999999986</v>
      </c>
      <c r="CK17" s="518">
        <v>0</v>
      </c>
      <c r="CL17" s="518">
        <v>0</v>
      </c>
      <c r="CM17" s="518">
        <v>41</v>
      </c>
      <c r="CN17" s="518">
        <v>0</v>
      </c>
      <c r="CO17" s="518">
        <v>0</v>
      </c>
      <c r="CP17" s="518">
        <v>40.999999999999993</v>
      </c>
      <c r="CQ17" s="518">
        <v>0</v>
      </c>
      <c r="CR17" s="518">
        <v>0</v>
      </c>
      <c r="CS17" s="518">
        <v>41</v>
      </c>
      <c r="CT17" s="518">
        <v>0</v>
      </c>
      <c r="CU17" s="518">
        <f t="shared" si="6"/>
        <v>163.99999999999997</v>
      </c>
      <c r="CV17" s="519"/>
      <c r="CW17" s="518">
        <v>0</v>
      </c>
      <c r="CX17" s="518">
        <v>41</v>
      </c>
      <c r="CY17" s="518">
        <v>0</v>
      </c>
      <c r="CZ17" s="518">
        <v>0</v>
      </c>
      <c r="DA17" s="518">
        <v>40.999999999999993</v>
      </c>
      <c r="DB17" s="518">
        <v>0</v>
      </c>
      <c r="DC17" s="518">
        <v>0</v>
      </c>
      <c r="DD17" s="518">
        <v>41.000000000000014</v>
      </c>
      <c r="DE17" s="518">
        <v>0</v>
      </c>
      <c r="DF17" s="518">
        <v>0</v>
      </c>
      <c r="DG17" s="518">
        <v>40.999999999999986</v>
      </c>
      <c r="DH17" s="518">
        <v>0</v>
      </c>
      <c r="DI17" s="518">
        <f t="shared" si="7"/>
        <v>164</v>
      </c>
      <c r="DJ17" s="519"/>
      <c r="DK17" s="518">
        <v>0</v>
      </c>
      <c r="DL17" s="518">
        <v>41</v>
      </c>
      <c r="DM17" s="518">
        <v>0</v>
      </c>
      <c r="DN17" s="518">
        <v>0</v>
      </c>
      <c r="DO17" s="518">
        <v>0</v>
      </c>
      <c r="DP17" s="518">
        <v>0</v>
      </c>
      <c r="DQ17" s="518">
        <v>0</v>
      </c>
      <c r="DR17" s="518">
        <v>0</v>
      </c>
      <c r="DS17" s="518">
        <v>0</v>
      </c>
      <c r="DT17" s="518">
        <v>0</v>
      </c>
      <c r="DU17" s="518">
        <v>0</v>
      </c>
      <c r="DV17" s="518">
        <v>0</v>
      </c>
      <c r="DW17" s="518">
        <f t="shared" si="8"/>
        <v>41</v>
      </c>
      <c r="DX17" s="519"/>
      <c r="DY17" s="518">
        <v>0</v>
      </c>
      <c r="DZ17" s="518">
        <v>0</v>
      </c>
      <c r="EA17" s="518">
        <v>0</v>
      </c>
      <c r="EB17" s="518">
        <v>0</v>
      </c>
      <c r="EC17" s="518">
        <v>0</v>
      </c>
      <c r="ED17" s="518">
        <v>0</v>
      </c>
      <c r="EE17" s="518">
        <v>0</v>
      </c>
      <c r="EF17" s="518">
        <v>0</v>
      </c>
      <c r="EG17" s="518">
        <v>0</v>
      </c>
      <c r="EH17" s="518">
        <v>0</v>
      </c>
      <c r="EI17" s="518">
        <v>0</v>
      </c>
      <c r="EJ17" s="518">
        <v>0</v>
      </c>
      <c r="EK17" s="518">
        <f t="shared" si="9"/>
        <v>0</v>
      </c>
      <c r="EL17" s="519"/>
      <c r="EM17" s="518">
        <v>0</v>
      </c>
      <c r="EN17" s="518">
        <v>0</v>
      </c>
      <c r="EO17" s="518">
        <v>0</v>
      </c>
      <c r="EP17" s="518">
        <v>0</v>
      </c>
      <c r="EQ17" s="518">
        <v>0</v>
      </c>
      <c r="ER17" s="518">
        <v>0</v>
      </c>
      <c r="ES17" s="518">
        <v>0</v>
      </c>
      <c r="ET17" s="518">
        <v>0</v>
      </c>
      <c r="EU17" s="518">
        <v>0</v>
      </c>
      <c r="EV17" s="518">
        <v>0</v>
      </c>
      <c r="EW17" s="518">
        <v>0</v>
      </c>
      <c r="EX17" s="518">
        <v>0</v>
      </c>
      <c r="EY17" s="518">
        <f t="shared" si="10"/>
        <v>0</v>
      </c>
      <c r="EZ17" s="519"/>
      <c r="FA17" s="518">
        <v>0</v>
      </c>
      <c r="FB17" s="518">
        <v>0</v>
      </c>
      <c r="FC17" s="518">
        <v>0</v>
      </c>
      <c r="FD17" s="518">
        <v>0</v>
      </c>
      <c r="FE17" s="518">
        <v>0</v>
      </c>
      <c r="FF17" s="518">
        <v>0</v>
      </c>
      <c r="FG17" s="518">
        <v>0</v>
      </c>
      <c r="FH17" s="518">
        <v>0</v>
      </c>
      <c r="FI17" s="518">
        <v>0</v>
      </c>
      <c r="FJ17" s="518">
        <v>0</v>
      </c>
      <c r="FK17" s="518">
        <v>0</v>
      </c>
      <c r="FL17" s="518">
        <v>0</v>
      </c>
      <c r="FM17" s="518">
        <f t="shared" si="11"/>
        <v>0</v>
      </c>
      <c r="FO17" s="518">
        <v>0</v>
      </c>
      <c r="FP17" s="518">
        <v>0</v>
      </c>
      <c r="FQ17" s="518">
        <v>0</v>
      </c>
      <c r="FR17" s="518">
        <v>0</v>
      </c>
      <c r="FS17" s="518">
        <v>0</v>
      </c>
      <c r="FT17" s="518">
        <v>0</v>
      </c>
      <c r="FU17" s="518">
        <v>0</v>
      </c>
      <c r="FV17" s="518">
        <v>0</v>
      </c>
      <c r="FW17" s="518">
        <v>0</v>
      </c>
      <c r="FX17" s="518">
        <v>0</v>
      </c>
      <c r="FY17" s="518">
        <f>+SUM(FO17:FX17)</f>
        <v>0</v>
      </c>
      <c r="GA17" s="708"/>
    </row>
    <row r="18" spans="2:183" ht="15.75" x14ac:dyDescent="0.25">
      <c r="B18" s="687" t="s">
        <v>92</v>
      </c>
      <c r="C18" s="542">
        <f>+C8+C7</f>
        <v>-252.63204475584789</v>
      </c>
      <c r="D18" s="542">
        <f t="shared" ref="D18:N18" si="40">+D8+D7</f>
        <v>1333.3048878781908</v>
      </c>
      <c r="E18" s="542">
        <f t="shared" si="40"/>
        <v>760.70325538279326</v>
      </c>
      <c r="F18" s="542">
        <f t="shared" si="40"/>
        <v>-101.51466799591637</v>
      </c>
      <c r="G18" s="542">
        <f t="shared" si="40"/>
        <v>588.53903162235406</v>
      </c>
      <c r="H18" s="542">
        <f t="shared" si="40"/>
        <v>1216.9219215289934</v>
      </c>
      <c r="I18" s="542">
        <f t="shared" si="40"/>
        <v>346.19294295794685</v>
      </c>
      <c r="J18" s="542">
        <f t="shared" si="40"/>
        <v>1244.9175252842585</v>
      </c>
      <c r="K18" s="542">
        <f t="shared" si="40"/>
        <v>1231.6911241659102</v>
      </c>
      <c r="L18" s="542">
        <f t="shared" si="40"/>
        <v>1439.6019401491374</v>
      </c>
      <c r="M18" s="542">
        <f t="shared" si="40"/>
        <v>1419.0986631384847</v>
      </c>
      <c r="N18" s="542">
        <f t="shared" si="40"/>
        <v>2321.280944809193</v>
      </c>
      <c r="O18" s="542">
        <f t="shared" si="0"/>
        <v>11548.105524165498</v>
      </c>
      <c r="P18" s="573"/>
      <c r="Q18" s="542">
        <f>+Q8+Q7</f>
        <v>183.89012288377117</v>
      </c>
      <c r="R18" s="542">
        <f t="shared" ref="R18:AB18" si="41">+R8+R7</f>
        <v>1537.9239633576049</v>
      </c>
      <c r="S18" s="542">
        <f t="shared" si="41"/>
        <v>945.44336579084359</v>
      </c>
      <c r="T18" s="542">
        <f t="shared" si="41"/>
        <v>712.82749004103891</v>
      </c>
      <c r="U18" s="542">
        <f t="shared" si="41"/>
        <v>972.5698946398594</v>
      </c>
      <c r="V18" s="542">
        <f t="shared" si="41"/>
        <v>1567.8474508859504</v>
      </c>
      <c r="W18" s="542">
        <f t="shared" si="41"/>
        <v>1243.6360826179277</v>
      </c>
      <c r="X18" s="542">
        <f t="shared" si="41"/>
        <v>1330.9937713956795</v>
      </c>
      <c r="Y18" s="542">
        <f t="shared" si="41"/>
        <v>1565.3638225946261</v>
      </c>
      <c r="Z18" s="542">
        <f t="shared" si="41"/>
        <v>1412.8408139517746</v>
      </c>
      <c r="AA18" s="542">
        <f t="shared" si="41"/>
        <v>1545.5495763587771</v>
      </c>
      <c r="AB18" s="542">
        <f t="shared" si="41"/>
        <v>3062.2525014805869</v>
      </c>
      <c r="AC18" s="542">
        <f t="shared" si="1"/>
        <v>16081.138855998439</v>
      </c>
      <c r="AD18" s="573"/>
      <c r="AE18" s="542">
        <f>+AE8+AE7</f>
        <v>-170.61417946985503</v>
      </c>
      <c r="AF18" s="542">
        <f>+AF8+AF7</f>
        <v>1142.4082491297941</v>
      </c>
      <c r="AG18" s="542">
        <f t="shared" ref="AG18:AP18" si="42">+AG8+AG7</f>
        <v>1834.9267866560942</v>
      </c>
      <c r="AH18" s="542">
        <f t="shared" si="42"/>
        <v>355.35785901612508</v>
      </c>
      <c r="AI18" s="542">
        <f t="shared" si="42"/>
        <v>967.73817886532743</v>
      </c>
      <c r="AJ18" s="542">
        <f t="shared" si="42"/>
        <v>1450.5976819736259</v>
      </c>
      <c r="AK18" s="542">
        <f t="shared" si="42"/>
        <v>51.018275873404377</v>
      </c>
      <c r="AL18" s="542">
        <f t="shared" si="42"/>
        <v>612.7391682405713</v>
      </c>
      <c r="AM18" s="542">
        <f t="shared" si="42"/>
        <v>755.88765393833273</v>
      </c>
      <c r="AN18" s="542">
        <f t="shared" si="42"/>
        <v>996.61505418195281</v>
      </c>
      <c r="AO18" s="542">
        <f t="shared" si="42"/>
        <v>918.37017007165105</v>
      </c>
      <c r="AP18" s="542">
        <f t="shared" si="42"/>
        <v>5061.8875652409552</v>
      </c>
      <c r="AQ18" s="542">
        <f t="shared" si="2"/>
        <v>13976.932463717978</v>
      </c>
      <c r="AR18" s="573"/>
      <c r="AS18" s="542">
        <f>+AS8+AS7</f>
        <v>205.153560233912</v>
      </c>
      <c r="AT18" s="542">
        <f>+AT8+AT7</f>
        <v>925.55442061819326</v>
      </c>
      <c r="AU18" s="542">
        <f t="shared" ref="AU18:BD18" si="43">+AU8+AU7</f>
        <v>1496.3385675947732</v>
      </c>
      <c r="AV18" s="542">
        <f t="shared" si="43"/>
        <v>1468.9186491940059</v>
      </c>
      <c r="AW18" s="542">
        <f t="shared" si="43"/>
        <v>1113.2153805594453</v>
      </c>
      <c r="AX18" s="542">
        <f t="shared" si="43"/>
        <v>2506.6417590718115</v>
      </c>
      <c r="AY18" s="542">
        <f t="shared" si="43"/>
        <v>767.19852874372509</v>
      </c>
      <c r="AZ18" s="542">
        <f t="shared" si="43"/>
        <v>1350.100445873079</v>
      </c>
      <c r="BA18" s="542">
        <f t="shared" si="43"/>
        <v>2204.1521610024156</v>
      </c>
      <c r="BB18" s="542">
        <f t="shared" si="43"/>
        <v>1254.7026468179029</v>
      </c>
      <c r="BC18" s="542">
        <f t="shared" si="43"/>
        <v>1860.928708876263</v>
      </c>
      <c r="BD18" s="542">
        <f t="shared" si="43"/>
        <v>3190.3395005812304</v>
      </c>
      <c r="BE18" s="542">
        <f t="shared" si="3"/>
        <v>18343.244329166759</v>
      </c>
      <c r="BF18" s="573"/>
      <c r="BG18" s="542">
        <f>+BG8+BG7</f>
        <v>570.77743571962037</v>
      </c>
      <c r="BH18" s="542">
        <f t="shared" ref="BH18:BR18" si="44">+BH8+BH7</f>
        <v>1398.6774786628821</v>
      </c>
      <c r="BI18" s="542">
        <f t="shared" si="44"/>
        <v>2081.8402515505072</v>
      </c>
      <c r="BJ18" s="542">
        <f t="shared" si="44"/>
        <v>348.99163089312469</v>
      </c>
      <c r="BK18" s="542">
        <f t="shared" si="44"/>
        <v>2949.4086496105188</v>
      </c>
      <c r="BL18" s="542">
        <f t="shared" si="44"/>
        <v>1010.466713403122</v>
      </c>
      <c r="BM18" s="542">
        <f t="shared" si="44"/>
        <v>19.048441911419104</v>
      </c>
      <c r="BN18" s="542">
        <f t="shared" si="44"/>
        <v>711.3503819023872</v>
      </c>
      <c r="BO18" s="542">
        <f t="shared" si="44"/>
        <v>975.26754146302039</v>
      </c>
      <c r="BP18" s="542">
        <f t="shared" si="44"/>
        <v>967.08259579499145</v>
      </c>
      <c r="BQ18" s="542">
        <f t="shared" si="44"/>
        <v>936.6279075841602</v>
      </c>
      <c r="BR18" s="542">
        <f t="shared" si="44"/>
        <v>3118.600282307752</v>
      </c>
      <c r="BS18" s="542">
        <f t="shared" si="4"/>
        <v>15088.139310803504</v>
      </c>
      <c r="BT18" s="573"/>
      <c r="BU18" s="542">
        <f>+BU8+BU7</f>
        <v>-69.448351206791131</v>
      </c>
      <c r="BV18" s="542">
        <f t="shared" ref="BV18:CF18" si="45">+BV8+BV7</f>
        <v>646.88898453880518</v>
      </c>
      <c r="BW18" s="542">
        <f t="shared" si="45"/>
        <v>1757.1993289970017</v>
      </c>
      <c r="BX18" s="542">
        <f t="shared" si="45"/>
        <v>345.94801992680243</v>
      </c>
      <c r="BY18" s="542">
        <f t="shared" si="45"/>
        <v>759.31570466305652</v>
      </c>
      <c r="BZ18" s="542">
        <f t="shared" si="45"/>
        <v>713.30314615269276</v>
      </c>
      <c r="CA18" s="542">
        <f t="shared" si="45"/>
        <v>423.75836845963516</v>
      </c>
      <c r="CB18" s="542">
        <f t="shared" si="45"/>
        <v>587.87952171681718</v>
      </c>
      <c r="CC18" s="542">
        <f t="shared" si="45"/>
        <v>1057.7066423935451</v>
      </c>
      <c r="CD18" s="542">
        <f t="shared" si="45"/>
        <v>662.69430359266789</v>
      </c>
      <c r="CE18" s="542">
        <f t="shared" si="45"/>
        <v>537.13562922403923</v>
      </c>
      <c r="CF18" s="542">
        <f t="shared" si="45"/>
        <v>2189.636891224538</v>
      </c>
      <c r="CG18" s="542">
        <f t="shared" si="5"/>
        <v>9612.018189682809</v>
      </c>
      <c r="CH18" s="573"/>
      <c r="CI18" s="542">
        <f>+CI8+CI7</f>
        <v>322.51003202911227</v>
      </c>
      <c r="CJ18" s="542">
        <f t="shared" ref="CJ18:CT18" si="46">+CJ8+CJ7</f>
        <v>553.58274229870051</v>
      </c>
      <c r="CK18" s="542">
        <f t="shared" si="46"/>
        <v>734.23583634995214</v>
      </c>
      <c r="CL18" s="542">
        <f t="shared" si="46"/>
        <v>152.79304371348795</v>
      </c>
      <c r="CM18" s="542">
        <f t="shared" si="46"/>
        <v>822.55026072290207</v>
      </c>
      <c r="CN18" s="542">
        <f t="shared" si="46"/>
        <v>2095.5415133607021</v>
      </c>
      <c r="CO18" s="542">
        <f t="shared" si="46"/>
        <v>1018.2015425214972</v>
      </c>
      <c r="CP18" s="542">
        <f t="shared" si="46"/>
        <v>604.49548740269722</v>
      </c>
      <c r="CQ18" s="542">
        <f t="shared" si="46"/>
        <v>1235.1712387750031</v>
      </c>
      <c r="CR18" s="542">
        <f t="shared" si="46"/>
        <v>935.86164649378634</v>
      </c>
      <c r="CS18" s="542">
        <f t="shared" si="46"/>
        <v>680.88481636521828</v>
      </c>
      <c r="CT18" s="542">
        <f t="shared" si="46"/>
        <v>3052.250955963586</v>
      </c>
      <c r="CU18" s="542">
        <f t="shared" si="6"/>
        <v>12208.079115996645</v>
      </c>
      <c r="CV18" s="573"/>
      <c r="CW18" s="542">
        <f>+CW8+CW7</f>
        <v>113.0162137097839</v>
      </c>
      <c r="CX18" s="542">
        <f t="shared" ref="CX18:DH18" si="47">+CX8+CX7</f>
        <v>546.35520600848758</v>
      </c>
      <c r="CY18" s="542">
        <f t="shared" si="47"/>
        <v>740.05323740549397</v>
      </c>
      <c r="CZ18" s="542">
        <f t="shared" si="47"/>
        <v>1562.8398745857353</v>
      </c>
      <c r="DA18" s="542">
        <f t="shared" si="47"/>
        <v>2078.6707075790819</v>
      </c>
      <c r="DB18" s="542">
        <f t="shared" si="47"/>
        <v>1791.9106210205318</v>
      </c>
      <c r="DC18" s="542">
        <f t="shared" si="47"/>
        <v>897.99158836344714</v>
      </c>
      <c r="DD18" s="542">
        <f t="shared" si="47"/>
        <v>939.96108734769393</v>
      </c>
      <c r="DE18" s="542">
        <f t="shared" si="47"/>
        <v>144.15820753170817</v>
      </c>
      <c r="DF18" s="542">
        <f t="shared" si="47"/>
        <v>1005.3489832864761</v>
      </c>
      <c r="DG18" s="542">
        <f t="shared" si="47"/>
        <v>782.50733653508746</v>
      </c>
      <c r="DH18" s="542">
        <f t="shared" si="47"/>
        <v>2213.8090738084488</v>
      </c>
      <c r="DI18" s="542">
        <f t="shared" si="7"/>
        <v>12816.622137181976</v>
      </c>
      <c r="DJ18" s="573"/>
      <c r="DK18" s="542">
        <f>+DK8+DK7</f>
        <v>602.09348506007927</v>
      </c>
      <c r="DL18" s="542">
        <f t="shared" ref="DL18:DV18" si="48">+DL8+DL7</f>
        <v>581.53744960462564</v>
      </c>
      <c r="DM18" s="542">
        <f t="shared" si="48"/>
        <v>330.78671723400538</v>
      </c>
      <c r="DN18" s="542">
        <f t="shared" si="48"/>
        <v>63.901714500281315</v>
      </c>
      <c r="DO18" s="542">
        <f t="shared" si="48"/>
        <v>601.81638092267917</v>
      </c>
      <c r="DP18" s="542">
        <f t="shared" si="48"/>
        <v>540.32585698232299</v>
      </c>
      <c r="DQ18" s="542">
        <f t="shared" si="48"/>
        <v>570.14877542507304</v>
      </c>
      <c r="DR18" s="542">
        <f t="shared" si="48"/>
        <v>738.33733008313368</v>
      </c>
      <c r="DS18" s="542">
        <f t="shared" si="48"/>
        <v>-109.96601609664845</v>
      </c>
      <c r="DT18" s="542">
        <f t="shared" si="48"/>
        <v>1199.692266235596</v>
      </c>
      <c r="DU18" s="542">
        <f t="shared" si="48"/>
        <v>406.79633484146603</v>
      </c>
      <c r="DV18" s="542">
        <f t="shared" si="48"/>
        <v>2591.1563948447506</v>
      </c>
      <c r="DW18" s="542">
        <f t="shared" si="8"/>
        <v>8116.6266896373636</v>
      </c>
      <c r="DX18" s="573"/>
      <c r="DY18" s="542">
        <f>+DY8+DY7</f>
        <v>-85.876252662726415</v>
      </c>
      <c r="DZ18" s="542">
        <f t="shared" ref="DZ18:EJ18" si="49">+DZ8+DZ7</f>
        <v>786.88495798989572</v>
      </c>
      <c r="EA18" s="542">
        <f t="shared" si="49"/>
        <v>173.07625405569638</v>
      </c>
      <c r="EB18" s="542">
        <f t="shared" si="49"/>
        <v>456.91604665080467</v>
      </c>
      <c r="EC18" s="542">
        <f t="shared" si="49"/>
        <v>-81.612458437313819</v>
      </c>
      <c r="ED18" s="542">
        <f t="shared" si="49"/>
        <v>724.9737798255934</v>
      </c>
      <c r="EE18" s="542">
        <f t="shared" si="49"/>
        <v>186.03808784537125</v>
      </c>
      <c r="EF18" s="542">
        <f t="shared" si="49"/>
        <v>282.62313772084929</v>
      </c>
      <c r="EG18" s="542">
        <f t="shared" si="49"/>
        <v>253.71612038912787</v>
      </c>
      <c r="EH18" s="542">
        <f t="shared" si="49"/>
        <v>1082.3581234122657</v>
      </c>
      <c r="EI18" s="542">
        <f t="shared" si="49"/>
        <v>988.66635116904263</v>
      </c>
      <c r="EJ18" s="542">
        <f t="shared" si="49"/>
        <v>1610.8208372254799</v>
      </c>
      <c r="EK18" s="542">
        <f t="shared" si="9"/>
        <v>6378.5849851840867</v>
      </c>
      <c r="EL18" s="573"/>
      <c r="EM18" s="542">
        <f>+EM8+EM7</f>
        <v>206.770088495957</v>
      </c>
      <c r="EN18" s="542">
        <f t="shared" ref="EN18:EU18" si="50">+EN8+EN7</f>
        <v>1597.5967902871362</v>
      </c>
      <c r="EO18" s="542">
        <f t="shared" si="50"/>
        <v>668.62750645505355</v>
      </c>
      <c r="EP18" s="542">
        <f t="shared" si="50"/>
        <v>-277.41721084177919</v>
      </c>
      <c r="EQ18" s="542">
        <f t="shared" si="50"/>
        <v>1453.1373274673469</v>
      </c>
      <c r="ER18" s="542">
        <f t="shared" si="50"/>
        <v>748.02509101161809</v>
      </c>
      <c r="ES18" s="542">
        <f t="shared" si="50"/>
        <v>892.91886346384797</v>
      </c>
      <c r="ET18" s="542">
        <f t="shared" si="50"/>
        <v>1070.8948468208541</v>
      </c>
      <c r="EU18" s="542">
        <f t="shared" si="50"/>
        <v>778.1560912883748</v>
      </c>
      <c r="EV18" s="542">
        <f t="shared" ref="EV18:EX18" si="51">+EV8+EV7</f>
        <v>1105.6242170786338</v>
      </c>
      <c r="EW18" s="542">
        <f t="shared" si="51"/>
        <v>1427.9236795665297</v>
      </c>
      <c r="EX18" s="542">
        <f t="shared" si="51"/>
        <v>1740.6887490241015</v>
      </c>
      <c r="EY18" s="542">
        <f t="shared" si="10"/>
        <v>11412.946040117673</v>
      </c>
      <c r="EZ18" s="573"/>
      <c r="FA18" s="542">
        <f t="shared" ref="FA18:FL18" si="52">+FA8+FA7</f>
        <v>3346.6086932600565</v>
      </c>
      <c r="FB18" s="542">
        <f t="shared" si="52"/>
        <v>54.051374321295782</v>
      </c>
      <c r="FC18" s="542">
        <f t="shared" si="52"/>
        <v>384.7322906647795</v>
      </c>
      <c r="FD18" s="542">
        <f t="shared" si="52"/>
        <v>849.95631867868178</v>
      </c>
      <c r="FE18" s="542">
        <f t="shared" si="52"/>
        <v>678.91744101826134</v>
      </c>
      <c r="FF18" s="542">
        <f t="shared" si="52"/>
        <v>1212.9627721725985</v>
      </c>
      <c r="FG18" s="542">
        <f t="shared" si="52"/>
        <v>479.6104782015824</v>
      </c>
      <c r="FH18" s="542">
        <f t="shared" si="52"/>
        <v>665.71287598639731</v>
      </c>
      <c r="FI18" s="542">
        <f t="shared" si="52"/>
        <v>652.45019176751816</v>
      </c>
      <c r="FJ18" s="542">
        <f t="shared" si="52"/>
        <v>538.01014824201093</v>
      </c>
      <c r="FK18" s="542">
        <f t="shared" si="52"/>
        <v>1247.3086312350356</v>
      </c>
      <c r="FL18" s="542">
        <f t="shared" si="52"/>
        <v>2799.8170840576672</v>
      </c>
      <c r="FM18" s="542">
        <f t="shared" si="11"/>
        <v>12910.138299605886</v>
      </c>
      <c r="FO18" s="542">
        <f t="shared" ref="FO18:FX18" si="53">+FO8+FO7</f>
        <v>368.57504533114644</v>
      </c>
      <c r="FP18" s="542">
        <f t="shared" si="53"/>
        <v>1085.3390999138987</v>
      </c>
      <c r="FQ18" s="542">
        <f t="shared" si="53"/>
        <v>945.95406810084171</v>
      </c>
      <c r="FR18" s="542">
        <f t="shared" si="53"/>
        <v>409.79967123724003</v>
      </c>
      <c r="FS18" s="542">
        <f t="shared" si="53"/>
        <v>988.39241279810187</v>
      </c>
      <c r="FT18" s="542">
        <f t="shared" si="53"/>
        <v>679.21002777710373</v>
      </c>
      <c r="FU18" s="542">
        <f t="shared" si="53"/>
        <v>1064.264235608571</v>
      </c>
      <c r="FV18" s="542">
        <f t="shared" si="53"/>
        <v>854.62892343311626</v>
      </c>
      <c r="FW18" s="542">
        <f t="shared" si="53"/>
        <v>952.58327378809793</v>
      </c>
      <c r="FX18" s="542">
        <f t="shared" si="53"/>
        <v>821.41034128810736</v>
      </c>
      <c r="FY18" s="542">
        <f>+SUM(FO18:FX18)</f>
        <v>8170.1570992762254</v>
      </c>
      <c r="GA18" s="708"/>
    </row>
    <row r="19" spans="2:183" ht="15.75" x14ac:dyDescent="0.25">
      <c r="B19" s="687" t="s">
        <v>96</v>
      </c>
      <c r="C19" s="542">
        <f>+C20+C35+C38</f>
        <v>-56.586807755847872</v>
      </c>
      <c r="D19" s="542">
        <f t="shared" ref="D19:N19" si="54">+D20+D35+D38</f>
        <v>2313.277347878191</v>
      </c>
      <c r="E19" s="542">
        <f t="shared" si="54"/>
        <v>538.71478238279349</v>
      </c>
      <c r="F19" s="542">
        <f t="shared" si="54"/>
        <v>438.39645200408393</v>
      </c>
      <c r="G19" s="542">
        <f t="shared" si="54"/>
        <v>303.23387262235406</v>
      </c>
      <c r="H19" s="542">
        <f t="shared" si="54"/>
        <v>535.98955052899328</v>
      </c>
      <c r="I19" s="542">
        <f t="shared" si="54"/>
        <v>411.47797395794674</v>
      </c>
      <c r="J19" s="542">
        <f t="shared" si="54"/>
        <v>1823.4104552842591</v>
      </c>
      <c r="K19" s="542">
        <f t="shared" si="54"/>
        <v>747.09047116591012</v>
      </c>
      <c r="L19" s="542">
        <f t="shared" si="54"/>
        <v>1404.6146641491368</v>
      </c>
      <c r="M19" s="542">
        <f t="shared" si="54"/>
        <v>1013.3197631384846</v>
      </c>
      <c r="N19" s="542">
        <f t="shared" si="54"/>
        <v>1721.6854628091928</v>
      </c>
      <c r="O19" s="542">
        <f t="shared" si="0"/>
        <v>11194.6239881655</v>
      </c>
      <c r="P19" s="573"/>
      <c r="Q19" s="542">
        <f>+Q20+Q35+Q38</f>
        <v>260.36464988377139</v>
      </c>
      <c r="R19" s="542">
        <f t="shared" ref="R19:AB19" si="55">+R20+R35+R38</f>
        <v>1475.0500463576045</v>
      </c>
      <c r="S19" s="542">
        <f t="shared" si="55"/>
        <v>855.70835779084325</v>
      </c>
      <c r="T19" s="542">
        <f t="shared" si="55"/>
        <v>897.88166604103913</v>
      </c>
      <c r="U19" s="542">
        <f t="shared" si="55"/>
        <v>1194.3801076398595</v>
      </c>
      <c r="V19" s="542">
        <f t="shared" si="55"/>
        <v>2365.1207298859504</v>
      </c>
      <c r="W19" s="542">
        <f t="shared" si="55"/>
        <v>945.62120461792779</v>
      </c>
      <c r="X19" s="542">
        <f t="shared" si="55"/>
        <v>1215.6457873956795</v>
      </c>
      <c r="Y19" s="542">
        <f t="shared" si="55"/>
        <v>2274.0097215946262</v>
      </c>
      <c r="Z19" s="542">
        <f t="shared" si="55"/>
        <v>866.10829295177473</v>
      </c>
      <c r="AA19" s="542">
        <f t="shared" si="55"/>
        <v>1141.1186343587774</v>
      </c>
      <c r="AB19" s="542">
        <f t="shared" si="55"/>
        <v>2485.3490064805869</v>
      </c>
      <c r="AC19" s="542">
        <f t="shared" si="1"/>
        <v>15976.35820499844</v>
      </c>
      <c r="AD19" s="573"/>
      <c r="AE19" s="542">
        <f>+AE20+AE35+AE38</f>
        <v>96.761681530145182</v>
      </c>
      <c r="AF19" s="542">
        <f>+AF20+AF35+AF38</f>
        <v>974.37721812979385</v>
      </c>
      <c r="AG19" s="542">
        <f t="shared" ref="AG19:AP19" si="56">+AG20+AG35+AG38</f>
        <v>1810.909173656094</v>
      </c>
      <c r="AH19" s="542">
        <f t="shared" si="56"/>
        <v>366.54241401612506</v>
      </c>
      <c r="AI19" s="542">
        <f t="shared" si="56"/>
        <v>1318.3687048653273</v>
      </c>
      <c r="AJ19" s="542">
        <f t="shared" si="56"/>
        <v>1434.3774059736259</v>
      </c>
      <c r="AK19" s="542">
        <f t="shared" si="56"/>
        <v>198.19215987340465</v>
      </c>
      <c r="AL19" s="542">
        <f t="shared" si="56"/>
        <v>175.1107192405712</v>
      </c>
      <c r="AM19" s="542">
        <f t="shared" si="56"/>
        <v>615.6952239383329</v>
      </c>
      <c r="AN19" s="542">
        <f t="shared" si="56"/>
        <v>906.13410218195258</v>
      </c>
      <c r="AO19" s="542">
        <f t="shared" si="56"/>
        <v>1033.172033071651</v>
      </c>
      <c r="AP19" s="542">
        <f t="shared" si="56"/>
        <v>4871.741483240954</v>
      </c>
      <c r="AQ19" s="542">
        <f t="shared" si="2"/>
        <v>13801.382319717977</v>
      </c>
      <c r="AR19" s="573"/>
      <c r="AS19" s="542">
        <f>+AS20+AS35+AS38</f>
        <v>333.87763023391199</v>
      </c>
      <c r="AT19" s="542">
        <f>+AT20+AT35+AT38</f>
        <v>999.62021561819313</v>
      </c>
      <c r="AU19" s="542">
        <f t="shared" ref="AU19:BD19" si="57">+AU20+AU35+AU38</f>
        <v>1418.8777235947732</v>
      </c>
      <c r="AV19" s="542">
        <f t="shared" si="57"/>
        <v>1438.4777051940059</v>
      </c>
      <c r="AW19" s="542">
        <f t="shared" si="57"/>
        <v>1048.9324745594454</v>
      </c>
      <c r="AX19" s="542">
        <f t="shared" si="57"/>
        <v>2954.2459320718112</v>
      </c>
      <c r="AY19" s="542">
        <f t="shared" si="57"/>
        <v>1137.864601743725</v>
      </c>
      <c r="AZ19" s="542">
        <f t="shared" si="57"/>
        <v>1266.5534608730791</v>
      </c>
      <c r="BA19" s="542">
        <f t="shared" si="57"/>
        <v>2795.0574630024153</v>
      </c>
      <c r="BB19" s="542">
        <f t="shared" si="57"/>
        <v>851.5569618179029</v>
      </c>
      <c r="BC19" s="542">
        <f t="shared" si="57"/>
        <v>1574.6027718762634</v>
      </c>
      <c r="BD19" s="542">
        <f t="shared" si="57"/>
        <v>3188.5901735812304</v>
      </c>
      <c r="BE19" s="542">
        <f t="shared" si="3"/>
        <v>19008.257114166758</v>
      </c>
      <c r="BF19" s="573"/>
      <c r="BG19" s="542">
        <f>+BG20+BG35+BG38</f>
        <v>1450.5442847196205</v>
      </c>
      <c r="BH19" s="542">
        <f t="shared" ref="BH19:BR19" si="58">+BH20+BH35+BH38</f>
        <v>1337.9742206628819</v>
      </c>
      <c r="BI19" s="542">
        <f t="shared" si="58"/>
        <v>1386.3009215505076</v>
      </c>
      <c r="BJ19" s="542">
        <f t="shared" si="58"/>
        <v>267.21457389312462</v>
      </c>
      <c r="BK19" s="542">
        <f t="shared" si="58"/>
        <v>2832.1513336105181</v>
      </c>
      <c r="BL19" s="542">
        <f t="shared" si="58"/>
        <v>2169.808956403122</v>
      </c>
      <c r="BM19" s="542">
        <f t="shared" si="58"/>
        <v>-249.80867708858122</v>
      </c>
      <c r="BN19" s="542">
        <f t="shared" si="58"/>
        <v>304.12128590238757</v>
      </c>
      <c r="BO19" s="542">
        <f t="shared" si="58"/>
        <v>661.48957846302028</v>
      </c>
      <c r="BP19" s="542">
        <f t="shared" si="58"/>
        <v>3132.0608747949923</v>
      </c>
      <c r="BQ19" s="542">
        <f t="shared" si="58"/>
        <v>-183.05456041584017</v>
      </c>
      <c r="BR19" s="542">
        <f t="shared" si="58"/>
        <v>1472.8046813077522</v>
      </c>
      <c r="BS19" s="542">
        <f t="shared" si="4"/>
        <v>14581.607473803506</v>
      </c>
      <c r="BT19" s="573"/>
      <c r="BU19" s="542">
        <f>+BU20+BU35+BU38</f>
        <v>3198.7518077932086</v>
      </c>
      <c r="BV19" s="542">
        <f t="shared" ref="BV19:CF19" si="59">+BV20+BV35+BV38</f>
        <v>-316.53477146119457</v>
      </c>
      <c r="BW19" s="542">
        <f t="shared" si="59"/>
        <v>409.70863699700192</v>
      </c>
      <c r="BX19" s="542">
        <f t="shared" si="59"/>
        <v>312.16007492680228</v>
      </c>
      <c r="BY19" s="542">
        <f t="shared" si="59"/>
        <v>423.68118966305633</v>
      </c>
      <c r="BZ19" s="542">
        <f t="shared" si="59"/>
        <v>909.57165315269253</v>
      </c>
      <c r="CA19" s="542">
        <f t="shared" si="59"/>
        <v>244.80158445963588</v>
      </c>
      <c r="CB19" s="542">
        <f t="shared" si="59"/>
        <v>916.19670771681672</v>
      </c>
      <c r="CC19" s="542">
        <f t="shared" si="59"/>
        <v>792.23579239354569</v>
      </c>
      <c r="CD19" s="542">
        <f t="shared" si="59"/>
        <v>977.24557559266759</v>
      </c>
      <c r="CE19" s="542">
        <f t="shared" si="59"/>
        <v>195.4761892240395</v>
      </c>
      <c r="CF19" s="542">
        <f t="shared" si="59"/>
        <v>2195.0492882245376</v>
      </c>
      <c r="CG19" s="542">
        <f t="shared" si="5"/>
        <v>10258.34372868281</v>
      </c>
      <c r="CH19" s="573"/>
      <c r="CI19" s="542">
        <f>+CI20+CI35+CI38</f>
        <v>1338.1307960291122</v>
      </c>
      <c r="CJ19" s="542">
        <f t="shared" ref="CJ19:CT19" si="60">+CJ20+CJ35+CJ38</f>
        <v>-303.59978870129947</v>
      </c>
      <c r="CK19" s="542">
        <f t="shared" si="60"/>
        <v>3011.8785543499521</v>
      </c>
      <c r="CL19" s="542">
        <f t="shared" si="60"/>
        <v>-1221.4502002865122</v>
      </c>
      <c r="CM19" s="542">
        <f t="shared" si="60"/>
        <v>964.40245572290246</v>
      </c>
      <c r="CN19" s="542">
        <f t="shared" si="60"/>
        <v>2166.5177443607017</v>
      </c>
      <c r="CO19" s="542">
        <f t="shared" si="60"/>
        <v>197.41339252149646</v>
      </c>
      <c r="CP19" s="542">
        <f t="shared" si="60"/>
        <v>385.84261140269757</v>
      </c>
      <c r="CQ19" s="542">
        <f t="shared" si="60"/>
        <v>3584.2226257750035</v>
      </c>
      <c r="CR19" s="542">
        <f t="shared" si="60"/>
        <v>-788.72634950621341</v>
      </c>
      <c r="CS19" s="542">
        <f t="shared" si="60"/>
        <v>-74.56125263478225</v>
      </c>
      <c r="CT19" s="542">
        <f t="shared" si="60"/>
        <v>3316.6036809635862</v>
      </c>
      <c r="CU19" s="542">
        <f t="shared" si="6"/>
        <v>12576.674269996643</v>
      </c>
      <c r="CV19" s="573"/>
      <c r="CW19" s="542">
        <f>+CW20+CW35+CW38</f>
        <v>-56.799002290215753</v>
      </c>
      <c r="CX19" s="542">
        <f t="shared" ref="CX19:DH19" si="61">+CX20+CX35+CX38</f>
        <v>241.5771510084877</v>
      </c>
      <c r="CY19" s="542">
        <f t="shared" si="61"/>
        <v>430.59221240549397</v>
      </c>
      <c r="CZ19" s="542">
        <f t="shared" si="61"/>
        <v>1580.6678755857354</v>
      </c>
      <c r="DA19" s="542">
        <f t="shared" si="61"/>
        <v>2339.5157625790816</v>
      </c>
      <c r="DB19" s="542">
        <f t="shared" si="61"/>
        <v>1470.5525640205317</v>
      </c>
      <c r="DC19" s="542">
        <f t="shared" si="61"/>
        <v>888.27210336344729</v>
      </c>
      <c r="DD19" s="542">
        <f t="shared" si="61"/>
        <v>1037.3891133476939</v>
      </c>
      <c r="DE19" s="542">
        <f t="shared" si="61"/>
        <v>344.52661353170873</v>
      </c>
      <c r="DF19" s="542">
        <f t="shared" si="61"/>
        <v>1144.0955712864754</v>
      </c>
      <c r="DG19" s="542">
        <f t="shared" si="61"/>
        <v>487.9768145350879</v>
      </c>
      <c r="DH19" s="542">
        <f t="shared" si="61"/>
        <v>3112.7264078084481</v>
      </c>
      <c r="DI19" s="542">
        <f t="shared" si="7"/>
        <v>13021.093187181976</v>
      </c>
      <c r="DJ19" s="573"/>
      <c r="DK19" s="542">
        <f>+DK20+DK35+DK38</f>
        <v>482.35780706007915</v>
      </c>
      <c r="DL19" s="542">
        <f t="shared" ref="DL19:DV19" si="62">+DL20+DL35+DL38</f>
        <v>431.614801604626</v>
      </c>
      <c r="DM19" s="542">
        <f t="shared" si="62"/>
        <v>211.42142023400484</v>
      </c>
      <c r="DN19" s="542">
        <f t="shared" si="62"/>
        <v>322.10446650028098</v>
      </c>
      <c r="DO19" s="542">
        <f t="shared" si="62"/>
        <v>123.46395992267983</v>
      </c>
      <c r="DP19" s="542">
        <f t="shared" si="62"/>
        <v>700.14220898232259</v>
      </c>
      <c r="DQ19" s="542">
        <f t="shared" si="62"/>
        <v>448.66316542507337</v>
      </c>
      <c r="DR19" s="542">
        <f t="shared" si="62"/>
        <v>1523.5587880831333</v>
      </c>
      <c r="DS19" s="542">
        <f t="shared" si="62"/>
        <v>-368.24394909664841</v>
      </c>
      <c r="DT19" s="542">
        <f t="shared" si="62"/>
        <v>1184.4956492355966</v>
      </c>
      <c r="DU19" s="542">
        <f t="shared" si="62"/>
        <v>157.49375784146582</v>
      </c>
      <c r="DV19" s="542">
        <f t="shared" si="62"/>
        <v>2947.3004728447518</v>
      </c>
      <c r="DW19" s="542">
        <f t="shared" si="8"/>
        <v>8164.372548637366</v>
      </c>
      <c r="DX19" s="573"/>
      <c r="DY19" s="542">
        <f>+DY20+DY35+DY38</f>
        <v>-156.32997866272666</v>
      </c>
      <c r="DZ19" s="542">
        <f t="shared" ref="DZ19:EJ19" si="63">+DZ20+DZ35+DZ38</f>
        <v>273.09824598989536</v>
      </c>
      <c r="EA19" s="542">
        <f t="shared" si="63"/>
        <v>876.28482505569593</v>
      </c>
      <c r="EB19" s="542">
        <f t="shared" si="63"/>
        <v>413.6902216508048</v>
      </c>
      <c r="EC19" s="542">
        <f t="shared" si="63"/>
        <v>316.16093056268636</v>
      </c>
      <c r="ED19" s="542">
        <f t="shared" si="63"/>
        <v>1052.4079478255931</v>
      </c>
      <c r="EE19" s="542">
        <f t="shared" si="63"/>
        <v>313.40264484537153</v>
      </c>
      <c r="EF19" s="542">
        <f t="shared" si="63"/>
        <v>447.63059272084973</v>
      </c>
      <c r="EG19" s="542">
        <f t="shared" si="63"/>
        <v>284.96697238912759</v>
      </c>
      <c r="EH19" s="542">
        <f t="shared" si="63"/>
        <v>50.482007102265698</v>
      </c>
      <c r="EI19" s="542">
        <f t="shared" si="63"/>
        <v>1133.3315391690426</v>
      </c>
      <c r="EJ19" s="542">
        <f t="shared" si="63"/>
        <v>1846.2390313954802</v>
      </c>
      <c r="EK19" s="542">
        <f t="shared" si="9"/>
        <v>6851.3649800440853</v>
      </c>
      <c r="EL19" s="573"/>
      <c r="EM19" s="542">
        <f>+EM20+EM35+EM38</f>
        <v>110.14361823595635</v>
      </c>
      <c r="EN19" s="542">
        <f t="shared" ref="EN19:EU19" si="64">+EN20+EN35+EN38</f>
        <v>1249.6433559871361</v>
      </c>
      <c r="EO19" s="542">
        <f t="shared" si="64"/>
        <v>550.20083192505388</v>
      </c>
      <c r="EP19" s="542">
        <f t="shared" si="64"/>
        <v>117.58928487822097</v>
      </c>
      <c r="EQ19" s="542">
        <f t="shared" si="64"/>
        <v>1102.0314219173467</v>
      </c>
      <c r="ER19" s="542">
        <f t="shared" si="64"/>
        <v>445.51501982161835</v>
      </c>
      <c r="ES19" s="542">
        <f t="shared" si="64"/>
        <v>1033.9766302938481</v>
      </c>
      <c r="ET19" s="542">
        <f t="shared" si="64"/>
        <v>811.71368338085244</v>
      </c>
      <c r="EU19" s="542">
        <f t="shared" si="64"/>
        <v>839.64186609837611</v>
      </c>
      <c r="EV19" s="542">
        <f t="shared" ref="EV19:EX19" si="65">+EV20+EV35+EV38</f>
        <v>1118.5475136886339</v>
      </c>
      <c r="EW19" s="542">
        <f t="shared" si="65"/>
        <v>1496.0106410265298</v>
      </c>
      <c r="EX19" s="542">
        <f t="shared" si="65"/>
        <v>1362.0078705741012</v>
      </c>
      <c r="EY19" s="542">
        <f t="shared" si="10"/>
        <v>10237.021737827674</v>
      </c>
      <c r="EZ19" s="573"/>
      <c r="FA19" s="542">
        <f t="shared" ref="FA19:FL19" si="66">+FA20+FA35+FA38</f>
        <v>3618.1796623400551</v>
      </c>
      <c r="FB19" s="542">
        <f t="shared" si="66"/>
        <v>15.484837701296726</v>
      </c>
      <c r="FC19" s="542">
        <f t="shared" si="66"/>
        <v>403.71723131477961</v>
      </c>
      <c r="FD19" s="542">
        <f t="shared" si="66"/>
        <v>1087.7111264286816</v>
      </c>
      <c r="FE19" s="542">
        <f t="shared" si="66"/>
        <v>700.14364407826122</v>
      </c>
      <c r="FF19" s="542">
        <f t="shared" si="66"/>
        <v>1201.5617863125985</v>
      </c>
      <c r="FG19" s="542">
        <f t="shared" si="66"/>
        <v>551.83074006158245</v>
      </c>
      <c r="FH19" s="542">
        <f t="shared" si="66"/>
        <v>956.28263504639733</v>
      </c>
      <c r="FI19" s="542">
        <f t="shared" si="66"/>
        <v>743.21425467751828</v>
      </c>
      <c r="FJ19" s="542">
        <f t="shared" si="66"/>
        <v>620.09420764201104</v>
      </c>
      <c r="FK19" s="542">
        <f t="shared" si="66"/>
        <v>729.14998274503535</v>
      </c>
      <c r="FL19" s="542">
        <f t="shared" si="66"/>
        <v>2792.6415425976679</v>
      </c>
      <c r="FM19" s="542">
        <f t="shared" si="11"/>
        <v>13420.011650945884</v>
      </c>
      <c r="FO19" s="542">
        <f t="shared" ref="FO19:FX19" si="67">+FO20+FO35+FO38</f>
        <v>468.73053688114635</v>
      </c>
      <c r="FP19" s="542">
        <f t="shared" si="67"/>
        <v>1131.5570546238987</v>
      </c>
      <c r="FQ19" s="542">
        <f t="shared" si="67"/>
        <v>702.87970188084182</v>
      </c>
      <c r="FR19" s="542">
        <f t="shared" si="67"/>
        <v>532.88501849723991</v>
      </c>
      <c r="FS19" s="542">
        <f t="shared" si="67"/>
        <v>1092.843791418102</v>
      </c>
      <c r="FT19" s="542">
        <f t="shared" si="67"/>
        <v>280.93798425710361</v>
      </c>
      <c r="FU19" s="542">
        <f t="shared" si="67"/>
        <v>1387.9873551985711</v>
      </c>
      <c r="FV19" s="542">
        <f t="shared" si="67"/>
        <v>588.11615291311603</v>
      </c>
      <c r="FW19" s="542">
        <f t="shared" si="67"/>
        <v>951.93503851809817</v>
      </c>
      <c r="FX19" s="542">
        <f t="shared" si="67"/>
        <v>1726.1263260681073</v>
      </c>
      <c r="FY19" s="542">
        <f>+SUM(FO19:FX19)</f>
        <v>8863.9989602562237</v>
      </c>
      <c r="GA19" s="708"/>
    </row>
    <row r="20" spans="2:183" ht="15.75" x14ac:dyDescent="0.25">
      <c r="B20" s="690" t="s">
        <v>51</v>
      </c>
      <c r="C20" s="520">
        <f>+C21+C29+C30+C31+C32+C33+C34</f>
        <v>72.623147779999996</v>
      </c>
      <c r="D20" s="520">
        <f t="shared" ref="D20:N20" si="68">+D21+D29+D30+D31+D32+D33+D34</f>
        <v>1490.9880168</v>
      </c>
      <c r="E20" s="520">
        <f t="shared" si="68"/>
        <v>76.540587860000002</v>
      </c>
      <c r="F20" s="520">
        <f t="shared" si="68"/>
        <v>139.58117140500002</v>
      </c>
      <c r="G20" s="520">
        <f t="shared" si="68"/>
        <v>118.912297361</v>
      </c>
      <c r="H20" s="520">
        <f t="shared" si="68"/>
        <v>218.93698109400003</v>
      </c>
      <c r="I20" s="520">
        <f t="shared" si="68"/>
        <v>112.12013992</v>
      </c>
      <c r="J20" s="520">
        <f t="shared" si="68"/>
        <v>1201.45806103</v>
      </c>
      <c r="K20" s="520">
        <f t="shared" si="68"/>
        <v>132.99141558000002</v>
      </c>
      <c r="L20" s="520">
        <f t="shared" si="68"/>
        <v>145.56464162</v>
      </c>
      <c r="M20" s="520">
        <f t="shared" si="68"/>
        <v>331.87360917000001</v>
      </c>
      <c r="N20" s="520">
        <f t="shared" si="68"/>
        <v>940.94836620299998</v>
      </c>
      <c r="O20" s="520">
        <f t="shared" si="0"/>
        <v>4982.5384358230003</v>
      </c>
      <c r="P20" s="699"/>
      <c r="Q20" s="520">
        <f>+Q21+Q29+Q30+Q31+Q32+Q33+Q34</f>
        <v>87.158068130000004</v>
      </c>
      <c r="R20" s="520">
        <f t="shared" ref="R20:AB20" si="69">+R21+R29+R30+R31+R32+R33+R34</f>
        <v>169.74106364899998</v>
      </c>
      <c r="S20" s="520">
        <f t="shared" si="69"/>
        <v>51.776419235000006</v>
      </c>
      <c r="T20" s="520">
        <f t="shared" si="69"/>
        <v>125.36303781600002</v>
      </c>
      <c r="U20" s="520">
        <f t="shared" si="69"/>
        <v>471.51523400000002</v>
      </c>
      <c r="V20" s="520">
        <f t="shared" si="69"/>
        <v>2468.78260533</v>
      </c>
      <c r="W20" s="520">
        <f t="shared" si="69"/>
        <v>123.803030589</v>
      </c>
      <c r="X20" s="520">
        <f t="shared" si="69"/>
        <v>946.64388096200003</v>
      </c>
      <c r="Y20" s="520">
        <f t="shared" si="69"/>
        <v>806.93994695000004</v>
      </c>
      <c r="Z20" s="520">
        <f t="shared" si="69"/>
        <v>115.778995757</v>
      </c>
      <c r="AA20" s="520">
        <f t="shared" si="69"/>
        <v>184.64687264999998</v>
      </c>
      <c r="AB20" s="520">
        <f t="shared" si="69"/>
        <v>1346.4578240199999</v>
      </c>
      <c r="AC20" s="520">
        <f t="shared" si="1"/>
        <v>6898.6069790880001</v>
      </c>
      <c r="AD20" s="699"/>
      <c r="AE20" s="520">
        <f>+AE21+AE29+AE30+AE31+AE32+AE33+AE34</f>
        <v>109.43711243999999</v>
      </c>
      <c r="AF20" s="520">
        <f>+AF21+AF29+AF30+AF31+AF32+AF33+AF34</f>
        <v>883.11396578999995</v>
      </c>
      <c r="AG20" s="520">
        <f t="shared" ref="AG20:AP20" si="70">+AG21+AG29+AG30+AG31+AG32+AG33+AG34</f>
        <v>795.16606606999994</v>
      </c>
      <c r="AH20" s="520">
        <f t="shared" si="70"/>
        <v>258.51650513999999</v>
      </c>
      <c r="AI20" s="520">
        <f t="shared" si="70"/>
        <v>1211.28883025</v>
      </c>
      <c r="AJ20" s="520">
        <f t="shared" si="70"/>
        <v>1197.68273181</v>
      </c>
      <c r="AK20" s="520">
        <f t="shared" si="70"/>
        <v>351.48874913999998</v>
      </c>
      <c r="AL20" s="520">
        <f t="shared" si="70"/>
        <v>26.244160179999998</v>
      </c>
      <c r="AM20" s="520">
        <f t="shared" si="70"/>
        <v>180.01479728000001</v>
      </c>
      <c r="AN20" s="520">
        <f t="shared" si="70"/>
        <v>69.611190359999995</v>
      </c>
      <c r="AO20" s="520">
        <f t="shared" si="70"/>
        <v>199.93219443000001</v>
      </c>
      <c r="AP20" s="520">
        <f t="shared" si="70"/>
        <v>1045.0603797399999</v>
      </c>
      <c r="AQ20" s="520">
        <f t="shared" si="2"/>
        <v>6327.5566826299992</v>
      </c>
      <c r="AR20" s="699"/>
      <c r="AS20" s="520">
        <f>+AS21+AS29+AS30+AS31+AS32+AS33+AS34</f>
        <v>178.57369375000002</v>
      </c>
      <c r="AT20" s="520">
        <f>+AT21+AT29+AT30+AT31+AT32+AT33+AT34</f>
        <v>896.21298587000001</v>
      </c>
      <c r="AU20" s="520">
        <f t="shared" ref="AU20:BD20" si="71">+AU21+AU29+AU30+AU31+AU32+AU33+AU34</f>
        <v>107.82504283999999</v>
      </c>
      <c r="AV20" s="520">
        <f t="shared" si="71"/>
        <v>245.26763076</v>
      </c>
      <c r="AW20" s="520">
        <f t="shared" si="71"/>
        <v>87.027700289999984</v>
      </c>
      <c r="AX20" s="520">
        <f t="shared" si="71"/>
        <v>2066.9845131699999</v>
      </c>
      <c r="AY20" s="520">
        <f t="shared" si="71"/>
        <v>1095.61548184</v>
      </c>
      <c r="AZ20" s="520">
        <f t="shared" si="71"/>
        <v>42.532034254999999</v>
      </c>
      <c r="BA20" s="520">
        <f t="shared" si="71"/>
        <v>1239.267861586</v>
      </c>
      <c r="BB20" s="520">
        <f t="shared" si="71"/>
        <v>418.29337955</v>
      </c>
      <c r="BC20" s="520">
        <f t="shared" si="71"/>
        <v>284.94841774999998</v>
      </c>
      <c r="BD20" s="520">
        <f t="shared" si="71"/>
        <v>2169.03276568</v>
      </c>
      <c r="BE20" s="520">
        <f t="shared" si="3"/>
        <v>8831.5815073410013</v>
      </c>
      <c r="BF20" s="699"/>
      <c r="BG20" s="520">
        <f>+BG21+BG29+BG30+BG31+BG32+BG33+BG34</f>
        <v>1113.20458654</v>
      </c>
      <c r="BH20" s="520">
        <f t="shared" ref="BH20:BR20" si="72">+BH21+BH29+BH30+BH31+BH32+BH33+BH34</f>
        <v>162.34708696000001</v>
      </c>
      <c r="BI20" s="520">
        <f t="shared" si="72"/>
        <v>138.15376537</v>
      </c>
      <c r="BJ20" s="520">
        <f t="shared" si="72"/>
        <v>143.10928006</v>
      </c>
      <c r="BK20" s="520">
        <f t="shared" si="72"/>
        <v>1057.49891856</v>
      </c>
      <c r="BL20" s="520">
        <f t="shared" si="72"/>
        <v>1426.7625395099999</v>
      </c>
      <c r="BM20" s="520">
        <f t="shared" si="72"/>
        <v>93.843418200000002</v>
      </c>
      <c r="BN20" s="520">
        <f t="shared" si="72"/>
        <v>100.78212363</v>
      </c>
      <c r="BO20" s="520">
        <f t="shared" si="72"/>
        <v>30.406365639999997</v>
      </c>
      <c r="BP20" s="520">
        <f t="shared" si="72"/>
        <v>3214.482617265</v>
      </c>
      <c r="BQ20" s="520">
        <f t="shared" si="72"/>
        <v>209.62469375000001</v>
      </c>
      <c r="BR20" s="520">
        <f t="shared" si="72"/>
        <v>348.17662644999996</v>
      </c>
      <c r="BS20" s="520">
        <f t="shared" si="4"/>
        <v>8038.3920219350002</v>
      </c>
      <c r="BT20" s="699"/>
      <c r="BU20" s="520">
        <f>+BU21+BU29+BU30+BU31+BU32+BU33+BU34</f>
        <v>3510.1276405200001</v>
      </c>
      <c r="BV20" s="520">
        <f t="shared" ref="BV20:CF20" si="73">+BV21+BV29+BV30+BV31+BV32+BV33+BV34</f>
        <v>156.38218463999999</v>
      </c>
      <c r="BW20" s="520">
        <f t="shared" si="73"/>
        <v>6.9736323289999991</v>
      </c>
      <c r="BX20" s="520">
        <f t="shared" si="73"/>
        <v>57.484748775</v>
      </c>
      <c r="BY20" s="520">
        <f t="shared" si="73"/>
        <v>19.3036961</v>
      </c>
      <c r="BZ20" s="520">
        <f t="shared" si="73"/>
        <v>49.252000000000002</v>
      </c>
      <c r="CA20" s="520">
        <f t="shared" si="73"/>
        <v>679.77479659000005</v>
      </c>
      <c r="CB20" s="520">
        <f t="shared" si="73"/>
        <v>582.62588321999999</v>
      </c>
      <c r="CC20" s="520">
        <f t="shared" si="73"/>
        <v>968.57649506999996</v>
      </c>
      <c r="CD20" s="520">
        <f t="shared" si="73"/>
        <v>525.58245077200002</v>
      </c>
      <c r="CE20" s="520">
        <f t="shared" si="73"/>
        <v>18.363919719999998</v>
      </c>
      <c r="CF20" s="520">
        <f t="shared" si="73"/>
        <v>688.72327610299999</v>
      </c>
      <c r="CG20" s="520">
        <f t="shared" si="5"/>
        <v>7263.1707238389999</v>
      </c>
      <c r="CH20" s="699"/>
      <c r="CI20" s="520">
        <f>+CI21+CI29+CI30+CI31+CI32+CI33+CI34</f>
        <v>1338.2198677199999</v>
      </c>
      <c r="CJ20" s="520">
        <f t="shared" ref="CJ20:CT20" si="74">+CJ21+CJ29+CJ30+CJ31+CJ32+CJ33+CJ34</f>
        <v>5.9838248900000002</v>
      </c>
      <c r="CK20" s="520">
        <f t="shared" si="74"/>
        <v>851.45695106999995</v>
      </c>
      <c r="CL20" s="520">
        <f t="shared" si="74"/>
        <v>11.76687418</v>
      </c>
      <c r="CM20" s="520">
        <f t="shared" si="74"/>
        <v>728.67770480199999</v>
      </c>
      <c r="CN20" s="520">
        <f t="shared" si="74"/>
        <v>1627.0837673799999</v>
      </c>
      <c r="CO20" s="520">
        <f t="shared" si="74"/>
        <v>494.26975299000003</v>
      </c>
      <c r="CP20" s="520">
        <f t="shared" si="74"/>
        <v>8.5396843499999999</v>
      </c>
      <c r="CQ20" s="520">
        <f t="shared" si="74"/>
        <v>2139.9570836299999</v>
      </c>
      <c r="CR20" s="520">
        <f t="shared" si="74"/>
        <v>57.736958234999996</v>
      </c>
      <c r="CS20" s="520">
        <f t="shared" si="74"/>
        <v>138.07452216999999</v>
      </c>
      <c r="CT20" s="520">
        <f t="shared" si="74"/>
        <v>947.50987546099998</v>
      </c>
      <c r="CU20" s="520">
        <f t="shared" si="6"/>
        <v>8349.2768668779991</v>
      </c>
      <c r="CV20" s="699"/>
      <c r="CW20" s="520">
        <f>+CW21+CW29+CW30+CW31+CW32+CW33+CW34</f>
        <v>553.46006561000002</v>
      </c>
      <c r="CX20" s="520">
        <f t="shared" ref="CX20:DH20" si="75">+CX21+CX29+CX30+CX31+CX32+CX33+CX34</f>
        <v>6.1</v>
      </c>
      <c r="CY20" s="520">
        <f t="shared" si="75"/>
        <v>1.2977819300000002</v>
      </c>
      <c r="CZ20" s="520">
        <f t="shared" si="75"/>
        <v>103.62902059</v>
      </c>
      <c r="DA20" s="520">
        <f t="shared" si="75"/>
        <v>1444.5293608299999</v>
      </c>
      <c r="DB20" s="520">
        <f t="shared" si="75"/>
        <v>293.6728</v>
      </c>
      <c r="DC20" s="520">
        <f t="shared" si="75"/>
        <v>207.79285420000002</v>
      </c>
      <c r="DD20" s="520">
        <f t="shared" si="75"/>
        <v>1116.336992</v>
      </c>
      <c r="DE20" s="520">
        <f t="shared" si="75"/>
        <v>2.9766151600000001</v>
      </c>
      <c r="DF20" s="520">
        <f t="shared" si="75"/>
        <v>2004.8370141099997</v>
      </c>
      <c r="DG20" s="520">
        <f t="shared" si="75"/>
        <v>98.555923159999992</v>
      </c>
      <c r="DH20" s="520">
        <f t="shared" si="75"/>
        <v>3155.0363753000001</v>
      </c>
      <c r="DI20" s="520">
        <f t="shared" si="7"/>
        <v>8988.2248028899994</v>
      </c>
      <c r="DJ20" s="699"/>
      <c r="DK20" s="520">
        <f>+DK21+DK29+DK30+DK31+DK32+DK33+DK34</f>
        <v>0</v>
      </c>
      <c r="DL20" s="520">
        <f t="shared" ref="DL20:DV20" si="76">+DL21+DL29+DL30+DL31+DL32+DL33+DL34</f>
        <v>211.33003354000002</v>
      </c>
      <c r="DM20" s="520">
        <f t="shared" si="76"/>
        <v>200.34057041000003</v>
      </c>
      <c r="DN20" s="520">
        <f t="shared" si="76"/>
        <v>208.60747970000003</v>
      </c>
      <c r="DO20" s="520">
        <f t="shared" si="76"/>
        <v>72.761303949999999</v>
      </c>
      <c r="DP20" s="520">
        <f t="shared" si="76"/>
        <v>3.7980353899999999</v>
      </c>
      <c r="DQ20" s="520">
        <f t="shared" si="76"/>
        <v>78.727919449999987</v>
      </c>
      <c r="DR20" s="520">
        <f>+DR21+DR29+DR30+DR31+DR32+DR33+DR34</f>
        <v>1020.47099796</v>
      </c>
      <c r="DS20" s="520">
        <f t="shared" si="76"/>
        <v>144.53842546999999</v>
      </c>
      <c r="DT20" s="520">
        <f t="shared" si="76"/>
        <v>1287.9694119000003</v>
      </c>
      <c r="DU20" s="520">
        <f t="shared" si="76"/>
        <v>30.942731969999997</v>
      </c>
      <c r="DV20" s="520">
        <f t="shared" si="76"/>
        <v>1192.19820138</v>
      </c>
      <c r="DW20" s="520">
        <f t="shared" si="8"/>
        <v>4451.6851111200003</v>
      </c>
      <c r="DX20" s="699"/>
      <c r="DY20" s="520">
        <f>+DY21+DY29+DY30+DY31+DY32+DY33+DY34</f>
        <v>18.174358290000001</v>
      </c>
      <c r="DZ20" s="520">
        <f t="shared" ref="DZ20:EJ20" si="77">+DZ21+DZ29+DZ30+DZ31+DZ32+DZ33+DZ34</f>
        <v>22.696064109999998</v>
      </c>
      <c r="EA20" s="520">
        <f t="shared" si="77"/>
        <v>841.33272961</v>
      </c>
      <c r="EB20" s="520">
        <f t="shared" si="77"/>
        <v>11.231856580000001</v>
      </c>
      <c r="EC20" s="520">
        <f t="shared" si="77"/>
        <v>104.77270233</v>
      </c>
      <c r="ED20" s="520">
        <f t="shared" si="77"/>
        <v>960.61186361299997</v>
      </c>
      <c r="EE20" s="520">
        <f t="shared" si="77"/>
        <v>260.07505587000003</v>
      </c>
      <c r="EF20" s="520">
        <f t="shared" si="77"/>
        <v>18.05788729</v>
      </c>
      <c r="EG20" s="520">
        <f t="shared" si="77"/>
        <v>2.7971813600000002</v>
      </c>
      <c r="EH20" s="520">
        <f t="shared" si="77"/>
        <v>0.22130806</v>
      </c>
      <c r="EI20" s="520">
        <f t="shared" si="77"/>
        <v>49.449352660000002</v>
      </c>
      <c r="EJ20" s="520">
        <f t="shared" si="77"/>
        <v>1972.5621651800002</v>
      </c>
      <c r="EK20" s="520">
        <f t="shared" si="9"/>
        <v>4261.9825249530004</v>
      </c>
      <c r="EL20" s="704"/>
      <c r="EM20" s="520">
        <f>+EM21+EM29+EM30+EM31+EM32+EM33+EM34</f>
        <v>8.4409542399999999</v>
      </c>
      <c r="EN20" s="520">
        <f t="shared" ref="EN20:EU20" si="78">+EN21+EN29+EN30+EN31+EN32+EN33+EN34</f>
        <v>8.3651797699999992</v>
      </c>
      <c r="EO20" s="520">
        <f t="shared" si="78"/>
        <v>158.31253115000001</v>
      </c>
      <c r="EP20" s="520">
        <f t="shared" si="78"/>
        <v>7.0996281999999997</v>
      </c>
      <c r="EQ20" s="520">
        <f t="shared" si="78"/>
        <v>708.48265731000004</v>
      </c>
      <c r="ER20" s="520">
        <f t="shared" si="78"/>
        <v>50.764554090000004</v>
      </c>
      <c r="ES20" s="520">
        <f t="shared" si="78"/>
        <v>253.47520671999999</v>
      </c>
      <c r="ET20" s="520">
        <f t="shared" si="78"/>
        <v>539.81711270999995</v>
      </c>
      <c r="EU20" s="520">
        <f t="shared" si="78"/>
        <v>509.830263</v>
      </c>
      <c r="EV20" s="520">
        <f t="shared" ref="EV20:EX20" si="79">+EV21+EV29+EV30+EV31+EV32+EV33+EV34</f>
        <v>78.413983869999981</v>
      </c>
      <c r="EW20" s="520">
        <f t="shared" si="79"/>
        <v>87.660771229999995</v>
      </c>
      <c r="EX20" s="520">
        <f t="shared" si="79"/>
        <v>155.49924319999997</v>
      </c>
      <c r="EY20" s="520">
        <f t="shared" si="10"/>
        <v>2566.1620854899998</v>
      </c>
      <c r="EZ20" s="704"/>
      <c r="FA20" s="520">
        <f t="shared" ref="FA20:FL20" si="80">+FA21+FA29+FA30+FA31+FA32+FA33+FA34</f>
        <v>1.08290011</v>
      </c>
      <c r="FB20" s="520">
        <f t="shared" si="80"/>
        <v>12.70333007</v>
      </c>
      <c r="FC20" s="520">
        <f t="shared" si="80"/>
        <v>56.865367130000003</v>
      </c>
      <c r="FD20" s="520">
        <f t="shared" si="80"/>
        <v>37.425713459999997</v>
      </c>
      <c r="FE20" s="520">
        <f t="shared" si="80"/>
        <v>882.77688319000004</v>
      </c>
      <c r="FF20" s="520">
        <f t="shared" si="80"/>
        <v>1008.6292761899999</v>
      </c>
      <c r="FG20" s="520">
        <f t="shared" si="80"/>
        <v>315.18301399000001</v>
      </c>
      <c r="FH20" s="520">
        <f t="shared" si="80"/>
        <v>1023.87</v>
      </c>
      <c r="FI20" s="520">
        <f t="shared" si="80"/>
        <v>618.93413047000001</v>
      </c>
      <c r="FJ20" s="520">
        <f t="shared" si="80"/>
        <v>405.34822095999999</v>
      </c>
      <c r="FK20" s="520">
        <f t="shared" si="80"/>
        <v>4.7693668999999996</v>
      </c>
      <c r="FL20" s="520">
        <f t="shared" si="80"/>
        <v>1759.1415989900001</v>
      </c>
      <c r="FM20" s="520">
        <f t="shared" si="11"/>
        <v>6126.7298014600001</v>
      </c>
      <c r="FO20" s="520">
        <f t="shared" ref="FO20:FX20" si="81">+FO21+FO29+FO30+FO31+FO32+FO33+FO34</f>
        <v>12.162303999999999</v>
      </c>
      <c r="FP20" s="520">
        <f t="shared" si="81"/>
        <v>18.766427310000001</v>
      </c>
      <c r="FQ20" s="520">
        <f t="shared" si="81"/>
        <v>69.750897549999991</v>
      </c>
      <c r="FR20" s="520">
        <f t="shared" si="81"/>
        <v>9.5602686200000004</v>
      </c>
      <c r="FS20" s="520">
        <f t="shared" si="81"/>
        <v>461.34665914000004</v>
      </c>
      <c r="FT20" s="520">
        <f t="shared" si="81"/>
        <v>413.26171064000005</v>
      </c>
      <c r="FU20" s="520">
        <f t="shared" si="81"/>
        <v>614.41969245999996</v>
      </c>
      <c r="FV20" s="520">
        <f t="shared" si="81"/>
        <v>141.72090861000001</v>
      </c>
      <c r="FW20" s="520">
        <f t="shared" si="81"/>
        <v>161.56082395999999</v>
      </c>
      <c r="FX20" s="520">
        <f t="shared" si="81"/>
        <v>762.55366804000005</v>
      </c>
      <c r="FY20" s="520">
        <f>+SUM(FO20:FX20)</f>
        <v>2665.1033603299998</v>
      </c>
      <c r="GA20" s="708"/>
    </row>
    <row r="21" spans="2:183" ht="15.75" x14ac:dyDescent="0.25">
      <c r="B21" s="694" t="s">
        <v>680</v>
      </c>
      <c r="C21" s="518">
        <f>+SUM(C22:C27)</f>
        <v>1.13353561</v>
      </c>
      <c r="D21" s="518">
        <f t="shared" ref="D21:N21" si="82">+SUM(D22:D27)</f>
        <v>8.48777516</v>
      </c>
      <c r="E21" s="518">
        <f t="shared" si="82"/>
        <v>39.476137999999999</v>
      </c>
      <c r="F21" s="518">
        <f t="shared" si="82"/>
        <v>31.880477410000001</v>
      </c>
      <c r="G21" s="518">
        <f t="shared" si="82"/>
        <v>12.872961660000001</v>
      </c>
      <c r="H21" s="518">
        <f t="shared" si="82"/>
        <v>103.41175839</v>
      </c>
      <c r="I21" s="518">
        <f t="shared" si="82"/>
        <v>-0.40757406999999996</v>
      </c>
      <c r="J21" s="518">
        <f t="shared" si="82"/>
        <v>1.4580610300000001</v>
      </c>
      <c r="K21" s="518">
        <f t="shared" si="82"/>
        <v>25.154811980000002</v>
      </c>
      <c r="L21" s="518">
        <f t="shared" si="82"/>
        <v>19.804049720000002</v>
      </c>
      <c r="M21" s="518">
        <f t="shared" si="82"/>
        <v>127.43764049000001</v>
      </c>
      <c r="N21" s="518">
        <f t="shared" si="82"/>
        <v>188.50614308000002</v>
      </c>
      <c r="O21" s="518">
        <f t="shared" si="0"/>
        <v>559.21577846000002</v>
      </c>
      <c r="P21" s="684"/>
      <c r="Q21" s="518">
        <f>+SUM(Q22:Q27)</f>
        <v>0.15806813</v>
      </c>
      <c r="R21" s="518">
        <f t="shared" ref="R21:AB21" si="83">+SUM(R22:R27)</f>
        <v>2.71633543</v>
      </c>
      <c r="S21" s="518">
        <f t="shared" si="83"/>
        <v>26.208743660000003</v>
      </c>
      <c r="T21" s="518">
        <f t="shared" si="83"/>
        <v>70.32132768000001</v>
      </c>
      <c r="U21" s="518">
        <f t="shared" si="83"/>
        <v>-4.6205053100000004</v>
      </c>
      <c r="V21" s="518">
        <f t="shared" si="83"/>
        <v>31.669573759999999</v>
      </c>
      <c r="W21" s="518">
        <f t="shared" si="83"/>
        <v>73.090368949999998</v>
      </c>
      <c r="X21" s="518">
        <f t="shared" si="83"/>
        <v>158.50597698000001</v>
      </c>
      <c r="Y21" s="518">
        <f t="shared" si="83"/>
        <v>717.69069968999997</v>
      </c>
      <c r="Z21" s="518">
        <f t="shared" si="83"/>
        <v>5.5</v>
      </c>
      <c r="AA21" s="518">
        <f t="shared" si="83"/>
        <v>22.041423080000001</v>
      </c>
      <c r="AB21" s="518">
        <f t="shared" si="83"/>
        <v>296.23936836999997</v>
      </c>
      <c r="AC21" s="518">
        <f t="shared" si="1"/>
        <v>1399.5213804199998</v>
      </c>
      <c r="AD21" s="684"/>
      <c r="AE21" s="518">
        <f>+SUM(AE22:AE27)</f>
        <v>0</v>
      </c>
      <c r="AF21" s="518">
        <f>+SUM(AF22:AF27)</f>
        <v>804.94582783999999</v>
      </c>
      <c r="AG21" s="518">
        <f t="shared" ref="AG21:AP21" si="84">+SUM(AG22:AG27)</f>
        <v>1.365</v>
      </c>
      <c r="AH21" s="518">
        <f t="shared" si="84"/>
        <v>49</v>
      </c>
      <c r="AI21" s="518">
        <f t="shared" si="84"/>
        <v>3.55168302</v>
      </c>
      <c r="AJ21" s="518">
        <f t="shared" si="84"/>
        <v>83.410437729999998</v>
      </c>
      <c r="AK21" s="518">
        <f t="shared" si="84"/>
        <v>308.51215758000001</v>
      </c>
      <c r="AL21" s="518">
        <f t="shared" si="84"/>
        <v>2.3913025999999999</v>
      </c>
      <c r="AM21" s="518">
        <f t="shared" si="84"/>
        <v>115.14979636000001</v>
      </c>
      <c r="AN21" s="518">
        <f t="shared" si="84"/>
        <v>65.16903868</v>
      </c>
      <c r="AO21" s="518">
        <f t="shared" si="84"/>
        <v>15.231886730000001</v>
      </c>
      <c r="AP21" s="518">
        <f t="shared" si="84"/>
        <v>323.52503956999999</v>
      </c>
      <c r="AQ21" s="518">
        <f t="shared" si="2"/>
        <v>1772.2521701100002</v>
      </c>
      <c r="AR21" s="684"/>
      <c r="AS21" s="518">
        <f>+SUM(AS22:AS27)</f>
        <v>150.64907199999999</v>
      </c>
      <c r="AT21" s="518">
        <f>+SUM(AT22:AT27)</f>
        <v>0</v>
      </c>
      <c r="AU21" s="518">
        <f t="shared" ref="AU21:BD21" si="85">+SUM(AU22:AU27)</f>
        <v>30</v>
      </c>
      <c r="AV21" s="518">
        <f t="shared" si="85"/>
        <v>202.38580202</v>
      </c>
      <c r="AW21" s="518">
        <f t="shared" si="85"/>
        <v>7.9399190400000004</v>
      </c>
      <c r="AX21" s="518">
        <f t="shared" si="85"/>
        <v>15.62184345</v>
      </c>
      <c r="AY21" s="518">
        <f t="shared" si="85"/>
        <v>70.812438229999998</v>
      </c>
      <c r="AZ21" s="518">
        <f t="shared" si="85"/>
        <v>17.427588799999999</v>
      </c>
      <c r="BA21" s="518">
        <f t="shared" si="85"/>
        <v>101.12486822</v>
      </c>
      <c r="BB21" s="518">
        <f t="shared" si="85"/>
        <v>29.723136490000002</v>
      </c>
      <c r="BC21" s="518">
        <f t="shared" si="85"/>
        <v>96.663152999999994</v>
      </c>
      <c r="BD21" s="518">
        <f t="shared" si="85"/>
        <v>293.30110100000007</v>
      </c>
      <c r="BE21" s="518">
        <f t="shared" si="3"/>
        <v>1015.6489222499999</v>
      </c>
      <c r="BF21" s="684"/>
      <c r="BG21" s="518">
        <f>+SUM(BG22:BG27)</f>
        <v>0.10199999999999999</v>
      </c>
      <c r="BH21" s="518">
        <f t="shared" ref="BH21:BR21" si="86">+SUM(BH22:BH27)</f>
        <v>71.426471410000005</v>
      </c>
      <c r="BI21" s="518">
        <f t="shared" si="86"/>
        <v>86.582984339999996</v>
      </c>
      <c r="BJ21" s="518">
        <f t="shared" si="86"/>
        <v>57.705806879999997</v>
      </c>
      <c r="BK21" s="518">
        <f t="shared" si="86"/>
        <v>44.313827969999998</v>
      </c>
      <c r="BL21" s="518">
        <f t="shared" si="86"/>
        <v>1.6363918100000001</v>
      </c>
      <c r="BM21" s="518">
        <f t="shared" si="86"/>
        <v>70.223525960000003</v>
      </c>
      <c r="BN21" s="518">
        <f t="shared" si="86"/>
        <v>98.901531700000007</v>
      </c>
      <c r="BO21" s="518">
        <f t="shared" si="86"/>
        <v>18.938291999999997</v>
      </c>
      <c r="BP21" s="518">
        <f t="shared" si="86"/>
        <v>189.89651732500005</v>
      </c>
      <c r="BQ21" s="518">
        <f t="shared" si="86"/>
        <v>127.25406808000001</v>
      </c>
      <c r="BR21" s="518">
        <f t="shared" si="86"/>
        <v>109.59948777</v>
      </c>
      <c r="BS21" s="518">
        <f t="shared" si="4"/>
        <v>876.58090524500017</v>
      </c>
      <c r="BT21" s="684"/>
      <c r="BU21" s="518">
        <f>+SUM(BU22:BU27)</f>
        <v>10.636636879999999</v>
      </c>
      <c r="BV21" s="518">
        <f t="shared" ref="BV21:CF21" si="87">+SUM(BV22:BV27)</f>
        <v>37.31853795</v>
      </c>
      <c r="BW21" s="518">
        <f t="shared" si="87"/>
        <v>1.30019</v>
      </c>
      <c r="BX21" s="518">
        <f t="shared" si="87"/>
        <v>57.289442999999999</v>
      </c>
      <c r="BY21" s="518">
        <f t="shared" si="87"/>
        <v>0</v>
      </c>
      <c r="BZ21" s="518">
        <f t="shared" si="87"/>
        <v>0</v>
      </c>
      <c r="CA21" s="518">
        <f t="shared" si="87"/>
        <v>395.92122322</v>
      </c>
      <c r="CB21" s="518">
        <f t="shared" si="87"/>
        <v>9</v>
      </c>
      <c r="CC21" s="518">
        <f t="shared" si="87"/>
        <v>560.59335836000002</v>
      </c>
      <c r="CD21" s="518">
        <f t="shared" si="87"/>
        <v>13.94617371</v>
      </c>
      <c r="CE21" s="518">
        <f t="shared" si="87"/>
        <v>14.826123459999998</v>
      </c>
      <c r="CF21" s="518">
        <f t="shared" si="87"/>
        <v>210.35600872999999</v>
      </c>
      <c r="CG21" s="518">
        <f t="shared" si="5"/>
        <v>1311.18769531</v>
      </c>
      <c r="CH21" s="684"/>
      <c r="CI21" s="518">
        <f>+SUM(CI22:CI27)</f>
        <v>88</v>
      </c>
      <c r="CJ21" s="518">
        <f t="shared" ref="CJ21:CT21" si="88">+SUM(CJ22:CJ27)</f>
        <v>3.10187195</v>
      </c>
      <c r="CK21" s="518">
        <f t="shared" si="88"/>
        <v>651.45695106999995</v>
      </c>
      <c r="CL21" s="518">
        <f t="shared" si="88"/>
        <v>2.1949989400000001</v>
      </c>
      <c r="CM21" s="518">
        <f t="shared" si="88"/>
        <v>702.32352524999999</v>
      </c>
      <c r="CN21" s="518">
        <f t="shared" si="88"/>
        <v>502.08376737999998</v>
      </c>
      <c r="CO21" s="518">
        <f t="shared" si="88"/>
        <v>276.76373516000001</v>
      </c>
      <c r="CP21" s="518">
        <f t="shared" si="88"/>
        <v>8.5396843499999999</v>
      </c>
      <c r="CQ21" s="518">
        <f t="shared" si="88"/>
        <v>73.95708363</v>
      </c>
      <c r="CR21" s="518">
        <f t="shared" si="88"/>
        <v>45.154402199999993</v>
      </c>
      <c r="CS21" s="518">
        <f t="shared" si="88"/>
        <v>130.82123518999998</v>
      </c>
      <c r="CT21" s="518">
        <f t="shared" si="88"/>
        <v>705.31205624099994</v>
      </c>
      <c r="CU21" s="518">
        <f t="shared" si="6"/>
        <v>3189.7093113609994</v>
      </c>
      <c r="CV21" s="684"/>
      <c r="CW21" s="518">
        <f>+SUM(CW22:CW27)</f>
        <v>50.517121199999998</v>
      </c>
      <c r="CX21" s="518">
        <f t="shared" ref="CX21:DH21" si="89">+SUM(CX22:CX27)</f>
        <v>6.1</v>
      </c>
      <c r="CY21" s="518">
        <f t="shared" si="89"/>
        <v>0.73351015000000008</v>
      </c>
      <c r="CZ21" s="518">
        <f t="shared" si="89"/>
        <v>103.62902059</v>
      </c>
      <c r="DA21" s="518">
        <f t="shared" si="89"/>
        <v>1444.0266778999999</v>
      </c>
      <c r="DB21" s="518">
        <f t="shared" si="89"/>
        <v>283.8</v>
      </c>
      <c r="DC21" s="518">
        <f t="shared" si="89"/>
        <v>195.73493085000001</v>
      </c>
      <c r="DD21" s="518">
        <f t="shared" si="89"/>
        <v>102.52</v>
      </c>
      <c r="DE21" s="518">
        <f t="shared" si="89"/>
        <v>2.9766151600000001</v>
      </c>
      <c r="DF21" s="518">
        <f t="shared" si="89"/>
        <v>2004.1927486799998</v>
      </c>
      <c r="DG21" s="518">
        <f t="shared" si="89"/>
        <v>92.627428129999998</v>
      </c>
      <c r="DH21" s="518">
        <f t="shared" si="89"/>
        <v>3078.9001253400002</v>
      </c>
      <c r="DI21" s="518">
        <f t="shared" si="7"/>
        <v>7365.758178</v>
      </c>
      <c r="DJ21" s="684"/>
      <c r="DK21" s="518">
        <f>+SUM(DK22:DK27)</f>
        <v>0</v>
      </c>
      <c r="DL21" s="518">
        <f t="shared" ref="DL21:DV21" si="90">+SUM(DL22:DL27)</f>
        <v>28.43755354</v>
      </c>
      <c r="DM21" s="518">
        <f t="shared" si="90"/>
        <v>200.34057041000003</v>
      </c>
      <c r="DN21" s="518">
        <f t="shared" si="90"/>
        <v>173.60747970000003</v>
      </c>
      <c r="DO21" s="518">
        <f t="shared" si="90"/>
        <v>58.459230400000003</v>
      </c>
      <c r="DP21" s="518">
        <f t="shared" si="90"/>
        <v>3.7980353899999999</v>
      </c>
      <c r="DQ21" s="518">
        <f t="shared" si="90"/>
        <v>78.727919449999987</v>
      </c>
      <c r="DR21" s="518">
        <f t="shared" si="90"/>
        <v>1013.8913952099999</v>
      </c>
      <c r="DS21" s="518">
        <f t="shared" si="90"/>
        <v>144.53842546999999</v>
      </c>
      <c r="DT21" s="518">
        <f t="shared" si="90"/>
        <v>1287.0065838700002</v>
      </c>
      <c r="DU21" s="518">
        <f t="shared" si="90"/>
        <v>30.942731969999997</v>
      </c>
      <c r="DV21" s="518">
        <f t="shared" si="90"/>
        <v>1125.07910066</v>
      </c>
      <c r="DW21" s="518">
        <f t="shared" si="8"/>
        <v>4144.8290260700005</v>
      </c>
      <c r="DX21" s="684"/>
      <c r="DY21" s="518">
        <f>+SUM(DY22:DY27)</f>
        <v>3.2758290000000002E-2</v>
      </c>
      <c r="DZ21" s="518">
        <f t="shared" ref="DZ21:EJ21" si="91">+SUM(DZ22:DZ27)</f>
        <v>22.696064109999998</v>
      </c>
      <c r="EA21" s="518">
        <f t="shared" si="91"/>
        <v>841.33272961</v>
      </c>
      <c r="EB21" s="518">
        <f t="shared" si="91"/>
        <v>11.231856580000001</v>
      </c>
      <c r="EC21" s="518">
        <f t="shared" si="91"/>
        <v>102.96927219</v>
      </c>
      <c r="ED21" s="518">
        <f t="shared" si="91"/>
        <v>955.83320639999999</v>
      </c>
      <c r="EE21" s="518">
        <f t="shared" si="91"/>
        <v>250</v>
      </c>
      <c r="EF21" s="518">
        <f t="shared" si="91"/>
        <v>18.05788729</v>
      </c>
      <c r="EG21" s="518">
        <f t="shared" si="91"/>
        <v>2.7971813600000002</v>
      </c>
      <c r="EH21" s="518">
        <f t="shared" si="91"/>
        <v>0</v>
      </c>
      <c r="EI21" s="518">
        <f t="shared" si="91"/>
        <v>46.748915830000001</v>
      </c>
      <c r="EJ21" s="518">
        <f t="shared" si="91"/>
        <v>1848.0621651800002</v>
      </c>
      <c r="EK21" s="518">
        <f t="shared" si="9"/>
        <v>4099.7620368400003</v>
      </c>
      <c r="EL21" s="519"/>
      <c r="EM21" s="518">
        <f>+SUM(EM22:EM27)</f>
        <v>2.1</v>
      </c>
      <c r="EN21" s="518">
        <f t="shared" ref="EN21:EU21" si="92">+SUM(EN22:EN27)</f>
        <v>8.3651797699999992</v>
      </c>
      <c r="EO21" s="518">
        <f t="shared" si="92"/>
        <v>18.075031149999997</v>
      </c>
      <c r="EP21" s="518">
        <f t="shared" si="92"/>
        <v>5.3280000000000003</v>
      </c>
      <c r="EQ21" s="518">
        <f t="shared" si="92"/>
        <v>7.6764859699999999</v>
      </c>
      <c r="ER21" s="518">
        <f t="shared" si="92"/>
        <v>46.425465540000005</v>
      </c>
      <c r="ES21" s="518">
        <f t="shared" si="92"/>
        <v>153.47520671999999</v>
      </c>
      <c r="ET21" s="518">
        <f t="shared" si="92"/>
        <v>535.95398645</v>
      </c>
      <c r="EU21" s="518">
        <f t="shared" si="92"/>
        <v>506.40150326999998</v>
      </c>
      <c r="EV21" s="518">
        <f t="shared" ref="EV21:EX21" si="93">+SUM(EV22:EV27)</f>
        <v>37.346833219999994</v>
      </c>
      <c r="EW21" s="518">
        <f t="shared" si="93"/>
        <v>86.559031730000001</v>
      </c>
      <c r="EX21" s="518">
        <f t="shared" si="93"/>
        <v>136.87658990999998</v>
      </c>
      <c r="EY21" s="518">
        <f t="shared" si="10"/>
        <v>1544.5833137299999</v>
      </c>
      <c r="EZ21" s="519"/>
      <c r="FA21" s="518">
        <f t="shared" ref="FA21:FL21" si="94">+SUM(FA22:FA27)</f>
        <v>0.31342500000000001</v>
      </c>
      <c r="FB21" s="518">
        <f t="shared" si="94"/>
        <v>12.70333007</v>
      </c>
      <c r="FC21" s="518">
        <f t="shared" si="94"/>
        <v>56.865367130000003</v>
      </c>
      <c r="FD21" s="518">
        <f t="shared" si="94"/>
        <v>37.425713459999997</v>
      </c>
      <c r="FE21" s="518">
        <f t="shared" si="94"/>
        <v>806.28055022000001</v>
      </c>
      <c r="FF21" s="518">
        <f t="shared" si="94"/>
        <v>1008.6292761899999</v>
      </c>
      <c r="FG21" s="518">
        <f t="shared" si="94"/>
        <v>264.78105776000001</v>
      </c>
      <c r="FH21" s="518">
        <f t="shared" si="94"/>
        <v>1023.87</v>
      </c>
      <c r="FI21" s="518">
        <f t="shared" si="94"/>
        <v>618.93413047000001</v>
      </c>
      <c r="FJ21" s="518">
        <f t="shared" si="94"/>
        <v>401.75516042999999</v>
      </c>
      <c r="FK21" s="518">
        <f t="shared" si="94"/>
        <v>4.7693668999999996</v>
      </c>
      <c r="FL21" s="518">
        <f t="shared" si="94"/>
        <v>708.28878511000005</v>
      </c>
      <c r="FM21" s="518">
        <f t="shared" si="11"/>
        <v>4944.6161627400006</v>
      </c>
      <c r="FO21" s="518">
        <f t="shared" ref="FO21:FX21" si="95">+SUM(FO22:FO27)</f>
        <v>5.6623039999999998</v>
      </c>
      <c r="FP21" s="518">
        <f t="shared" si="95"/>
        <v>18.766427310000001</v>
      </c>
      <c r="FQ21" s="518">
        <f t="shared" si="95"/>
        <v>68.676281099999997</v>
      </c>
      <c r="FR21" s="518">
        <f t="shared" si="95"/>
        <v>9.5602686200000004</v>
      </c>
      <c r="FS21" s="518">
        <f t="shared" si="95"/>
        <v>433.14715414000005</v>
      </c>
      <c r="FT21" s="518">
        <f t="shared" si="95"/>
        <v>413.26171064000005</v>
      </c>
      <c r="FU21" s="518">
        <f t="shared" si="95"/>
        <v>614.41969245999996</v>
      </c>
      <c r="FV21" s="518">
        <f t="shared" si="95"/>
        <v>141.72090861000001</v>
      </c>
      <c r="FW21" s="518">
        <f t="shared" si="95"/>
        <v>152.56082395999999</v>
      </c>
      <c r="FX21" s="518">
        <f t="shared" si="95"/>
        <v>631.99686809000002</v>
      </c>
      <c r="FY21" s="518">
        <f>+SUM(FO21:FX21)</f>
        <v>2489.7724389300001</v>
      </c>
      <c r="GA21" s="708"/>
    </row>
    <row r="22" spans="2:183" ht="15.75" x14ac:dyDescent="0.25">
      <c r="B22" s="696" t="s">
        <v>32</v>
      </c>
      <c r="C22" s="518">
        <v>0</v>
      </c>
      <c r="D22" s="518">
        <v>0</v>
      </c>
      <c r="E22" s="518">
        <v>0</v>
      </c>
      <c r="F22" s="518">
        <v>0</v>
      </c>
      <c r="G22" s="518">
        <v>0</v>
      </c>
      <c r="H22" s="518">
        <v>0</v>
      </c>
      <c r="I22" s="518">
        <v>0</v>
      </c>
      <c r="J22" s="518">
        <v>0</v>
      </c>
      <c r="K22" s="518">
        <v>0</v>
      </c>
      <c r="L22" s="518">
        <v>0</v>
      </c>
      <c r="M22" s="518">
        <v>0</v>
      </c>
      <c r="N22" s="518">
        <v>0</v>
      </c>
      <c r="O22" s="518">
        <f t="shared" si="0"/>
        <v>0</v>
      </c>
      <c r="P22" s="519"/>
      <c r="Q22" s="518">
        <v>0</v>
      </c>
      <c r="R22" s="518">
        <v>0</v>
      </c>
      <c r="S22" s="518">
        <v>0</v>
      </c>
      <c r="T22" s="518">
        <v>0</v>
      </c>
      <c r="U22" s="518">
        <v>0</v>
      </c>
      <c r="V22" s="518">
        <v>0</v>
      </c>
      <c r="W22" s="518">
        <v>0</v>
      </c>
      <c r="X22" s="518">
        <v>0</v>
      </c>
      <c r="Y22" s="518">
        <v>0</v>
      </c>
      <c r="Z22" s="518">
        <v>0</v>
      </c>
      <c r="AA22" s="518">
        <v>0</v>
      </c>
      <c r="AB22" s="518">
        <v>0</v>
      </c>
      <c r="AC22" s="518">
        <f t="shared" si="1"/>
        <v>0</v>
      </c>
      <c r="AD22" s="519"/>
      <c r="AE22" s="518">
        <v>0</v>
      </c>
      <c r="AF22" s="518">
        <v>0</v>
      </c>
      <c r="AG22" s="518">
        <v>0</v>
      </c>
      <c r="AH22" s="518">
        <v>0</v>
      </c>
      <c r="AI22" s="518">
        <v>0</v>
      </c>
      <c r="AJ22" s="518">
        <v>0</v>
      </c>
      <c r="AK22" s="518">
        <v>0</v>
      </c>
      <c r="AL22" s="518">
        <v>0</v>
      </c>
      <c r="AM22" s="518">
        <v>0</v>
      </c>
      <c r="AN22" s="518">
        <v>0</v>
      </c>
      <c r="AO22" s="518">
        <v>0</v>
      </c>
      <c r="AP22" s="518">
        <v>0</v>
      </c>
      <c r="AQ22" s="518">
        <f t="shared" si="2"/>
        <v>0</v>
      </c>
      <c r="AR22" s="519"/>
      <c r="AS22" s="518">
        <v>0</v>
      </c>
      <c r="AT22" s="518">
        <v>0</v>
      </c>
      <c r="AU22" s="518">
        <v>0</v>
      </c>
      <c r="AV22" s="518">
        <v>0</v>
      </c>
      <c r="AW22" s="518">
        <v>0</v>
      </c>
      <c r="AX22" s="518">
        <v>4.79786</v>
      </c>
      <c r="AY22" s="518">
        <v>0</v>
      </c>
      <c r="AZ22" s="518">
        <v>2.9000000000000001E-2</v>
      </c>
      <c r="BA22" s="518">
        <v>0</v>
      </c>
      <c r="BB22" s="518">
        <v>0</v>
      </c>
      <c r="BC22" s="518">
        <v>0</v>
      </c>
      <c r="BD22" s="518">
        <v>0</v>
      </c>
      <c r="BE22" s="518">
        <f t="shared" si="3"/>
        <v>4.8268599999999999</v>
      </c>
      <c r="BF22" s="519"/>
      <c r="BG22" s="518">
        <v>0.10199999999999999</v>
      </c>
      <c r="BH22" s="518">
        <v>0</v>
      </c>
      <c r="BI22" s="518">
        <v>1.1251896000000001</v>
      </c>
      <c r="BJ22" s="518">
        <v>0</v>
      </c>
      <c r="BK22" s="518">
        <v>0</v>
      </c>
      <c r="BL22" s="518">
        <v>0.86346533999999997</v>
      </c>
      <c r="BM22" s="518">
        <v>0.22352596</v>
      </c>
      <c r="BN22" s="518">
        <v>3.7763673099999999</v>
      </c>
      <c r="BO22" s="518">
        <v>0</v>
      </c>
      <c r="BP22" s="518">
        <v>11.105812930000001</v>
      </c>
      <c r="BQ22" s="518">
        <v>0</v>
      </c>
      <c r="BR22" s="518">
        <v>0.76939999999999997</v>
      </c>
      <c r="BS22" s="518">
        <f t="shared" si="4"/>
        <v>17.965761140000001</v>
      </c>
      <c r="BT22" s="519"/>
      <c r="BU22" s="518">
        <v>0</v>
      </c>
      <c r="BV22" s="518">
        <v>0.50637399999999999</v>
      </c>
      <c r="BW22" s="518">
        <v>0</v>
      </c>
      <c r="BX22" s="518">
        <v>0</v>
      </c>
      <c r="BY22" s="518">
        <v>0</v>
      </c>
      <c r="BZ22" s="518">
        <v>0</v>
      </c>
      <c r="CA22" s="518">
        <v>16.2</v>
      </c>
      <c r="CB22" s="518">
        <v>0</v>
      </c>
      <c r="CC22" s="518">
        <v>0</v>
      </c>
      <c r="CD22" s="518">
        <v>6.1355288800000007</v>
      </c>
      <c r="CE22" s="518">
        <v>8.1999999999999993</v>
      </c>
      <c r="CF22" s="518">
        <v>0</v>
      </c>
      <c r="CG22" s="518">
        <f t="shared" si="5"/>
        <v>31.041902879999999</v>
      </c>
      <c r="CH22" s="519"/>
      <c r="CI22" s="518">
        <v>0</v>
      </c>
      <c r="CJ22" s="518">
        <v>0</v>
      </c>
      <c r="CK22" s="518">
        <v>0</v>
      </c>
      <c r="CL22" s="518">
        <v>0</v>
      </c>
      <c r="CM22" s="518">
        <v>0.3347</v>
      </c>
      <c r="CN22" s="518">
        <v>500</v>
      </c>
      <c r="CO22" s="518">
        <v>7.0999999999999994E-2</v>
      </c>
      <c r="CP22" s="518">
        <v>4.2565268600000001</v>
      </c>
      <c r="CQ22" s="518">
        <v>25.670272629999999</v>
      </c>
      <c r="CR22" s="518">
        <v>21.860683529999999</v>
      </c>
      <c r="CS22" s="518">
        <v>0</v>
      </c>
      <c r="CT22" s="518">
        <v>1.5800036399999999</v>
      </c>
      <c r="CU22" s="518">
        <f t="shared" si="6"/>
        <v>553.77318665999996</v>
      </c>
      <c r="CV22" s="519"/>
      <c r="CW22" s="518">
        <v>0</v>
      </c>
      <c r="CX22" s="518">
        <v>6.1</v>
      </c>
      <c r="CY22" s="518">
        <v>0.68351015000000004</v>
      </c>
      <c r="CZ22" s="518">
        <v>78.35868773</v>
      </c>
      <c r="DA22" s="518">
        <v>500.83</v>
      </c>
      <c r="DB22" s="518">
        <v>0</v>
      </c>
      <c r="DC22" s="518">
        <v>8.5542300000000004</v>
      </c>
      <c r="DD22" s="518">
        <v>92.52</v>
      </c>
      <c r="DE22" s="518">
        <v>2.9766151600000001</v>
      </c>
      <c r="DF22" s="518">
        <v>0</v>
      </c>
      <c r="DG22" s="518">
        <v>0</v>
      </c>
      <c r="DH22" s="518">
        <v>522.66555996</v>
      </c>
      <c r="DI22" s="518">
        <f t="shared" si="7"/>
        <v>1212.6886030000001</v>
      </c>
      <c r="DJ22" s="519"/>
      <c r="DK22" s="518">
        <v>0</v>
      </c>
      <c r="DL22" s="518">
        <v>0</v>
      </c>
      <c r="DM22" s="518">
        <v>0</v>
      </c>
      <c r="DN22" s="518">
        <v>21.505957009999999</v>
      </c>
      <c r="DO22" s="518">
        <v>50.781051770000005</v>
      </c>
      <c r="DP22" s="518">
        <v>0</v>
      </c>
      <c r="DQ22" s="518">
        <v>81.52524523999999</v>
      </c>
      <c r="DR22" s="518">
        <v>28.8</v>
      </c>
      <c r="DS22" s="518">
        <v>43.176600000000001</v>
      </c>
      <c r="DT22" s="518">
        <v>0</v>
      </c>
      <c r="DU22" s="518">
        <v>5.2815799999999999</v>
      </c>
      <c r="DV22" s="518">
        <v>49.049019269999995</v>
      </c>
      <c r="DW22" s="518">
        <f t="shared" si="8"/>
        <v>280.11945329000002</v>
      </c>
      <c r="DX22" s="519"/>
      <c r="DY22" s="518">
        <v>0</v>
      </c>
      <c r="DZ22" s="518">
        <v>22.696064109999998</v>
      </c>
      <c r="EA22" s="518">
        <v>706.23272960999998</v>
      </c>
      <c r="EB22" s="518">
        <v>9.3376649999999992E-2</v>
      </c>
      <c r="EC22" s="518">
        <v>0</v>
      </c>
      <c r="ED22" s="518">
        <v>6.5</v>
      </c>
      <c r="EE22" s="518">
        <v>0</v>
      </c>
      <c r="EF22" s="518">
        <v>2.4470747899999998</v>
      </c>
      <c r="EG22" s="518">
        <v>0.62968623999999995</v>
      </c>
      <c r="EH22" s="518">
        <v>0</v>
      </c>
      <c r="EI22" s="518">
        <v>26</v>
      </c>
      <c r="EJ22" s="518">
        <v>554.06008297000005</v>
      </c>
      <c r="EK22" s="518">
        <f t="shared" si="9"/>
        <v>1318.65901437</v>
      </c>
      <c r="EL22" s="519"/>
      <c r="EM22" s="518">
        <v>0</v>
      </c>
      <c r="EN22" s="518">
        <v>7.0934465499999995</v>
      </c>
      <c r="EO22" s="518">
        <v>0.37898859000000001</v>
      </c>
      <c r="EP22" s="518">
        <v>0</v>
      </c>
      <c r="EQ22" s="518">
        <v>7.6764859699999999</v>
      </c>
      <c r="ER22" s="518">
        <v>44.744145630000006</v>
      </c>
      <c r="ES22" s="518">
        <v>9.5120000000000005</v>
      </c>
      <c r="ET22" s="518">
        <v>24.480961350000001</v>
      </c>
      <c r="EU22" s="518">
        <v>506.40150326999998</v>
      </c>
      <c r="EV22" s="518">
        <v>7.1143734400000005</v>
      </c>
      <c r="EW22" s="518">
        <v>80.220208780000007</v>
      </c>
      <c r="EX22" s="518">
        <v>0</v>
      </c>
      <c r="EY22" s="518">
        <f t="shared" si="10"/>
        <v>687.62211358000002</v>
      </c>
      <c r="EZ22" s="519"/>
      <c r="FA22" s="518">
        <v>0.31342500000000001</v>
      </c>
      <c r="FB22" s="518">
        <v>12.70333007</v>
      </c>
      <c r="FC22" s="518">
        <v>6.7444390900000002</v>
      </c>
      <c r="FD22" s="518">
        <v>32.245322469999998</v>
      </c>
      <c r="FE22" s="518">
        <v>4.8692789999999997</v>
      </c>
      <c r="FF22" s="518">
        <v>6.91665493</v>
      </c>
      <c r="FG22" s="518">
        <v>4</v>
      </c>
      <c r="FH22" s="518">
        <v>700</v>
      </c>
      <c r="FI22" s="518">
        <v>7.6539553200000006</v>
      </c>
      <c r="FJ22" s="518">
        <v>0</v>
      </c>
      <c r="FK22" s="518">
        <v>0</v>
      </c>
      <c r="FL22" s="518">
        <v>79.226561559999993</v>
      </c>
      <c r="FM22" s="518">
        <f t="shared" si="11"/>
        <v>854.67296744000009</v>
      </c>
      <c r="FO22" s="518">
        <v>0</v>
      </c>
      <c r="FP22" s="518">
        <v>2.9553029700000009</v>
      </c>
      <c r="FQ22" s="518">
        <v>57.952322929999994</v>
      </c>
      <c r="FR22" s="518">
        <v>0</v>
      </c>
      <c r="FS22" s="518">
        <v>12.501827890000001</v>
      </c>
      <c r="FT22" s="518">
        <v>6.1799992599999998</v>
      </c>
      <c r="FU22" s="518">
        <v>0.69253396</v>
      </c>
      <c r="FV22" s="518">
        <v>0</v>
      </c>
      <c r="FW22" s="518">
        <v>0</v>
      </c>
      <c r="FX22" s="518">
        <v>20.14339507</v>
      </c>
      <c r="FY22" s="518">
        <f>+SUM(FO22:FX22)</f>
        <v>100.42538207999999</v>
      </c>
      <c r="GA22" s="708"/>
    </row>
    <row r="23" spans="2:183" ht="15.75" x14ac:dyDescent="0.25">
      <c r="B23" s="696" t="s">
        <v>33</v>
      </c>
      <c r="C23" s="518">
        <v>0</v>
      </c>
      <c r="D23" s="518">
        <v>8</v>
      </c>
      <c r="E23" s="518">
        <v>39.476137999999999</v>
      </c>
      <c r="F23" s="518">
        <v>30</v>
      </c>
      <c r="G23" s="518">
        <v>-0.30279467999999998</v>
      </c>
      <c r="H23" s="518">
        <v>67.624534060000002</v>
      </c>
      <c r="I23" s="518">
        <v>-0.65966243999999996</v>
      </c>
      <c r="J23" s="518">
        <v>0</v>
      </c>
      <c r="K23" s="518">
        <v>25</v>
      </c>
      <c r="L23" s="518">
        <v>18</v>
      </c>
      <c r="M23" s="518">
        <v>7</v>
      </c>
      <c r="N23" s="518">
        <v>162.34632690000001</v>
      </c>
      <c r="O23" s="518">
        <f t="shared" si="0"/>
        <v>356.48454184000002</v>
      </c>
      <c r="P23" s="519"/>
      <c r="Q23" s="518">
        <v>0</v>
      </c>
      <c r="R23" s="518">
        <v>0</v>
      </c>
      <c r="S23" s="518">
        <v>25.906400000000001</v>
      </c>
      <c r="T23" s="518">
        <v>59.792914000000003</v>
      </c>
      <c r="U23" s="518">
        <v>-1.1300000000000001E-2</v>
      </c>
      <c r="V23" s="518">
        <v>0</v>
      </c>
      <c r="W23" s="518">
        <v>72.050121660000002</v>
      </c>
      <c r="X23" s="518">
        <v>157.06126904000001</v>
      </c>
      <c r="Y23" s="518">
        <v>99</v>
      </c>
      <c r="Z23" s="518">
        <v>5.5</v>
      </c>
      <c r="AA23" s="518">
        <v>15.310386000000001</v>
      </c>
      <c r="AB23" s="518">
        <v>60.919170939999994</v>
      </c>
      <c r="AC23" s="518">
        <f t="shared" si="1"/>
        <v>495.52896164000003</v>
      </c>
      <c r="AD23" s="519"/>
      <c r="AE23" s="518">
        <v>0</v>
      </c>
      <c r="AF23" s="518">
        <v>800</v>
      </c>
      <c r="AG23" s="518">
        <v>1.365</v>
      </c>
      <c r="AH23" s="518">
        <v>24</v>
      </c>
      <c r="AI23" s="518">
        <v>0.2</v>
      </c>
      <c r="AJ23" s="518">
        <v>70.410437729999998</v>
      </c>
      <c r="AK23" s="518">
        <v>103.1617518</v>
      </c>
      <c r="AL23" s="518">
        <v>1.0349999999999999</v>
      </c>
      <c r="AM23" s="518">
        <v>34.325928700000006</v>
      </c>
      <c r="AN23" s="518">
        <v>65.16903868</v>
      </c>
      <c r="AO23" s="518">
        <v>0</v>
      </c>
      <c r="AP23" s="518">
        <v>214.15931205000001</v>
      </c>
      <c r="AQ23" s="518">
        <f t="shared" si="2"/>
        <v>1313.8264689600001</v>
      </c>
      <c r="AR23" s="519"/>
      <c r="AS23" s="518">
        <v>0.51200000000000001</v>
      </c>
      <c r="AT23" s="518">
        <v>0</v>
      </c>
      <c r="AU23" s="518">
        <v>0</v>
      </c>
      <c r="AV23" s="518">
        <v>162.38580202</v>
      </c>
      <c r="AW23" s="518">
        <v>4.7399190400000002</v>
      </c>
      <c r="AX23" s="518">
        <v>0.32398345000000001</v>
      </c>
      <c r="AY23" s="518">
        <v>45.679845829999998</v>
      </c>
      <c r="AZ23" s="518">
        <v>0.45</v>
      </c>
      <c r="BA23" s="518">
        <v>22.6</v>
      </c>
      <c r="BB23" s="518">
        <v>7</v>
      </c>
      <c r="BC23" s="518">
        <v>96.663152999999994</v>
      </c>
      <c r="BD23" s="518">
        <v>259.66272910000004</v>
      </c>
      <c r="BE23" s="518">
        <f t="shared" si="3"/>
        <v>600.01743243999999</v>
      </c>
      <c r="BF23" s="519"/>
      <c r="BG23" s="518">
        <v>0</v>
      </c>
      <c r="BH23" s="518">
        <v>26.426471409999998</v>
      </c>
      <c r="BI23" s="518">
        <v>20.457794740000001</v>
      </c>
      <c r="BJ23" s="518">
        <v>9.132321880000001</v>
      </c>
      <c r="BK23" s="518">
        <v>-0.68617203000000004</v>
      </c>
      <c r="BL23" s="518">
        <v>-0.25812853000000002</v>
      </c>
      <c r="BM23" s="518">
        <v>0</v>
      </c>
      <c r="BN23" s="518">
        <v>95.125164390000009</v>
      </c>
      <c r="BO23" s="518">
        <v>18.467959999999998</v>
      </c>
      <c r="BP23" s="518">
        <v>163.30628062500003</v>
      </c>
      <c r="BQ23" s="518">
        <v>73.460226380000009</v>
      </c>
      <c r="BR23" s="518">
        <v>94.152137109999998</v>
      </c>
      <c r="BS23" s="518">
        <f t="shared" si="4"/>
        <v>499.58405597500007</v>
      </c>
      <c r="BT23" s="519"/>
      <c r="BU23" s="518">
        <v>-19.5</v>
      </c>
      <c r="BV23" s="518">
        <v>4.9405637400000009</v>
      </c>
      <c r="BW23" s="518">
        <v>1.30019</v>
      </c>
      <c r="BX23" s="518">
        <v>0</v>
      </c>
      <c r="BY23" s="518">
        <v>0</v>
      </c>
      <c r="BZ23" s="518">
        <v>0</v>
      </c>
      <c r="CA23" s="518">
        <v>10.092966300000001</v>
      </c>
      <c r="CB23" s="518">
        <v>9</v>
      </c>
      <c r="CC23" s="518">
        <v>390.59335836000002</v>
      </c>
      <c r="CD23" s="518">
        <v>7.8106448300000002</v>
      </c>
      <c r="CE23" s="518">
        <v>2.4366720900000001</v>
      </c>
      <c r="CF23" s="518">
        <v>88.356008729999985</v>
      </c>
      <c r="CG23" s="518">
        <f t="shared" si="5"/>
        <v>495.03040405000002</v>
      </c>
      <c r="CH23" s="519"/>
      <c r="CI23" s="518">
        <v>0</v>
      </c>
      <c r="CJ23" s="518">
        <v>0.92132331999999995</v>
      </c>
      <c r="CK23" s="518">
        <v>-0.22532435000000001</v>
      </c>
      <c r="CL23" s="518">
        <v>0.19499894000000001</v>
      </c>
      <c r="CM23" s="518">
        <v>551.98882524999999</v>
      </c>
      <c r="CN23" s="518">
        <v>0</v>
      </c>
      <c r="CO23" s="518">
        <v>16.217257669999999</v>
      </c>
      <c r="CP23" s="518">
        <v>4.2831574899999998</v>
      </c>
      <c r="CQ23" s="518">
        <v>48.286811</v>
      </c>
      <c r="CR23" s="518">
        <v>22.293718669999997</v>
      </c>
      <c r="CS23" s="518">
        <v>58.321235189999989</v>
      </c>
      <c r="CT23" s="518">
        <v>30.290038459999995</v>
      </c>
      <c r="CU23" s="518">
        <f t="shared" si="6"/>
        <v>732.57204163999995</v>
      </c>
      <c r="CV23" s="519"/>
      <c r="CW23" s="518">
        <v>1.7121200000000003E-2</v>
      </c>
      <c r="CX23" s="518">
        <v>0</v>
      </c>
      <c r="CY23" s="518">
        <v>0.05</v>
      </c>
      <c r="CZ23" s="518">
        <v>25.27033286</v>
      </c>
      <c r="DA23" s="518">
        <v>6.9089149999999988E-2</v>
      </c>
      <c r="DB23" s="518">
        <v>283.8</v>
      </c>
      <c r="DC23" s="518">
        <v>83.857029659999995</v>
      </c>
      <c r="DD23" s="518">
        <v>0</v>
      </c>
      <c r="DE23" s="518">
        <v>0</v>
      </c>
      <c r="DF23" s="518">
        <v>5.4169999999999998</v>
      </c>
      <c r="DG23" s="518">
        <v>42.627428130000006</v>
      </c>
      <c r="DH23" s="518">
        <v>268.02467380000002</v>
      </c>
      <c r="DI23" s="518">
        <f t="shared" si="7"/>
        <v>709.13267480000002</v>
      </c>
      <c r="DJ23" s="519"/>
      <c r="DK23" s="518">
        <v>0</v>
      </c>
      <c r="DL23" s="518">
        <v>28.43755354</v>
      </c>
      <c r="DM23" s="518">
        <v>200.34057041000003</v>
      </c>
      <c r="DN23" s="518">
        <v>152.10152269000002</v>
      </c>
      <c r="DO23" s="518">
        <v>7.6781786300000006</v>
      </c>
      <c r="DP23" s="518">
        <v>3.7980353899999999</v>
      </c>
      <c r="DQ23" s="518">
        <v>-2.7973257900000008</v>
      </c>
      <c r="DR23" s="518">
        <v>36.540546920000004</v>
      </c>
      <c r="DS23" s="518">
        <v>1.3618254700000003</v>
      </c>
      <c r="DT23" s="518">
        <v>177.00020980000002</v>
      </c>
      <c r="DU23" s="518">
        <v>25.661151969999999</v>
      </c>
      <c r="DV23" s="518">
        <v>717.66569343999993</v>
      </c>
      <c r="DW23" s="518">
        <f t="shared" si="8"/>
        <v>1347.7879624699999</v>
      </c>
      <c r="DX23" s="519"/>
      <c r="DY23" s="518">
        <v>0</v>
      </c>
      <c r="DZ23" s="518">
        <v>0</v>
      </c>
      <c r="EA23" s="518">
        <v>0.1</v>
      </c>
      <c r="EB23" s="518">
        <v>11.06409292</v>
      </c>
      <c r="EC23" s="518">
        <v>52.969272189999998</v>
      </c>
      <c r="ED23" s="518">
        <v>0.80212848999999997</v>
      </c>
      <c r="EE23" s="518">
        <v>250</v>
      </c>
      <c r="EF23" s="518">
        <v>14.96265425</v>
      </c>
      <c r="EG23" s="518">
        <v>2.1674951200000003</v>
      </c>
      <c r="EH23" s="518">
        <v>0</v>
      </c>
      <c r="EI23" s="518">
        <v>0.74891582999999995</v>
      </c>
      <c r="EJ23" s="518">
        <v>471.06424426000001</v>
      </c>
      <c r="EK23" s="518">
        <f t="shared" si="9"/>
        <v>803.87880306</v>
      </c>
      <c r="EL23" s="519"/>
      <c r="EM23" s="518">
        <v>0</v>
      </c>
      <c r="EN23" s="518">
        <v>1.27173322</v>
      </c>
      <c r="EO23" s="518">
        <v>17.496042559999999</v>
      </c>
      <c r="EP23" s="518">
        <v>0</v>
      </c>
      <c r="EQ23" s="518">
        <v>0</v>
      </c>
      <c r="ER23" s="518">
        <v>0.1092664</v>
      </c>
      <c r="ES23" s="518">
        <v>3.9632067200000001</v>
      </c>
      <c r="ET23" s="518">
        <v>511.47302510000003</v>
      </c>
      <c r="EU23" s="518">
        <v>0</v>
      </c>
      <c r="EV23" s="518">
        <v>30.007147929999999</v>
      </c>
      <c r="EW23" s="518">
        <v>6.3388229499999991</v>
      </c>
      <c r="EX23" s="518">
        <v>19.122297499999998</v>
      </c>
      <c r="EY23" s="518">
        <f t="shared" si="10"/>
        <v>589.78154237999991</v>
      </c>
      <c r="EZ23" s="519"/>
      <c r="FA23" s="518">
        <v>0</v>
      </c>
      <c r="FB23" s="518">
        <v>0</v>
      </c>
      <c r="FC23" s="518">
        <v>0.12092804</v>
      </c>
      <c r="FD23" s="518">
        <v>5.1803909900000003</v>
      </c>
      <c r="FE23" s="518">
        <v>1.4112712199999999</v>
      </c>
      <c r="FF23" s="518">
        <v>0.57999999999999996</v>
      </c>
      <c r="FG23" s="518">
        <v>10.781057759999999</v>
      </c>
      <c r="FH23" s="518">
        <v>15.87</v>
      </c>
      <c r="FI23" s="518">
        <v>600.05669386</v>
      </c>
      <c r="FJ23" s="518">
        <v>401.75516042999999</v>
      </c>
      <c r="FK23" s="518">
        <v>3.3936869000000001</v>
      </c>
      <c r="FL23" s="518">
        <v>115.99616784</v>
      </c>
      <c r="FM23" s="518">
        <f t="shared" si="11"/>
        <v>1155.1453570399999</v>
      </c>
      <c r="FO23" s="518">
        <v>5.4390879999999996E-2</v>
      </c>
      <c r="FP23" s="518">
        <v>2.4961171499999999</v>
      </c>
      <c r="FQ23" s="518">
        <v>10.72395817</v>
      </c>
      <c r="FR23" s="518">
        <v>1.214</v>
      </c>
      <c r="FS23" s="518">
        <v>2.2067627000000001</v>
      </c>
      <c r="FT23" s="518">
        <v>406.64671136000004</v>
      </c>
      <c r="FU23" s="518">
        <v>0</v>
      </c>
      <c r="FV23" s="518">
        <v>1.1814182099999999</v>
      </c>
      <c r="FW23" s="518">
        <v>27.56082396</v>
      </c>
      <c r="FX23" s="518">
        <v>1.61959805</v>
      </c>
      <c r="FY23" s="518">
        <f>+SUM(FO23:FX23)</f>
        <v>453.70378048000003</v>
      </c>
      <c r="GA23" s="708"/>
    </row>
    <row r="24" spans="2:183" ht="15.75" x14ac:dyDescent="0.25">
      <c r="B24" s="696" t="s">
        <v>34</v>
      </c>
      <c r="C24" s="518">
        <v>1.13353561</v>
      </c>
      <c r="D24" s="518">
        <v>0.48777516000000004</v>
      </c>
      <c r="E24" s="518">
        <v>0</v>
      </c>
      <c r="F24" s="518">
        <v>0</v>
      </c>
      <c r="G24" s="518">
        <v>12.949376430000001</v>
      </c>
      <c r="H24" s="518">
        <v>34.970554220000004</v>
      </c>
      <c r="I24" s="518">
        <v>0</v>
      </c>
      <c r="J24" s="518">
        <v>0</v>
      </c>
      <c r="K24" s="518">
        <v>0</v>
      </c>
      <c r="L24" s="518">
        <v>0</v>
      </c>
      <c r="M24" s="518">
        <v>120.30129244000001</v>
      </c>
      <c r="N24" s="518">
        <v>26.15981618</v>
      </c>
      <c r="O24" s="518">
        <f t="shared" si="0"/>
        <v>196.00235004000001</v>
      </c>
      <c r="P24" s="519"/>
      <c r="Q24" s="518">
        <v>0</v>
      </c>
      <c r="R24" s="518">
        <v>0.37175223000000002</v>
      </c>
      <c r="S24" s="518">
        <v>0</v>
      </c>
      <c r="T24" s="518">
        <v>10.3</v>
      </c>
      <c r="U24" s="518">
        <v>-5.8853597099999995</v>
      </c>
      <c r="V24" s="518">
        <v>31.669573759999999</v>
      </c>
      <c r="W24" s="518">
        <v>0</v>
      </c>
      <c r="X24" s="518">
        <v>1.1000000000000001</v>
      </c>
      <c r="Y24" s="518">
        <v>0</v>
      </c>
      <c r="Z24" s="518">
        <v>0</v>
      </c>
      <c r="AA24" s="518">
        <v>4.5444603399999997</v>
      </c>
      <c r="AB24" s="518">
        <v>235.03537181999999</v>
      </c>
      <c r="AC24" s="518">
        <f t="shared" si="1"/>
        <v>277.13579843999997</v>
      </c>
      <c r="AD24" s="519"/>
      <c r="AE24" s="518">
        <v>0</v>
      </c>
      <c r="AF24" s="518">
        <v>0</v>
      </c>
      <c r="AG24" s="518">
        <v>0</v>
      </c>
      <c r="AH24" s="518">
        <v>25</v>
      </c>
      <c r="AI24" s="518">
        <v>3.3516830199999998</v>
      </c>
      <c r="AJ24" s="518">
        <v>13</v>
      </c>
      <c r="AK24" s="518">
        <v>200</v>
      </c>
      <c r="AL24" s="518">
        <v>1.3563026</v>
      </c>
      <c r="AM24" s="518">
        <v>80.823867660000005</v>
      </c>
      <c r="AN24" s="518">
        <v>0</v>
      </c>
      <c r="AO24" s="518">
        <v>14.283541560000002</v>
      </c>
      <c r="AP24" s="518">
        <v>107.97513178</v>
      </c>
      <c r="AQ24" s="518">
        <f t="shared" si="2"/>
        <v>445.79052662000004</v>
      </c>
      <c r="AR24" s="519"/>
      <c r="AS24" s="518">
        <v>150.13707199999999</v>
      </c>
      <c r="AT24" s="518">
        <v>0</v>
      </c>
      <c r="AU24" s="518">
        <v>30</v>
      </c>
      <c r="AV24" s="518">
        <v>40</v>
      </c>
      <c r="AW24" s="518">
        <v>3.2</v>
      </c>
      <c r="AX24" s="518">
        <v>10.5</v>
      </c>
      <c r="AY24" s="518">
        <v>25</v>
      </c>
      <c r="AZ24" s="518">
        <v>15</v>
      </c>
      <c r="BA24" s="518">
        <v>78.524868220000002</v>
      </c>
      <c r="BB24" s="518">
        <v>20.5</v>
      </c>
      <c r="BC24" s="518">
        <v>0</v>
      </c>
      <c r="BD24" s="518">
        <v>33.051759169999997</v>
      </c>
      <c r="BE24" s="518">
        <f t="shared" si="3"/>
        <v>405.91369938999992</v>
      </c>
      <c r="BF24" s="519"/>
      <c r="BG24" s="518">
        <v>0</v>
      </c>
      <c r="BH24" s="518">
        <v>45</v>
      </c>
      <c r="BI24" s="518">
        <v>65</v>
      </c>
      <c r="BJ24" s="518">
        <v>48.573484999999998</v>
      </c>
      <c r="BK24" s="518">
        <v>45</v>
      </c>
      <c r="BL24" s="518">
        <v>0</v>
      </c>
      <c r="BM24" s="518">
        <v>70</v>
      </c>
      <c r="BN24" s="518">
        <v>0</v>
      </c>
      <c r="BO24" s="518">
        <v>0</v>
      </c>
      <c r="BP24" s="518">
        <v>15</v>
      </c>
      <c r="BQ24" s="518">
        <v>53.0326491</v>
      </c>
      <c r="BR24" s="518">
        <v>13.5</v>
      </c>
      <c r="BS24" s="518">
        <f t="shared" si="4"/>
        <v>355.10613410000002</v>
      </c>
      <c r="BT24" s="519"/>
      <c r="BU24" s="518">
        <v>30</v>
      </c>
      <c r="BV24" s="518">
        <v>31.170135349999995</v>
      </c>
      <c r="BW24" s="518">
        <v>0</v>
      </c>
      <c r="BX24" s="518">
        <v>57.289442999999999</v>
      </c>
      <c r="BY24" s="518">
        <v>0</v>
      </c>
      <c r="BZ24" s="518">
        <v>0</v>
      </c>
      <c r="CA24" s="518">
        <v>0.82825692000000006</v>
      </c>
      <c r="CB24" s="518">
        <v>0</v>
      </c>
      <c r="CC24" s="518">
        <v>170</v>
      </c>
      <c r="CD24" s="518">
        <v>0</v>
      </c>
      <c r="CE24" s="518">
        <v>4.1894513699999996</v>
      </c>
      <c r="CF24" s="518">
        <v>122</v>
      </c>
      <c r="CG24" s="518">
        <f t="shared" si="5"/>
        <v>415.47728663999993</v>
      </c>
      <c r="CH24" s="519"/>
      <c r="CI24" s="518">
        <v>88</v>
      </c>
      <c r="CJ24" s="518">
        <v>2.1805486300000001</v>
      </c>
      <c r="CK24" s="518">
        <v>0</v>
      </c>
      <c r="CL24" s="518">
        <v>0</v>
      </c>
      <c r="CM24" s="518">
        <v>150</v>
      </c>
      <c r="CN24" s="518">
        <v>2.0837673799999998</v>
      </c>
      <c r="CO24" s="518">
        <v>9.333766279999999</v>
      </c>
      <c r="CP24" s="518">
        <v>0</v>
      </c>
      <c r="CQ24" s="518">
        <v>0</v>
      </c>
      <c r="CR24" s="518">
        <v>0</v>
      </c>
      <c r="CS24" s="518">
        <v>70</v>
      </c>
      <c r="CT24" s="518">
        <v>175.07243996099999</v>
      </c>
      <c r="CU24" s="518">
        <f t="shared" si="6"/>
        <v>496.67052225099997</v>
      </c>
      <c r="CV24" s="519"/>
      <c r="CW24" s="518">
        <v>50.5</v>
      </c>
      <c r="CX24" s="518">
        <v>0</v>
      </c>
      <c r="CY24" s="518">
        <v>0</v>
      </c>
      <c r="CZ24" s="518">
        <v>0</v>
      </c>
      <c r="DA24" s="518">
        <v>300</v>
      </c>
      <c r="DB24" s="518">
        <v>0</v>
      </c>
      <c r="DC24" s="518">
        <v>103.32367119</v>
      </c>
      <c r="DD24" s="518">
        <v>10</v>
      </c>
      <c r="DE24" s="518">
        <v>0</v>
      </c>
      <c r="DF24" s="518">
        <v>0</v>
      </c>
      <c r="DG24" s="518">
        <v>50</v>
      </c>
      <c r="DH24" s="518">
        <v>247.16868408000002</v>
      </c>
      <c r="DI24" s="518">
        <f t="shared" si="7"/>
        <v>760.99235527000008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100</v>
      </c>
      <c r="DT24" s="518">
        <v>0</v>
      </c>
      <c r="DU24" s="518">
        <v>0</v>
      </c>
      <c r="DV24" s="518">
        <v>358.36438794999998</v>
      </c>
      <c r="DW24" s="518">
        <f t="shared" si="8"/>
        <v>458.36438794999998</v>
      </c>
      <c r="DX24" s="519"/>
      <c r="DY24" s="518">
        <v>3.2758290000000002E-2</v>
      </c>
      <c r="DZ24" s="518">
        <v>0</v>
      </c>
      <c r="EA24" s="518">
        <v>135</v>
      </c>
      <c r="EB24" s="518">
        <v>7.438700999999999E-2</v>
      </c>
      <c r="EC24" s="518">
        <v>50</v>
      </c>
      <c r="ED24" s="518">
        <v>0</v>
      </c>
      <c r="EE24" s="518">
        <v>0</v>
      </c>
      <c r="EF24" s="518">
        <v>0.64815825000000005</v>
      </c>
      <c r="EG24" s="518">
        <v>0</v>
      </c>
      <c r="EH24" s="518">
        <v>0</v>
      </c>
      <c r="EI24" s="518">
        <v>20</v>
      </c>
      <c r="EJ24" s="518">
        <v>160</v>
      </c>
      <c r="EK24" s="518">
        <f t="shared" si="9"/>
        <v>365.75530355000001</v>
      </c>
      <c r="EL24" s="519"/>
      <c r="EM24" s="518">
        <v>2.1</v>
      </c>
      <c r="EN24" s="518">
        <v>0</v>
      </c>
      <c r="EO24" s="518">
        <v>0</v>
      </c>
      <c r="EP24" s="518">
        <v>5.3280000000000003</v>
      </c>
      <c r="EQ24" s="518">
        <v>0</v>
      </c>
      <c r="ER24" s="518">
        <v>0</v>
      </c>
      <c r="ES24" s="518">
        <v>140</v>
      </c>
      <c r="ET24" s="518">
        <v>0</v>
      </c>
      <c r="EU24" s="518">
        <v>0</v>
      </c>
      <c r="EV24" s="518">
        <v>0.22531185000000001</v>
      </c>
      <c r="EW24" s="518">
        <v>0</v>
      </c>
      <c r="EX24" s="518">
        <v>117.75429240999999</v>
      </c>
      <c r="EY24" s="518">
        <f t="shared" si="10"/>
        <v>265.40760425999997</v>
      </c>
      <c r="EZ24" s="519"/>
      <c r="FA24" s="518">
        <v>0</v>
      </c>
      <c r="FB24" s="518">
        <v>0</v>
      </c>
      <c r="FC24" s="518">
        <v>50</v>
      </c>
      <c r="FD24" s="518">
        <v>0</v>
      </c>
      <c r="FE24" s="518">
        <v>800</v>
      </c>
      <c r="FF24" s="518">
        <v>4.6399999999999997</v>
      </c>
      <c r="FG24" s="518">
        <v>250</v>
      </c>
      <c r="FH24" s="518">
        <v>0</v>
      </c>
      <c r="FI24" s="518">
        <v>11.223481289999999</v>
      </c>
      <c r="FJ24" s="518">
        <v>0</v>
      </c>
      <c r="FK24" s="518">
        <v>1.37568</v>
      </c>
      <c r="FL24" s="518">
        <v>22.500855170000001</v>
      </c>
      <c r="FM24" s="518">
        <f t="shared" si="11"/>
        <v>1139.7400164600001</v>
      </c>
      <c r="FO24" s="518">
        <v>4.5</v>
      </c>
      <c r="FP24" s="518">
        <v>13.315007190000001</v>
      </c>
      <c r="FQ24" s="518">
        <v>0</v>
      </c>
      <c r="FR24" s="518">
        <v>8.34626862</v>
      </c>
      <c r="FS24" s="518">
        <v>416</v>
      </c>
      <c r="FT24" s="518">
        <v>0</v>
      </c>
      <c r="FU24" s="518">
        <v>15</v>
      </c>
      <c r="FV24" s="518">
        <v>140.53949040000001</v>
      </c>
      <c r="FW24" s="518">
        <v>125</v>
      </c>
      <c r="FX24" s="518">
        <v>12.540122119999999</v>
      </c>
      <c r="FY24" s="518">
        <f>+SUM(FO24:FX24)</f>
        <v>735.24088832999996</v>
      </c>
      <c r="GA24" s="708"/>
    </row>
    <row r="25" spans="2:183" ht="17.100000000000001" customHeight="1" x14ac:dyDescent="0.25">
      <c r="B25" s="696" t="s">
        <v>35</v>
      </c>
      <c r="C25" s="518">
        <v>0</v>
      </c>
      <c r="D25" s="518">
        <v>0</v>
      </c>
      <c r="E25" s="518">
        <v>0</v>
      </c>
      <c r="F25" s="518">
        <v>1.8804774099999999</v>
      </c>
      <c r="G25" s="518">
        <v>0.22637990999999999</v>
      </c>
      <c r="H25" s="518">
        <v>0.81667011</v>
      </c>
      <c r="I25" s="518">
        <v>0.25208837000000001</v>
      </c>
      <c r="J25" s="518">
        <v>1.4580610300000001</v>
      </c>
      <c r="K25" s="518">
        <v>0.15481198000000002</v>
      </c>
      <c r="L25" s="518">
        <v>1.8040497200000001</v>
      </c>
      <c r="M25" s="518">
        <v>0.13634805</v>
      </c>
      <c r="N25" s="518">
        <v>0</v>
      </c>
      <c r="O25" s="518">
        <f t="shared" si="0"/>
        <v>6.7288865800000002</v>
      </c>
      <c r="P25" s="519"/>
      <c r="Q25" s="518">
        <v>0.15806813</v>
      </c>
      <c r="R25" s="518">
        <v>2.3445832000000002</v>
      </c>
      <c r="S25" s="518">
        <v>0.30234366000000001</v>
      </c>
      <c r="T25" s="518">
        <v>0.22841368000000001</v>
      </c>
      <c r="U25" s="518">
        <v>1.2761543999999998</v>
      </c>
      <c r="V25" s="518">
        <v>0</v>
      </c>
      <c r="W25" s="518">
        <v>1.0402472899999999</v>
      </c>
      <c r="X25" s="518">
        <v>0.34470793999999999</v>
      </c>
      <c r="Y25" s="518">
        <v>1.1120376900000002</v>
      </c>
      <c r="Z25" s="518">
        <v>0</v>
      </c>
      <c r="AA25" s="518">
        <v>2.18657674</v>
      </c>
      <c r="AB25" s="518">
        <v>0.28482561000000001</v>
      </c>
      <c r="AC25" s="518">
        <f t="shared" si="1"/>
        <v>9.2779583400000014</v>
      </c>
      <c r="AD25" s="519"/>
      <c r="AE25" s="518">
        <v>0</v>
      </c>
      <c r="AF25" s="518">
        <v>4.9458278399999998</v>
      </c>
      <c r="AG25" s="518">
        <v>0</v>
      </c>
      <c r="AH25" s="518">
        <v>0</v>
      </c>
      <c r="AI25" s="518">
        <v>0</v>
      </c>
      <c r="AJ25" s="518">
        <v>0</v>
      </c>
      <c r="AK25" s="518">
        <v>5.3504057799999991</v>
      </c>
      <c r="AL25" s="518">
        <v>0</v>
      </c>
      <c r="AM25" s="518">
        <v>0</v>
      </c>
      <c r="AN25" s="518">
        <v>0</v>
      </c>
      <c r="AO25" s="518">
        <v>0.94834517000000007</v>
      </c>
      <c r="AP25" s="518">
        <v>1.39059574</v>
      </c>
      <c r="AQ25" s="518">
        <f t="shared" si="2"/>
        <v>12.635174529999999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0.1325924</v>
      </c>
      <c r="AZ25" s="518">
        <v>1.9485888</v>
      </c>
      <c r="BA25" s="518">
        <v>0</v>
      </c>
      <c r="BB25" s="518">
        <v>2.2231364899999999</v>
      </c>
      <c r="BC25" s="518">
        <v>0</v>
      </c>
      <c r="BD25" s="518">
        <v>0.58661273000000003</v>
      </c>
      <c r="BE25" s="518">
        <f t="shared" si="3"/>
        <v>4.8909304199999992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1.0310550000000001</v>
      </c>
      <c r="BM25" s="518">
        <v>0</v>
      </c>
      <c r="BN25" s="518">
        <v>0</v>
      </c>
      <c r="BO25" s="518">
        <v>0.47033199999999997</v>
      </c>
      <c r="BP25" s="518">
        <v>0.48442376999999998</v>
      </c>
      <c r="BQ25" s="518">
        <v>0.7611926</v>
      </c>
      <c r="BR25" s="518">
        <v>1.17795066</v>
      </c>
      <c r="BS25" s="518">
        <f t="shared" si="4"/>
        <v>3.9249540299999999</v>
      </c>
      <c r="BT25" s="519"/>
      <c r="BU25" s="518">
        <v>0.13663687999999999</v>
      </c>
      <c r="BV25" s="518">
        <v>0.70146486000000008</v>
      </c>
      <c r="BW25" s="518">
        <v>0</v>
      </c>
      <c r="BX25" s="518">
        <v>0</v>
      </c>
      <c r="BY25" s="518">
        <v>0</v>
      </c>
      <c r="BZ25" s="518">
        <v>0</v>
      </c>
      <c r="CA25" s="518">
        <v>0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0.83810174000000004</v>
      </c>
      <c r="CH25" s="519"/>
      <c r="CI25" s="518">
        <v>0</v>
      </c>
      <c r="CJ25" s="518">
        <v>0</v>
      </c>
      <c r="CK25" s="518">
        <v>0</v>
      </c>
      <c r="CL25" s="518">
        <v>2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1</v>
      </c>
      <c r="CS25" s="518">
        <v>2.5</v>
      </c>
      <c r="CT25" s="518">
        <v>0</v>
      </c>
      <c r="CU25" s="518">
        <f t="shared" si="6"/>
        <v>5.5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0</v>
      </c>
      <c r="DU25" s="518">
        <v>0</v>
      </c>
      <c r="DV25" s="518">
        <v>0</v>
      </c>
      <c r="DW25" s="518">
        <f t="shared" si="8"/>
        <v>0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0.2</v>
      </c>
      <c r="EP25" s="518">
        <v>0</v>
      </c>
      <c r="EQ25" s="518">
        <v>0</v>
      </c>
      <c r="ER25" s="518">
        <v>1.5720535099999999</v>
      </c>
      <c r="ES25" s="518">
        <v>0</v>
      </c>
      <c r="ET25" s="518">
        <v>0</v>
      </c>
      <c r="EU25" s="518">
        <v>0</v>
      </c>
      <c r="EV25" s="518">
        <v>0</v>
      </c>
      <c r="EW25" s="518">
        <v>0</v>
      </c>
      <c r="EX25" s="518">
        <v>0</v>
      </c>
      <c r="EY25" s="518">
        <f t="shared" si="10"/>
        <v>1.7720535099999999</v>
      </c>
      <c r="EZ25" s="519"/>
      <c r="FA25" s="518">
        <v>0</v>
      </c>
      <c r="FB25" s="518">
        <v>0</v>
      </c>
      <c r="FC25" s="518">
        <v>0</v>
      </c>
      <c r="FD25" s="518">
        <v>0</v>
      </c>
      <c r="FE25" s="518">
        <v>0</v>
      </c>
      <c r="FF25" s="518">
        <v>0</v>
      </c>
      <c r="FG25" s="518">
        <v>0</v>
      </c>
      <c r="FH25" s="518">
        <v>0</v>
      </c>
      <c r="FI25" s="518">
        <v>0</v>
      </c>
      <c r="FJ25" s="518">
        <v>0</v>
      </c>
      <c r="FK25" s="518">
        <v>0</v>
      </c>
      <c r="FL25" s="518">
        <v>0</v>
      </c>
      <c r="FM25" s="518">
        <f t="shared" si="11"/>
        <v>0</v>
      </c>
      <c r="FO25" s="518">
        <v>1.1079131200000001</v>
      </c>
      <c r="FP25" s="518">
        <v>0</v>
      </c>
      <c r="FQ25" s="518">
        <v>0</v>
      </c>
      <c r="FR25" s="518">
        <v>0</v>
      </c>
      <c r="FS25" s="518">
        <v>2.43856355</v>
      </c>
      <c r="FT25" s="518">
        <v>0.43500002000000004</v>
      </c>
      <c r="FU25" s="518">
        <v>0</v>
      </c>
      <c r="FV25" s="518">
        <v>0</v>
      </c>
      <c r="FW25" s="518">
        <v>0</v>
      </c>
      <c r="FX25" s="518">
        <v>0</v>
      </c>
      <c r="FY25" s="518">
        <f>+SUM(FO25:FX25)</f>
        <v>3.98147669</v>
      </c>
      <c r="GA25" s="708"/>
    </row>
    <row r="26" spans="2:183" ht="15.75" x14ac:dyDescent="0.25">
      <c r="B26" s="696" t="s">
        <v>36</v>
      </c>
      <c r="C26" s="518">
        <v>0</v>
      </c>
      <c r="D26" s="518">
        <v>0</v>
      </c>
      <c r="E26" s="518">
        <v>0</v>
      </c>
      <c r="F26" s="518">
        <v>0</v>
      </c>
      <c r="G26" s="518">
        <v>0</v>
      </c>
      <c r="H26" s="518">
        <v>0</v>
      </c>
      <c r="I26" s="518">
        <v>0</v>
      </c>
      <c r="J26" s="518">
        <v>0</v>
      </c>
      <c r="K26" s="518">
        <v>0</v>
      </c>
      <c r="L26" s="518">
        <v>0</v>
      </c>
      <c r="M26" s="518">
        <v>0</v>
      </c>
      <c r="N26" s="518">
        <v>0</v>
      </c>
      <c r="O26" s="518">
        <f t="shared" si="0"/>
        <v>0</v>
      </c>
      <c r="P26" s="519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</v>
      </c>
      <c r="W26" s="518">
        <v>0</v>
      </c>
      <c r="X26" s="518">
        <v>0</v>
      </c>
      <c r="Y26" s="518">
        <v>617.57866200000001</v>
      </c>
      <c r="Z26" s="518">
        <v>0</v>
      </c>
      <c r="AA26" s="518">
        <v>0</v>
      </c>
      <c r="AB26" s="518">
        <v>0</v>
      </c>
      <c r="AC26" s="518">
        <f t="shared" si="1"/>
        <v>617.57866200000001</v>
      </c>
      <c r="AD26" s="519"/>
      <c r="AE26" s="518">
        <v>0</v>
      </c>
      <c r="AF26" s="518">
        <v>0</v>
      </c>
      <c r="AG26" s="518">
        <v>0</v>
      </c>
      <c r="AH26" s="518">
        <v>0</v>
      </c>
      <c r="AI26" s="518">
        <v>0</v>
      </c>
      <c r="AJ26" s="518">
        <v>0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518">
        <f t="shared" si="2"/>
        <v>0</v>
      </c>
      <c r="AR26" s="519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0</v>
      </c>
      <c r="AZ26" s="518">
        <v>0</v>
      </c>
      <c r="BA26" s="518">
        <v>0</v>
      </c>
      <c r="BB26" s="518">
        <v>0</v>
      </c>
      <c r="BC26" s="518">
        <v>0</v>
      </c>
      <c r="BD26" s="518">
        <v>0</v>
      </c>
      <c r="BE26" s="518">
        <f t="shared" si="3"/>
        <v>0</v>
      </c>
      <c r="BF26" s="519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</v>
      </c>
      <c r="BO26" s="518">
        <v>0</v>
      </c>
      <c r="BP26" s="518">
        <v>0</v>
      </c>
      <c r="BQ26" s="518">
        <v>0</v>
      </c>
      <c r="BR26" s="518">
        <v>0</v>
      </c>
      <c r="BS26" s="518">
        <f t="shared" si="4"/>
        <v>0</v>
      </c>
      <c r="BT26" s="519"/>
      <c r="BU26" s="518">
        <v>0</v>
      </c>
      <c r="BV26" s="518">
        <v>0</v>
      </c>
      <c r="BW26" s="518">
        <v>0</v>
      </c>
      <c r="BX26" s="518">
        <v>0</v>
      </c>
      <c r="BY26" s="518">
        <v>0</v>
      </c>
      <c r="BZ26" s="518">
        <v>0</v>
      </c>
      <c r="CA26" s="518">
        <v>368.8</v>
      </c>
      <c r="CB26" s="518">
        <v>0</v>
      </c>
      <c r="CC26" s="518">
        <v>0</v>
      </c>
      <c r="CD26" s="518">
        <v>0</v>
      </c>
      <c r="CE26" s="518">
        <v>0</v>
      </c>
      <c r="CF26" s="518">
        <v>0</v>
      </c>
      <c r="CG26" s="518">
        <f t="shared" si="5"/>
        <v>368.8</v>
      </c>
      <c r="CH26" s="519"/>
      <c r="CI26" s="518">
        <v>0</v>
      </c>
      <c r="CJ26" s="518">
        <v>0</v>
      </c>
      <c r="CK26" s="518">
        <v>0</v>
      </c>
      <c r="CL26" s="518">
        <v>0</v>
      </c>
      <c r="CM26" s="518">
        <v>0</v>
      </c>
      <c r="CN26" s="518">
        <v>0</v>
      </c>
      <c r="CO26" s="518">
        <v>0</v>
      </c>
      <c r="CP26" s="518">
        <v>0</v>
      </c>
      <c r="CQ26" s="518">
        <v>0</v>
      </c>
      <c r="CR26" s="518">
        <v>0</v>
      </c>
      <c r="CS26" s="518">
        <v>0</v>
      </c>
      <c r="CT26" s="518">
        <v>0</v>
      </c>
      <c r="CU26" s="518">
        <f t="shared" si="6"/>
        <v>0</v>
      </c>
      <c r="CV26" s="519"/>
      <c r="CW26" s="518">
        <v>0</v>
      </c>
      <c r="CX26" s="518">
        <v>0</v>
      </c>
      <c r="CY26" s="518">
        <v>0</v>
      </c>
      <c r="CZ26" s="518">
        <v>0</v>
      </c>
      <c r="DA26" s="518">
        <v>0</v>
      </c>
      <c r="DB26" s="518">
        <v>0</v>
      </c>
      <c r="DC26" s="518">
        <v>0</v>
      </c>
      <c r="DD26" s="518">
        <v>0</v>
      </c>
      <c r="DE26" s="518">
        <v>0</v>
      </c>
      <c r="DF26" s="518">
        <v>0</v>
      </c>
      <c r="DG26" s="518">
        <v>0</v>
      </c>
      <c r="DH26" s="518">
        <v>0</v>
      </c>
      <c r="DI26" s="518">
        <f t="shared" si="7"/>
        <v>0</v>
      </c>
      <c r="DJ26" s="519"/>
      <c r="DK26" s="518">
        <v>0</v>
      </c>
      <c r="DL26" s="518">
        <v>0</v>
      </c>
      <c r="DM26" s="518">
        <v>0</v>
      </c>
      <c r="DN26" s="518">
        <v>0</v>
      </c>
      <c r="DO26" s="518">
        <v>0</v>
      </c>
      <c r="DP26" s="518">
        <v>0</v>
      </c>
      <c r="DQ26" s="518">
        <v>0</v>
      </c>
      <c r="DR26" s="518">
        <v>0</v>
      </c>
      <c r="DS26" s="518">
        <v>0</v>
      </c>
      <c r="DT26" s="518">
        <v>308</v>
      </c>
      <c r="DU26" s="518">
        <v>0</v>
      </c>
      <c r="DV26" s="518">
        <v>0</v>
      </c>
      <c r="DW26" s="518">
        <f t="shared" si="8"/>
        <v>308</v>
      </c>
      <c r="DX26" s="519"/>
      <c r="DY26" s="518">
        <v>0</v>
      </c>
      <c r="DZ26" s="518">
        <v>0</v>
      </c>
      <c r="EA26" s="518">
        <v>0</v>
      </c>
      <c r="EB26" s="518">
        <v>0</v>
      </c>
      <c r="EC26" s="518">
        <v>0</v>
      </c>
      <c r="ED26" s="518">
        <v>0</v>
      </c>
      <c r="EE26" s="518">
        <v>0</v>
      </c>
      <c r="EF26" s="518">
        <v>0</v>
      </c>
      <c r="EG26" s="518">
        <v>0</v>
      </c>
      <c r="EH26" s="518">
        <v>0</v>
      </c>
      <c r="EI26" s="518">
        <v>0</v>
      </c>
      <c r="EJ26" s="518">
        <v>0</v>
      </c>
      <c r="EK26" s="518">
        <f t="shared" si="9"/>
        <v>0</v>
      </c>
      <c r="EL26" s="519"/>
      <c r="EM26" s="518">
        <v>0</v>
      </c>
      <c r="EN26" s="518">
        <v>0</v>
      </c>
      <c r="EO26" s="518">
        <v>0</v>
      </c>
      <c r="EP26" s="518">
        <v>0</v>
      </c>
      <c r="EQ26" s="518">
        <v>0</v>
      </c>
      <c r="ER26" s="518">
        <v>0</v>
      </c>
      <c r="ES26" s="518">
        <v>0</v>
      </c>
      <c r="ET26" s="518">
        <v>0</v>
      </c>
      <c r="EU26" s="518">
        <v>0</v>
      </c>
      <c r="EV26" s="518">
        <v>0</v>
      </c>
      <c r="EW26" s="518">
        <v>0</v>
      </c>
      <c r="EX26" s="518">
        <v>0</v>
      </c>
      <c r="EY26" s="518">
        <f t="shared" si="10"/>
        <v>0</v>
      </c>
      <c r="EZ26" s="519"/>
      <c r="FA26" s="518">
        <v>0</v>
      </c>
      <c r="FB26" s="518">
        <v>0</v>
      </c>
      <c r="FC26" s="518">
        <v>0</v>
      </c>
      <c r="FD26" s="518">
        <v>0</v>
      </c>
      <c r="FE26" s="518">
        <v>0</v>
      </c>
      <c r="FF26" s="518">
        <v>0</v>
      </c>
      <c r="FG26" s="518">
        <v>0</v>
      </c>
      <c r="FH26" s="518">
        <v>308</v>
      </c>
      <c r="FI26" s="518">
        <v>0</v>
      </c>
      <c r="FJ26" s="518">
        <v>0</v>
      </c>
      <c r="FK26" s="518">
        <v>0</v>
      </c>
      <c r="FL26" s="518">
        <v>0</v>
      </c>
      <c r="FM26" s="518">
        <f t="shared" si="11"/>
        <v>308</v>
      </c>
      <c r="FO26" s="518">
        <v>0</v>
      </c>
      <c r="FP26" s="518">
        <v>0</v>
      </c>
      <c r="FQ26" s="518">
        <v>0</v>
      </c>
      <c r="FR26" s="518">
        <v>0</v>
      </c>
      <c r="FS26" s="518">
        <v>0</v>
      </c>
      <c r="FT26" s="518">
        <v>0</v>
      </c>
      <c r="FU26" s="518">
        <v>0</v>
      </c>
      <c r="FV26" s="518">
        <v>0</v>
      </c>
      <c r="FW26" s="518">
        <v>0</v>
      </c>
      <c r="FX26" s="518">
        <v>0</v>
      </c>
      <c r="FY26" s="518">
        <f>+SUM(FO26:FX26)</f>
        <v>0</v>
      </c>
      <c r="GA26" s="708"/>
    </row>
    <row r="27" spans="2:183" ht="15.75" x14ac:dyDescent="0.25">
      <c r="B27" s="696" t="s">
        <v>23</v>
      </c>
      <c r="C27" s="518">
        <v>0</v>
      </c>
      <c r="D27" s="518">
        <v>0</v>
      </c>
      <c r="E27" s="518">
        <v>0</v>
      </c>
      <c r="F27" s="518">
        <v>0</v>
      </c>
      <c r="G27" s="518">
        <v>0</v>
      </c>
      <c r="H27" s="518">
        <v>0</v>
      </c>
      <c r="I27" s="518">
        <v>0</v>
      </c>
      <c r="J27" s="518">
        <v>0</v>
      </c>
      <c r="K27" s="518">
        <v>0</v>
      </c>
      <c r="L27" s="518">
        <v>0</v>
      </c>
      <c r="M27" s="518">
        <v>0</v>
      </c>
      <c r="N27" s="518">
        <v>0</v>
      </c>
      <c r="O27" s="518">
        <f t="shared" si="0"/>
        <v>0</v>
      </c>
      <c r="P27" s="519"/>
      <c r="Q27" s="518">
        <v>0</v>
      </c>
      <c r="R27" s="518">
        <v>0</v>
      </c>
      <c r="S27" s="518">
        <v>0</v>
      </c>
      <c r="T27" s="518">
        <v>0</v>
      </c>
      <c r="U27" s="518">
        <v>0</v>
      </c>
      <c r="V27" s="518">
        <v>0</v>
      </c>
      <c r="W27" s="518">
        <v>0</v>
      </c>
      <c r="X27" s="518">
        <v>0</v>
      </c>
      <c r="Y27" s="518">
        <v>0</v>
      </c>
      <c r="Z27" s="518">
        <v>0</v>
      </c>
      <c r="AA27" s="518">
        <v>0</v>
      </c>
      <c r="AB27" s="518">
        <v>0</v>
      </c>
      <c r="AC27" s="518">
        <f t="shared" si="1"/>
        <v>0</v>
      </c>
      <c r="AD27" s="519"/>
      <c r="AE27" s="518">
        <v>0</v>
      </c>
      <c r="AF27" s="518">
        <v>0</v>
      </c>
      <c r="AG27" s="518">
        <v>0</v>
      </c>
      <c r="AH27" s="518">
        <v>0</v>
      </c>
      <c r="AI27" s="518">
        <v>0</v>
      </c>
      <c r="AJ27" s="518">
        <v>0</v>
      </c>
      <c r="AK27" s="518">
        <v>0</v>
      </c>
      <c r="AL27" s="518">
        <v>0</v>
      </c>
      <c r="AM27" s="518">
        <v>0</v>
      </c>
      <c r="AN27" s="518">
        <v>0</v>
      </c>
      <c r="AO27" s="518">
        <v>0</v>
      </c>
      <c r="AP27" s="518">
        <v>0</v>
      </c>
      <c r="AQ27" s="518">
        <f t="shared" si="2"/>
        <v>0</v>
      </c>
      <c r="AR27" s="519"/>
      <c r="AS27" s="518">
        <v>0</v>
      </c>
      <c r="AT27" s="518">
        <v>0</v>
      </c>
      <c r="AU27" s="518">
        <v>0</v>
      </c>
      <c r="AV27" s="518">
        <v>0</v>
      </c>
      <c r="AW27" s="518">
        <v>0</v>
      </c>
      <c r="AX27" s="518">
        <v>0</v>
      </c>
      <c r="AY27" s="518">
        <v>0</v>
      </c>
      <c r="AZ27" s="518">
        <v>0</v>
      </c>
      <c r="BA27" s="518">
        <v>0</v>
      </c>
      <c r="BB27" s="518">
        <v>0</v>
      </c>
      <c r="BC27" s="518">
        <v>0</v>
      </c>
      <c r="BD27" s="518">
        <v>0</v>
      </c>
      <c r="BE27" s="518">
        <f t="shared" si="3"/>
        <v>0</v>
      </c>
      <c r="BF27" s="519"/>
      <c r="BG27" s="518">
        <v>0</v>
      </c>
      <c r="BH27" s="518">
        <v>0</v>
      </c>
      <c r="BI27" s="518">
        <v>0</v>
      </c>
      <c r="BJ27" s="518">
        <v>0</v>
      </c>
      <c r="BK27" s="518">
        <v>0</v>
      </c>
      <c r="BL27" s="518">
        <v>0</v>
      </c>
      <c r="BM27" s="518">
        <v>0</v>
      </c>
      <c r="BN27" s="518">
        <v>0</v>
      </c>
      <c r="BO27" s="518">
        <v>0</v>
      </c>
      <c r="BP27" s="518">
        <v>0</v>
      </c>
      <c r="BQ27" s="518">
        <v>0</v>
      </c>
      <c r="BR27" s="518">
        <v>0</v>
      </c>
      <c r="BS27" s="518">
        <f t="shared" si="4"/>
        <v>0</v>
      </c>
      <c r="BT27" s="519"/>
      <c r="BU27" s="518">
        <v>0</v>
      </c>
      <c r="BV27" s="518">
        <v>0</v>
      </c>
      <c r="BW27" s="518">
        <v>0</v>
      </c>
      <c r="BX27" s="518">
        <v>0</v>
      </c>
      <c r="BY27" s="518">
        <v>0</v>
      </c>
      <c r="BZ27" s="518">
        <v>0</v>
      </c>
      <c r="CA27" s="518">
        <v>0</v>
      </c>
      <c r="CB27" s="518">
        <v>0</v>
      </c>
      <c r="CC27" s="518">
        <v>0</v>
      </c>
      <c r="CD27" s="518">
        <v>0</v>
      </c>
      <c r="CE27" s="518">
        <v>0</v>
      </c>
      <c r="CF27" s="518">
        <v>0</v>
      </c>
      <c r="CG27" s="518">
        <f t="shared" si="5"/>
        <v>0</v>
      </c>
      <c r="CH27" s="519"/>
      <c r="CI27" s="518">
        <v>0</v>
      </c>
      <c r="CJ27" s="518">
        <v>0</v>
      </c>
      <c r="CK27" s="518">
        <v>651.68227542</v>
      </c>
      <c r="CL27" s="518">
        <v>0</v>
      </c>
      <c r="CM27" s="518">
        <v>0</v>
      </c>
      <c r="CN27" s="518">
        <v>0</v>
      </c>
      <c r="CO27" s="518">
        <v>251.14171121000001</v>
      </c>
      <c r="CP27" s="518">
        <v>0</v>
      </c>
      <c r="CQ27" s="518">
        <v>0</v>
      </c>
      <c r="CR27" s="518">
        <v>0</v>
      </c>
      <c r="CS27" s="518">
        <v>0</v>
      </c>
      <c r="CT27" s="518">
        <v>498.36957417999997</v>
      </c>
      <c r="CU27" s="518">
        <f t="shared" si="6"/>
        <v>1401.19356081</v>
      </c>
      <c r="CV27" s="519"/>
      <c r="CW27" s="518">
        <v>0</v>
      </c>
      <c r="CX27" s="518">
        <v>0</v>
      </c>
      <c r="CY27" s="518">
        <v>0</v>
      </c>
      <c r="CZ27" s="518">
        <v>0</v>
      </c>
      <c r="DA27" s="518">
        <v>643.12758874999997</v>
      </c>
      <c r="DB27" s="518">
        <v>0</v>
      </c>
      <c r="DC27" s="518">
        <v>0</v>
      </c>
      <c r="DD27" s="518">
        <v>0</v>
      </c>
      <c r="DE27" s="518">
        <v>0</v>
      </c>
      <c r="DF27" s="518">
        <v>1998.7757486799999</v>
      </c>
      <c r="DG27" s="518">
        <v>0</v>
      </c>
      <c r="DH27" s="518">
        <v>2041.0412074999999</v>
      </c>
      <c r="DI27" s="518">
        <f t="shared" si="7"/>
        <v>4682.9445449300001</v>
      </c>
      <c r="DJ27" s="519"/>
      <c r="DK27" s="518">
        <v>0</v>
      </c>
      <c r="DL27" s="518">
        <v>0</v>
      </c>
      <c r="DM27" s="518">
        <v>0</v>
      </c>
      <c r="DN27" s="518">
        <v>0</v>
      </c>
      <c r="DO27" s="518">
        <v>0</v>
      </c>
      <c r="DP27" s="518">
        <v>0</v>
      </c>
      <c r="DQ27" s="518">
        <v>0</v>
      </c>
      <c r="DR27" s="518">
        <v>948.55084828999998</v>
      </c>
      <c r="DS27" s="518">
        <v>0</v>
      </c>
      <c r="DT27" s="518">
        <v>802.00637407000011</v>
      </c>
      <c r="DU27" s="518">
        <v>0</v>
      </c>
      <c r="DV27" s="518">
        <v>0</v>
      </c>
      <c r="DW27" s="518">
        <f t="shared" si="8"/>
        <v>1750.5572223600002</v>
      </c>
      <c r="DX27" s="519"/>
      <c r="DY27" s="518">
        <v>0</v>
      </c>
      <c r="DZ27" s="518">
        <v>0</v>
      </c>
      <c r="EA27" s="518">
        <v>0</v>
      </c>
      <c r="EB27" s="518">
        <v>0</v>
      </c>
      <c r="EC27" s="518">
        <v>0</v>
      </c>
      <c r="ED27" s="518">
        <v>948.53107791000002</v>
      </c>
      <c r="EE27" s="518">
        <v>0</v>
      </c>
      <c r="EF27" s="518">
        <v>0</v>
      </c>
      <c r="EG27" s="518">
        <v>0</v>
      </c>
      <c r="EH27" s="518">
        <v>0</v>
      </c>
      <c r="EI27" s="518">
        <v>0</v>
      </c>
      <c r="EJ27" s="518">
        <v>662.93783795000002</v>
      </c>
      <c r="EK27" s="518">
        <f t="shared" si="9"/>
        <v>1611.4689158599999</v>
      </c>
      <c r="EL27" s="519"/>
      <c r="EM27" s="518">
        <v>0</v>
      </c>
      <c r="EN27" s="518">
        <v>0</v>
      </c>
      <c r="EO27" s="518">
        <v>0</v>
      </c>
      <c r="EP27" s="518">
        <v>0</v>
      </c>
      <c r="EQ27" s="518">
        <v>0</v>
      </c>
      <c r="ER27" s="518">
        <v>0</v>
      </c>
      <c r="ES27" s="518">
        <v>0</v>
      </c>
      <c r="ET27" s="518">
        <v>0</v>
      </c>
      <c r="EU27" s="518">
        <v>0</v>
      </c>
      <c r="EV27" s="518">
        <v>0</v>
      </c>
      <c r="EW27" s="518">
        <v>0</v>
      </c>
      <c r="EX27" s="518">
        <v>0</v>
      </c>
      <c r="EY27" s="518">
        <f t="shared" si="10"/>
        <v>0</v>
      </c>
      <c r="EZ27" s="519"/>
      <c r="FA27" s="518">
        <v>0</v>
      </c>
      <c r="FB27" s="518">
        <v>0</v>
      </c>
      <c r="FC27" s="518">
        <v>0</v>
      </c>
      <c r="FD27" s="518">
        <v>0</v>
      </c>
      <c r="FE27" s="518">
        <v>0</v>
      </c>
      <c r="FF27" s="518">
        <v>996.49262125999996</v>
      </c>
      <c r="FG27" s="518">
        <v>0</v>
      </c>
      <c r="FH27" s="518">
        <v>0</v>
      </c>
      <c r="FI27" s="518">
        <v>0</v>
      </c>
      <c r="FJ27" s="518">
        <v>0</v>
      </c>
      <c r="FK27" s="518">
        <v>0</v>
      </c>
      <c r="FL27" s="518">
        <v>490.56520054000003</v>
      </c>
      <c r="FM27" s="518">
        <f t="shared" si="11"/>
        <v>1487.0578218000001</v>
      </c>
      <c r="FO27" s="518">
        <v>0</v>
      </c>
      <c r="FP27" s="518">
        <v>0</v>
      </c>
      <c r="FQ27" s="518">
        <v>0</v>
      </c>
      <c r="FR27" s="518">
        <v>0</v>
      </c>
      <c r="FS27" s="518">
        <v>0</v>
      </c>
      <c r="FT27" s="518">
        <v>0</v>
      </c>
      <c r="FU27" s="518">
        <v>598.72715849999997</v>
      </c>
      <c r="FV27" s="518">
        <v>0</v>
      </c>
      <c r="FW27" s="518">
        <v>0</v>
      </c>
      <c r="FX27" s="518">
        <v>597.69375285000001</v>
      </c>
      <c r="FY27" s="518">
        <f>+SUM(FO27:FX27)</f>
        <v>1196.4209113500001</v>
      </c>
      <c r="GA27" s="708"/>
    </row>
    <row r="28" spans="2:183" ht="15.95" customHeight="1" x14ac:dyDescent="0.25">
      <c r="B28" s="697" t="s">
        <v>681</v>
      </c>
      <c r="C28" s="702">
        <v>0</v>
      </c>
      <c r="D28" s="702">
        <v>0</v>
      </c>
      <c r="E28" s="702">
        <v>0</v>
      </c>
      <c r="F28" s="702">
        <v>0</v>
      </c>
      <c r="G28" s="702">
        <v>0</v>
      </c>
      <c r="H28" s="702">
        <v>0</v>
      </c>
      <c r="I28" s="702">
        <v>0</v>
      </c>
      <c r="J28" s="702">
        <v>0</v>
      </c>
      <c r="K28" s="702">
        <v>0</v>
      </c>
      <c r="L28" s="702">
        <v>0</v>
      </c>
      <c r="M28" s="702">
        <v>0</v>
      </c>
      <c r="N28" s="702">
        <v>0</v>
      </c>
      <c r="O28" s="702">
        <f t="shared" si="0"/>
        <v>0</v>
      </c>
      <c r="P28" s="700"/>
      <c r="Q28" s="702">
        <v>0</v>
      </c>
      <c r="R28" s="702">
        <v>0</v>
      </c>
      <c r="S28" s="702">
        <v>0</v>
      </c>
      <c r="T28" s="702">
        <v>0</v>
      </c>
      <c r="U28" s="702">
        <v>0</v>
      </c>
      <c r="V28" s="702">
        <v>0</v>
      </c>
      <c r="W28" s="702">
        <v>0</v>
      </c>
      <c r="X28" s="702">
        <v>0</v>
      </c>
      <c r="Y28" s="702">
        <v>0</v>
      </c>
      <c r="Z28" s="702">
        <v>0</v>
      </c>
      <c r="AA28" s="702">
        <v>0</v>
      </c>
      <c r="AB28" s="702">
        <v>0</v>
      </c>
      <c r="AC28" s="702">
        <f t="shared" si="1"/>
        <v>0</v>
      </c>
      <c r="AD28" s="700"/>
      <c r="AE28" s="702">
        <v>0</v>
      </c>
      <c r="AF28" s="702">
        <v>0</v>
      </c>
      <c r="AG28" s="702">
        <v>0</v>
      </c>
      <c r="AH28" s="702">
        <v>0</v>
      </c>
      <c r="AI28" s="702">
        <v>0</v>
      </c>
      <c r="AJ28" s="702">
        <v>0</v>
      </c>
      <c r="AK28" s="702">
        <v>0</v>
      </c>
      <c r="AL28" s="702">
        <v>0</v>
      </c>
      <c r="AM28" s="702">
        <v>0</v>
      </c>
      <c r="AN28" s="702">
        <v>0</v>
      </c>
      <c r="AO28" s="702">
        <v>0</v>
      </c>
      <c r="AP28" s="702">
        <v>0</v>
      </c>
      <c r="AQ28" s="702">
        <f t="shared" si="2"/>
        <v>0</v>
      </c>
      <c r="AR28" s="700"/>
      <c r="AS28" s="702">
        <v>0</v>
      </c>
      <c r="AT28" s="702">
        <v>0</v>
      </c>
      <c r="AU28" s="702">
        <v>0</v>
      </c>
      <c r="AV28" s="702">
        <v>0</v>
      </c>
      <c r="AW28" s="702">
        <v>0</v>
      </c>
      <c r="AX28" s="702">
        <v>0</v>
      </c>
      <c r="AY28" s="702">
        <v>0</v>
      </c>
      <c r="AZ28" s="702">
        <v>0</v>
      </c>
      <c r="BA28" s="702">
        <v>0</v>
      </c>
      <c r="BB28" s="702">
        <v>0</v>
      </c>
      <c r="BC28" s="702">
        <v>0</v>
      </c>
      <c r="BD28" s="702">
        <v>0</v>
      </c>
      <c r="BE28" s="702">
        <f t="shared" si="3"/>
        <v>0</v>
      </c>
      <c r="BF28" s="700"/>
      <c r="BG28" s="702">
        <v>0</v>
      </c>
      <c r="BH28" s="702">
        <v>0</v>
      </c>
      <c r="BI28" s="702">
        <v>0</v>
      </c>
      <c r="BJ28" s="702">
        <v>0</v>
      </c>
      <c r="BK28" s="702">
        <v>0</v>
      </c>
      <c r="BL28" s="702">
        <v>0</v>
      </c>
      <c r="BM28" s="702">
        <v>0</v>
      </c>
      <c r="BN28" s="702">
        <v>0</v>
      </c>
      <c r="BO28" s="702">
        <v>0</v>
      </c>
      <c r="BP28" s="702">
        <v>0</v>
      </c>
      <c r="BQ28" s="702">
        <v>0</v>
      </c>
      <c r="BR28" s="702">
        <v>0</v>
      </c>
      <c r="BS28" s="702">
        <f t="shared" si="4"/>
        <v>0</v>
      </c>
      <c r="BT28" s="700"/>
      <c r="BU28" s="702">
        <v>0</v>
      </c>
      <c r="BV28" s="702">
        <v>0</v>
      </c>
      <c r="BW28" s="702">
        <v>0</v>
      </c>
      <c r="BX28" s="702">
        <v>0</v>
      </c>
      <c r="BY28" s="702">
        <v>0</v>
      </c>
      <c r="BZ28" s="702">
        <v>0</v>
      </c>
      <c r="CA28" s="702">
        <v>0</v>
      </c>
      <c r="CB28" s="702">
        <v>0</v>
      </c>
      <c r="CC28" s="702">
        <v>0</v>
      </c>
      <c r="CD28" s="702">
        <v>0</v>
      </c>
      <c r="CE28" s="702">
        <v>0</v>
      </c>
      <c r="CF28" s="702">
        <v>0</v>
      </c>
      <c r="CG28" s="702">
        <f t="shared" si="5"/>
        <v>0</v>
      </c>
      <c r="CH28" s="700"/>
      <c r="CI28" s="702">
        <v>0</v>
      </c>
      <c r="CJ28" s="702">
        <v>0</v>
      </c>
      <c r="CK28" s="702">
        <v>0</v>
      </c>
      <c r="CL28" s="702">
        <v>0</v>
      </c>
      <c r="CM28" s="702">
        <v>0</v>
      </c>
      <c r="CN28" s="702">
        <v>0</v>
      </c>
      <c r="CO28" s="702">
        <v>0</v>
      </c>
      <c r="CP28" s="702">
        <v>0</v>
      </c>
      <c r="CQ28" s="702">
        <v>0</v>
      </c>
      <c r="CR28" s="702">
        <v>0</v>
      </c>
      <c r="CS28" s="702">
        <v>0</v>
      </c>
      <c r="CT28" s="702">
        <v>0</v>
      </c>
      <c r="CU28" s="702">
        <f t="shared" si="6"/>
        <v>0</v>
      </c>
      <c r="CV28" s="700"/>
      <c r="CW28" s="702">
        <v>0</v>
      </c>
      <c r="CX28" s="702">
        <v>0</v>
      </c>
      <c r="CY28" s="702">
        <v>0</v>
      </c>
      <c r="CZ28" s="702">
        <v>0</v>
      </c>
      <c r="DA28" s="702">
        <v>0</v>
      </c>
      <c r="DB28" s="702">
        <v>0</v>
      </c>
      <c r="DC28" s="702">
        <v>0</v>
      </c>
      <c r="DD28" s="702">
        <v>0</v>
      </c>
      <c r="DE28" s="702">
        <v>0</v>
      </c>
      <c r="DF28" s="702">
        <v>0</v>
      </c>
      <c r="DG28" s="702">
        <v>0</v>
      </c>
      <c r="DH28" s="702">
        <v>0</v>
      </c>
      <c r="DI28" s="702">
        <f t="shared" si="7"/>
        <v>0</v>
      </c>
      <c r="DJ28" s="700"/>
      <c r="DK28" s="702">
        <v>0</v>
      </c>
      <c r="DL28" s="702">
        <v>0</v>
      </c>
      <c r="DM28" s="702">
        <v>0</v>
      </c>
      <c r="DN28" s="702">
        <v>0</v>
      </c>
      <c r="DO28" s="702">
        <v>0</v>
      </c>
      <c r="DP28" s="702">
        <v>0</v>
      </c>
      <c r="DQ28" s="702">
        <v>0</v>
      </c>
      <c r="DR28" s="712">
        <v>948.55084828999998</v>
      </c>
      <c r="DS28" s="702">
        <v>0</v>
      </c>
      <c r="DT28" s="702">
        <v>0</v>
      </c>
      <c r="DU28" s="702">
        <v>0</v>
      </c>
      <c r="DV28" s="702">
        <v>0</v>
      </c>
      <c r="DW28" s="702">
        <f t="shared" si="8"/>
        <v>948.55084828999998</v>
      </c>
      <c r="DX28" s="700"/>
      <c r="DY28" s="702">
        <v>0</v>
      </c>
      <c r="DZ28" s="702">
        <v>0</v>
      </c>
      <c r="EA28" s="702">
        <v>0</v>
      </c>
      <c r="EB28" s="702">
        <v>0</v>
      </c>
      <c r="EC28" s="702">
        <v>0</v>
      </c>
      <c r="ED28" s="702">
        <v>0</v>
      </c>
      <c r="EE28" s="702">
        <v>0</v>
      </c>
      <c r="EF28" s="702">
        <v>0</v>
      </c>
      <c r="EG28" s="702">
        <v>0</v>
      </c>
      <c r="EH28" s="702">
        <v>0</v>
      </c>
      <c r="EI28" s="702">
        <v>0</v>
      </c>
      <c r="EJ28" s="702">
        <v>0</v>
      </c>
      <c r="EK28" s="702">
        <f t="shared" si="9"/>
        <v>0</v>
      </c>
      <c r="EL28" s="705"/>
      <c r="EM28" s="702">
        <v>0</v>
      </c>
      <c r="EN28" s="702">
        <v>0</v>
      </c>
      <c r="EO28" s="702">
        <v>0</v>
      </c>
      <c r="EP28" s="702">
        <v>0</v>
      </c>
      <c r="EQ28" s="702">
        <v>0</v>
      </c>
      <c r="ER28" s="702">
        <v>0</v>
      </c>
      <c r="ES28" s="702">
        <v>0</v>
      </c>
      <c r="ET28" s="702">
        <v>0</v>
      </c>
      <c r="EU28" s="702">
        <v>0</v>
      </c>
      <c r="EV28" s="702">
        <v>0</v>
      </c>
      <c r="EW28" s="702">
        <v>0</v>
      </c>
      <c r="EX28" s="702">
        <v>0</v>
      </c>
      <c r="EY28" s="702">
        <f t="shared" si="10"/>
        <v>0</v>
      </c>
      <c r="EZ28" s="705"/>
      <c r="FA28" s="702">
        <v>0</v>
      </c>
      <c r="FB28" s="702">
        <v>0</v>
      </c>
      <c r="FC28" s="702">
        <v>0</v>
      </c>
      <c r="FD28" s="702">
        <v>0</v>
      </c>
      <c r="FE28" s="702">
        <v>0</v>
      </c>
      <c r="FF28" s="702">
        <v>0</v>
      </c>
      <c r="FG28" s="702">
        <v>0</v>
      </c>
      <c r="FH28" s="702">
        <v>0</v>
      </c>
      <c r="FI28" s="702">
        <v>0</v>
      </c>
      <c r="FJ28" s="702">
        <v>0</v>
      </c>
      <c r="FK28" s="702">
        <v>0</v>
      </c>
      <c r="FL28" s="702">
        <v>0</v>
      </c>
      <c r="FM28" s="702">
        <f t="shared" si="11"/>
        <v>0</v>
      </c>
      <c r="FO28" s="702">
        <v>0</v>
      </c>
      <c r="FP28" s="702">
        <v>0</v>
      </c>
      <c r="FQ28" s="702">
        <v>0</v>
      </c>
      <c r="FR28" s="702">
        <v>0</v>
      </c>
      <c r="FS28" s="702">
        <v>0</v>
      </c>
      <c r="FT28" s="702">
        <v>0</v>
      </c>
      <c r="FU28" s="702">
        <v>0</v>
      </c>
      <c r="FV28" s="702">
        <v>0</v>
      </c>
      <c r="FW28" s="702">
        <v>0</v>
      </c>
      <c r="FX28" s="702">
        <v>0</v>
      </c>
      <c r="FY28" s="702">
        <f>+SUM(FO28:FX28)</f>
        <v>0</v>
      </c>
      <c r="GA28" s="708"/>
    </row>
    <row r="29" spans="2:183" ht="15.75" x14ac:dyDescent="0.25">
      <c r="B29" s="694" t="s">
        <v>37</v>
      </c>
      <c r="C29" s="15">
        <v>71.489612170000001</v>
      </c>
      <c r="D29" s="15">
        <v>1482.50024164</v>
      </c>
      <c r="E29" s="15">
        <v>37.064449860000003</v>
      </c>
      <c r="F29" s="15">
        <v>107.70069399500001</v>
      </c>
      <c r="G29" s="15">
        <v>106.039335701</v>
      </c>
      <c r="H29" s="15">
        <v>115.52522270400002</v>
      </c>
      <c r="I29" s="15">
        <v>112.52771399</v>
      </c>
      <c r="J29" s="15">
        <v>0</v>
      </c>
      <c r="K29" s="15">
        <v>100.3366036</v>
      </c>
      <c r="L29" s="15">
        <v>84.610591900000003</v>
      </c>
      <c r="M29" s="15">
        <v>204.43596867999997</v>
      </c>
      <c r="N29" s="15">
        <v>52.442223122999998</v>
      </c>
      <c r="O29" s="15">
        <f t="shared" si="0"/>
        <v>2474.6726573630003</v>
      </c>
      <c r="P29" s="16"/>
      <c r="Q29" s="15">
        <v>0</v>
      </c>
      <c r="R29" s="15">
        <v>143.684128219</v>
      </c>
      <c r="S29" s="15">
        <v>25.567675574999999</v>
      </c>
      <c r="T29" s="15">
        <v>55.041710136000006</v>
      </c>
      <c r="U29" s="15">
        <v>46.135739310000005</v>
      </c>
      <c r="V29" s="15">
        <v>37.113031569999997</v>
      </c>
      <c r="W29" s="15">
        <v>47.179304999000003</v>
      </c>
      <c r="X29" s="15">
        <v>50.507222012</v>
      </c>
      <c r="Y29" s="15">
        <v>73.85523603</v>
      </c>
      <c r="Z29" s="15">
        <v>86.952296914000001</v>
      </c>
      <c r="AA29" s="15">
        <v>58.811057720000001</v>
      </c>
      <c r="AB29" s="15">
        <v>538.87528933999988</v>
      </c>
      <c r="AC29" s="15">
        <f t="shared" si="1"/>
        <v>1163.7226918249999</v>
      </c>
      <c r="AD29" s="16"/>
      <c r="AE29" s="15">
        <v>96.321706789999993</v>
      </c>
      <c r="AF29" s="15">
        <v>76.717254269999998</v>
      </c>
      <c r="AG29" s="15">
        <v>43.801066069999997</v>
      </c>
      <c r="AH29" s="15">
        <v>171.08097301999999</v>
      </c>
      <c r="AI29" s="15">
        <v>26.418786660000002</v>
      </c>
      <c r="AJ29" s="15">
        <v>38.529915670000001</v>
      </c>
      <c r="AK29" s="15">
        <v>42.976591559999996</v>
      </c>
      <c r="AL29" s="15">
        <v>23.620857579999999</v>
      </c>
      <c r="AM29" s="15">
        <v>61.391233400000004</v>
      </c>
      <c r="AN29" s="15">
        <v>4.4421516800000003</v>
      </c>
      <c r="AO29" s="15">
        <v>150.7003077</v>
      </c>
      <c r="AP29" s="15">
        <v>104.42536863999999</v>
      </c>
      <c r="AQ29" s="15">
        <f t="shared" si="2"/>
        <v>840.42621303999999</v>
      </c>
      <c r="AR29" s="16"/>
      <c r="AS29" s="15">
        <v>25.830272940000004</v>
      </c>
      <c r="AT29" s="15">
        <v>66.212985869999997</v>
      </c>
      <c r="AU29" s="15">
        <v>30.825042839999995</v>
      </c>
      <c r="AV29" s="15">
        <v>18.881828739999996</v>
      </c>
      <c r="AW29" s="15">
        <v>42.087781249999992</v>
      </c>
      <c r="AX29" s="15">
        <v>1522.9067264600001</v>
      </c>
      <c r="AY29" s="15">
        <v>24.80304361</v>
      </c>
      <c r="AZ29" s="15">
        <v>9.7891519250000005</v>
      </c>
      <c r="BA29" s="15">
        <v>138.14299336599998</v>
      </c>
      <c r="BB29" s="15">
        <v>63.570243059999996</v>
      </c>
      <c r="BC29" s="15">
        <v>76.375244460000005</v>
      </c>
      <c r="BD29" s="15">
        <v>225.73166468000002</v>
      </c>
      <c r="BE29" s="15">
        <f t="shared" si="3"/>
        <v>2245.156979201</v>
      </c>
      <c r="BF29" s="16"/>
      <c r="BG29" s="15">
        <v>113.10258653999999</v>
      </c>
      <c r="BH29" s="15">
        <v>90.920615549999994</v>
      </c>
      <c r="BI29" s="15">
        <v>18.13418974</v>
      </c>
      <c r="BJ29" s="15">
        <v>59.153473179999999</v>
      </c>
      <c r="BK29" s="15">
        <v>0.61571254999999991</v>
      </c>
      <c r="BL29" s="15">
        <v>6.8446381000000001</v>
      </c>
      <c r="BM29" s="15">
        <v>23.619892239999999</v>
      </c>
      <c r="BN29" s="15">
        <v>0</v>
      </c>
      <c r="BO29" s="15">
        <v>11.46807364</v>
      </c>
      <c r="BP29" s="15">
        <v>0</v>
      </c>
      <c r="BQ29" s="15">
        <v>14.399972439999999</v>
      </c>
      <c r="BR29" s="15">
        <v>235.03422240999998</v>
      </c>
      <c r="BS29" s="15">
        <f t="shared" si="4"/>
        <v>573.29337639000005</v>
      </c>
      <c r="BT29" s="16"/>
      <c r="BU29" s="15">
        <v>94.700263860000007</v>
      </c>
      <c r="BV29" s="15">
        <v>6.7196366900000006</v>
      </c>
      <c r="BW29" s="15">
        <v>3.8645809289999997</v>
      </c>
      <c r="BX29" s="15">
        <v>0.19530577499999999</v>
      </c>
      <c r="BY29" s="15">
        <v>0</v>
      </c>
      <c r="BZ29" s="15">
        <v>5.0999999999999996</v>
      </c>
      <c r="CA29" s="15">
        <v>281.17264058000001</v>
      </c>
      <c r="CB29" s="15">
        <v>72.614338279999998</v>
      </c>
      <c r="CC29" s="15">
        <v>0.39221400000000001</v>
      </c>
      <c r="CD29" s="15">
        <v>13.349357970000002</v>
      </c>
      <c r="CE29" s="15">
        <v>3.5377962599999995</v>
      </c>
      <c r="CF29" s="15">
        <v>478.367267373</v>
      </c>
      <c r="CG29" s="15">
        <f t="shared" si="5"/>
        <v>960.01340171700008</v>
      </c>
      <c r="CH29" s="16"/>
      <c r="CI29" s="15">
        <v>250.21986772</v>
      </c>
      <c r="CJ29" s="15">
        <v>2.1291717600000002</v>
      </c>
      <c r="CK29" s="15">
        <v>0</v>
      </c>
      <c r="CL29" s="15">
        <v>10.120990560000001</v>
      </c>
      <c r="CM29" s="15">
        <v>26.656881560000002</v>
      </c>
      <c r="CN29" s="15">
        <v>0</v>
      </c>
      <c r="CO29" s="15">
        <v>37.506017829999998</v>
      </c>
      <c r="CP29" s="15">
        <v>0</v>
      </c>
      <c r="CQ29" s="15">
        <v>1</v>
      </c>
      <c r="CR29" s="15">
        <v>12.582556035000001</v>
      </c>
      <c r="CS29" s="15">
        <v>7.2532869800000004</v>
      </c>
      <c r="CT29" s="15">
        <v>231.77681921999999</v>
      </c>
      <c r="CU29" s="15">
        <f t="shared" si="6"/>
        <v>579.24559166499989</v>
      </c>
      <c r="CV29" s="16"/>
      <c r="CW29" s="15">
        <v>3.94294441</v>
      </c>
      <c r="CX29" s="15">
        <v>0</v>
      </c>
      <c r="CY29" s="15">
        <v>0.56427178</v>
      </c>
      <c r="CZ29" s="15">
        <v>0</v>
      </c>
      <c r="DA29" s="15">
        <v>0.50268292999999997</v>
      </c>
      <c r="DB29" s="15">
        <v>9.8727999999999998</v>
      </c>
      <c r="DC29" s="15">
        <v>12.057923350000001</v>
      </c>
      <c r="DD29" s="15">
        <v>8.875</v>
      </c>
      <c r="DE29" s="15">
        <v>0</v>
      </c>
      <c r="DF29" s="15">
        <v>0.64426543000000003</v>
      </c>
      <c r="DG29" s="15">
        <v>5.9284950299999997</v>
      </c>
      <c r="DH29" s="15">
        <v>76.136249960000001</v>
      </c>
      <c r="DI29" s="15">
        <f t="shared" si="7"/>
        <v>118.52463288999999</v>
      </c>
      <c r="DJ29" s="16"/>
      <c r="DK29" s="15">
        <v>0</v>
      </c>
      <c r="DL29" s="15">
        <v>182.89248000000001</v>
      </c>
      <c r="DM29" s="15">
        <v>0</v>
      </c>
      <c r="DN29" s="15">
        <v>35</v>
      </c>
      <c r="DO29" s="15">
        <v>14.302073550000001</v>
      </c>
      <c r="DP29" s="15">
        <v>0</v>
      </c>
      <c r="DQ29" s="15">
        <v>0</v>
      </c>
      <c r="DR29" s="15">
        <v>6.5796027500000003</v>
      </c>
      <c r="DS29" s="15">
        <v>0</v>
      </c>
      <c r="DT29" s="15">
        <v>0.96282803000000006</v>
      </c>
      <c r="DU29" s="15">
        <v>0</v>
      </c>
      <c r="DV29" s="15">
        <v>37.349100719999996</v>
      </c>
      <c r="DW29" s="15">
        <f t="shared" si="8"/>
        <v>277.08608504999995</v>
      </c>
      <c r="DX29" s="16"/>
      <c r="DY29" s="15">
        <v>15</v>
      </c>
      <c r="DZ29" s="15">
        <v>0</v>
      </c>
      <c r="EA29" s="15">
        <v>0</v>
      </c>
      <c r="EB29" s="15">
        <v>0</v>
      </c>
      <c r="EC29" s="15">
        <v>1.8034301399999999</v>
      </c>
      <c r="ED29" s="15">
        <v>4.7786572130000007</v>
      </c>
      <c r="EE29" s="15">
        <v>10.075055870000002</v>
      </c>
      <c r="EF29" s="15">
        <v>0</v>
      </c>
      <c r="EG29" s="15">
        <v>0</v>
      </c>
      <c r="EH29" s="15">
        <v>0.22130806</v>
      </c>
      <c r="EI29" s="15">
        <v>2.7004368300000001</v>
      </c>
      <c r="EJ29" s="15">
        <v>124.5</v>
      </c>
      <c r="EK29" s="15">
        <f t="shared" si="9"/>
        <v>159.078888113</v>
      </c>
      <c r="EL29" s="16"/>
      <c r="EM29" s="15">
        <v>6.3409542400000003</v>
      </c>
      <c r="EN29" s="15">
        <v>0</v>
      </c>
      <c r="EO29" s="15">
        <v>140.23750000000001</v>
      </c>
      <c r="EP29" s="15">
        <v>1.7716281999999999</v>
      </c>
      <c r="EQ29" s="15">
        <v>41.515000000000001</v>
      </c>
      <c r="ER29" s="15">
        <v>4.3390885499999996</v>
      </c>
      <c r="ES29" s="15">
        <v>0</v>
      </c>
      <c r="ET29" s="15">
        <v>3.86312626</v>
      </c>
      <c r="EU29" s="15">
        <v>0.26363449999999999</v>
      </c>
      <c r="EV29" s="15">
        <v>41.067150649999995</v>
      </c>
      <c r="EW29" s="15">
        <v>1.1017395000000001</v>
      </c>
      <c r="EX29" s="15">
        <v>18.622653289999999</v>
      </c>
      <c r="EY29" s="15">
        <f t="shared" si="10"/>
        <v>259.12247519000005</v>
      </c>
      <c r="EZ29" s="16"/>
      <c r="FA29" s="15">
        <v>0.76947511000000002</v>
      </c>
      <c r="FB29" s="15">
        <v>0</v>
      </c>
      <c r="FC29" s="15">
        <v>0</v>
      </c>
      <c r="FD29" s="15">
        <v>0</v>
      </c>
      <c r="FE29" s="15">
        <v>76.496332969999997</v>
      </c>
      <c r="FF29" s="15">
        <v>0</v>
      </c>
      <c r="FG29" s="15">
        <v>50</v>
      </c>
      <c r="FH29" s="15">
        <v>0</v>
      </c>
      <c r="FI29" s="15">
        <v>0</v>
      </c>
      <c r="FJ29" s="15">
        <v>0.39625529999999998</v>
      </c>
      <c r="FK29" s="15">
        <v>0</v>
      </c>
      <c r="FL29" s="15">
        <v>50.042803679999999</v>
      </c>
      <c r="FM29" s="15">
        <f t="shared" si="11"/>
        <v>177.70486706</v>
      </c>
      <c r="FO29" s="15">
        <v>6.5</v>
      </c>
      <c r="FP29" s="15">
        <v>0</v>
      </c>
      <c r="FQ29" s="15">
        <v>1.0746164499999999</v>
      </c>
      <c r="FR29" s="15">
        <v>0</v>
      </c>
      <c r="FS29" s="15">
        <v>28.199504999999998</v>
      </c>
      <c r="FT29" s="15">
        <v>0</v>
      </c>
      <c r="FU29" s="15">
        <v>0</v>
      </c>
      <c r="FV29" s="15">
        <v>0</v>
      </c>
      <c r="FW29" s="15">
        <v>9</v>
      </c>
      <c r="FX29" s="15">
        <v>130.55679995</v>
      </c>
      <c r="FY29" s="15">
        <f>+SUM(FO29:FX29)</f>
        <v>175.33092139999999</v>
      </c>
      <c r="GA29" s="708"/>
    </row>
    <row r="30" spans="2:183" ht="16.5" x14ac:dyDescent="0.25">
      <c r="B30" s="694" t="s">
        <v>738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7.5</v>
      </c>
      <c r="L30" s="15">
        <v>41.15</v>
      </c>
      <c r="M30" s="15">
        <v>0</v>
      </c>
      <c r="N30" s="15">
        <v>0</v>
      </c>
      <c r="O30" s="15">
        <f t="shared" si="0"/>
        <v>48.65</v>
      </c>
      <c r="P30" s="16"/>
      <c r="Q30" s="15">
        <v>87</v>
      </c>
      <c r="R30" s="15">
        <v>23.340599999999998</v>
      </c>
      <c r="S30" s="15">
        <v>0</v>
      </c>
      <c r="T30" s="15">
        <v>0</v>
      </c>
      <c r="U30" s="15">
        <v>430</v>
      </c>
      <c r="V30" s="15">
        <v>0</v>
      </c>
      <c r="W30" s="15">
        <v>3.53335664</v>
      </c>
      <c r="X30" s="15">
        <v>37.630681969999998</v>
      </c>
      <c r="Y30" s="15">
        <v>15.39401123</v>
      </c>
      <c r="Z30" s="15">
        <v>23.326698842999999</v>
      </c>
      <c r="AA30" s="15">
        <v>103.79439185</v>
      </c>
      <c r="AB30" s="15">
        <v>11.343166310000001</v>
      </c>
      <c r="AC30" s="15">
        <f t="shared" si="1"/>
        <v>735.36290684300002</v>
      </c>
      <c r="AD30" s="16"/>
      <c r="AE30" s="15">
        <v>13.115405650000001</v>
      </c>
      <c r="AF30" s="15">
        <v>1.45088368</v>
      </c>
      <c r="AG30" s="15">
        <v>0</v>
      </c>
      <c r="AH30" s="15">
        <v>38.435532120000005</v>
      </c>
      <c r="AI30" s="15">
        <v>31.318360569999999</v>
      </c>
      <c r="AJ30" s="15">
        <v>75.742378409999986</v>
      </c>
      <c r="AK30" s="15">
        <v>0</v>
      </c>
      <c r="AL30" s="15">
        <v>0.23200000000000001</v>
      </c>
      <c r="AM30" s="15">
        <v>3.47376752</v>
      </c>
      <c r="AN30" s="15">
        <v>0</v>
      </c>
      <c r="AO30" s="15">
        <v>34</v>
      </c>
      <c r="AP30" s="15">
        <v>182.10997152999997</v>
      </c>
      <c r="AQ30" s="15">
        <f t="shared" si="2"/>
        <v>379.87829947999995</v>
      </c>
      <c r="AR30" s="16"/>
      <c r="AS30" s="15">
        <v>2.0943488100000001</v>
      </c>
      <c r="AT30" s="15">
        <v>10</v>
      </c>
      <c r="AU30" s="15">
        <v>47</v>
      </c>
      <c r="AV30" s="15">
        <v>24</v>
      </c>
      <c r="AW30" s="15">
        <v>37</v>
      </c>
      <c r="AX30" s="15">
        <v>128.45594326</v>
      </c>
      <c r="AY30" s="15">
        <v>0</v>
      </c>
      <c r="AZ30" s="15">
        <v>15.315293529999998</v>
      </c>
      <c r="BA30" s="15">
        <v>0</v>
      </c>
      <c r="BB30" s="15">
        <v>0</v>
      </c>
      <c r="BC30" s="15">
        <v>111.91002028999999</v>
      </c>
      <c r="BD30" s="15">
        <v>0</v>
      </c>
      <c r="BE30" s="15">
        <f t="shared" si="3"/>
        <v>375.77560589000001</v>
      </c>
      <c r="BF30" s="16"/>
      <c r="BG30" s="15">
        <v>0</v>
      </c>
      <c r="BH30" s="15">
        <v>0</v>
      </c>
      <c r="BI30" s="15">
        <v>33.436591290000003</v>
      </c>
      <c r="BJ30" s="15">
        <v>26.25</v>
      </c>
      <c r="BK30" s="15">
        <v>12.56937804</v>
      </c>
      <c r="BL30" s="15">
        <v>18.2815096</v>
      </c>
      <c r="BM30" s="15">
        <v>0</v>
      </c>
      <c r="BN30" s="15">
        <v>1.88059193</v>
      </c>
      <c r="BO30" s="15">
        <v>0</v>
      </c>
      <c r="BP30" s="15">
        <v>524.58609993999994</v>
      </c>
      <c r="BQ30" s="15">
        <v>67.970653229999996</v>
      </c>
      <c r="BR30" s="15">
        <v>3.5429162700000001</v>
      </c>
      <c r="BS30" s="15">
        <f t="shared" si="4"/>
        <v>688.5177402999999</v>
      </c>
      <c r="BT30" s="16"/>
      <c r="BU30" s="15">
        <v>4.79073978</v>
      </c>
      <c r="BV30" s="15">
        <v>112.34401</v>
      </c>
      <c r="BW30" s="15">
        <v>1.8088614000000001</v>
      </c>
      <c r="BX30" s="15">
        <v>0</v>
      </c>
      <c r="BY30" s="15">
        <v>19.3036961</v>
      </c>
      <c r="BZ30" s="15">
        <v>44.152000000000001</v>
      </c>
      <c r="CA30" s="15">
        <v>2.68093279</v>
      </c>
      <c r="CB30" s="15">
        <v>501.01154493999996</v>
      </c>
      <c r="CC30" s="15">
        <v>112.59092271</v>
      </c>
      <c r="CD30" s="15">
        <v>498.28691909200001</v>
      </c>
      <c r="CE30" s="15">
        <v>0</v>
      </c>
      <c r="CF30" s="15">
        <v>0</v>
      </c>
      <c r="CG30" s="15">
        <f t="shared" si="5"/>
        <v>1296.9696268119999</v>
      </c>
      <c r="CH30" s="16"/>
      <c r="CI30" s="15">
        <v>0</v>
      </c>
      <c r="CJ30" s="15">
        <v>0.75278118000000005</v>
      </c>
      <c r="CK30" s="15">
        <v>0</v>
      </c>
      <c r="CL30" s="15">
        <v>-0.54911531999999996</v>
      </c>
      <c r="CM30" s="15">
        <v>-0.30270200800000746</v>
      </c>
      <c r="CN30" s="15">
        <v>0</v>
      </c>
      <c r="CO30" s="15">
        <v>0</v>
      </c>
      <c r="CP30" s="15">
        <v>0</v>
      </c>
      <c r="CQ30" s="15">
        <v>0</v>
      </c>
      <c r="CR30" s="15">
        <v>0</v>
      </c>
      <c r="CS30" s="15">
        <v>0</v>
      </c>
      <c r="CT30" s="15">
        <v>10.420999999999999</v>
      </c>
      <c r="CU30" s="15">
        <f t="shared" si="6"/>
        <v>10.321963851999993</v>
      </c>
      <c r="CV30" s="16"/>
      <c r="CW30" s="15">
        <v>99</v>
      </c>
      <c r="CX30" s="15">
        <v>0</v>
      </c>
      <c r="CY30" s="15">
        <v>0</v>
      </c>
      <c r="CZ30" s="15">
        <v>0</v>
      </c>
      <c r="DA30" s="15">
        <v>0</v>
      </c>
      <c r="DB30" s="15">
        <v>0</v>
      </c>
      <c r="DC30" s="15">
        <v>0</v>
      </c>
      <c r="DD30" s="15">
        <v>0</v>
      </c>
      <c r="DE30" s="15">
        <v>0</v>
      </c>
      <c r="DF30" s="15">
        <v>0</v>
      </c>
      <c r="DG30" s="15">
        <v>0</v>
      </c>
      <c r="DH30" s="15">
        <v>0</v>
      </c>
      <c r="DI30" s="15">
        <f t="shared" si="7"/>
        <v>99</v>
      </c>
      <c r="DJ30" s="16"/>
      <c r="DK30" s="15">
        <v>0</v>
      </c>
      <c r="DL30" s="15">
        <v>0</v>
      </c>
      <c r="DM30" s="15">
        <v>0</v>
      </c>
      <c r="DN30" s="15">
        <v>0</v>
      </c>
      <c r="DO30" s="15">
        <v>0</v>
      </c>
      <c r="DP30" s="15">
        <v>0</v>
      </c>
      <c r="DQ30" s="15">
        <v>0</v>
      </c>
      <c r="DR30" s="15">
        <v>0</v>
      </c>
      <c r="DS30" s="15">
        <v>0</v>
      </c>
      <c r="DT30" s="15">
        <v>0</v>
      </c>
      <c r="DU30" s="15">
        <v>0</v>
      </c>
      <c r="DV30" s="15">
        <v>29.77</v>
      </c>
      <c r="DW30" s="15">
        <f t="shared" si="8"/>
        <v>29.77</v>
      </c>
      <c r="DX30" s="16"/>
      <c r="DY30" s="15">
        <v>3.1415999999999999</v>
      </c>
      <c r="DZ30" s="15">
        <v>0</v>
      </c>
      <c r="EA30" s="15">
        <v>0</v>
      </c>
      <c r="EB30" s="15">
        <v>0</v>
      </c>
      <c r="EC30" s="15">
        <v>0</v>
      </c>
      <c r="ED30" s="15">
        <v>0</v>
      </c>
      <c r="EE30" s="15">
        <v>0</v>
      </c>
      <c r="EF30" s="15">
        <v>0</v>
      </c>
      <c r="EG30" s="15">
        <v>0</v>
      </c>
      <c r="EH30" s="15">
        <v>0</v>
      </c>
      <c r="EI30" s="15">
        <v>0</v>
      </c>
      <c r="EJ30" s="15">
        <v>0</v>
      </c>
      <c r="EK30" s="15">
        <f t="shared" si="9"/>
        <v>3.1415999999999999</v>
      </c>
      <c r="EL30" s="16"/>
      <c r="EM30" s="15">
        <v>0</v>
      </c>
      <c r="EN30" s="15">
        <v>0</v>
      </c>
      <c r="EO30" s="15">
        <v>0</v>
      </c>
      <c r="EP30" s="15">
        <v>0</v>
      </c>
      <c r="EQ30" s="15">
        <v>659.29117134000001</v>
      </c>
      <c r="ER30" s="15">
        <v>0</v>
      </c>
      <c r="ES30" s="15">
        <v>100</v>
      </c>
      <c r="ET30" s="15">
        <v>0</v>
      </c>
      <c r="EU30" s="15">
        <v>3.1651252300000001</v>
      </c>
      <c r="EV30" s="15">
        <v>0</v>
      </c>
      <c r="EW30" s="15">
        <v>0</v>
      </c>
      <c r="EX30" s="15">
        <v>0</v>
      </c>
      <c r="EY30" s="15">
        <f t="shared" si="10"/>
        <v>762.45629656999995</v>
      </c>
      <c r="EZ30" s="16"/>
      <c r="FA30" s="15">
        <v>0</v>
      </c>
      <c r="FB30" s="15">
        <v>0</v>
      </c>
      <c r="FC30" s="15">
        <v>0</v>
      </c>
      <c r="FD30" s="15">
        <v>0</v>
      </c>
      <c r="FE30" s="15">
        <v>0</v>
      </c>
      <c r="FF30" s="15">
        <v>0</v>
      </c>
      <c r="FG30" s="15">
        <v>0.40195622999999997</v>
      </c>
      <c r="FH30" s="15">
        <v>0</v>
      </c>
      <c r="FI30" s="15">
        <v>0</v>
      </c>
      <c r="FJ30" s="15">
        <v>3.1968052299999998</v>
      </c>
      <c r="FK30" s="15">
        <v>0</v>
      </c>
      <c r="FL30" s="15">
        <v>1000.8100102000001</v>
      </c>
      <c r="FM30" s="15">
        <f t="shared" si="11"/>
        <v>1004.4087716600001</v>
      </c>
      <c r="FO30" s="15">
        <v>0</v>
      </c>
      <c r="FP30" s="15">
        <v>0</v>
      </c>
      <c r="FQ30" s="15">
        <v>0</v>
      </c>
      <c r="FR30" s="15">
        <v>0</v>
      </c>
      <c r="FS30" s="15">
        <v>0</v>
      </c>
      <c r="FT30" s="15">
        <v>0</v>
      </c>
      <c r="FU30" s="15">
        <v>0</v>
      </c>
      <c r="FV30" s="15">
        <v>0</v>
      </c>
      <c r="FW30" s="15">
        <v>0</v>
      </c>
      <c r="FX30" s="15">
        <v>0</v>
      </c>
      <c r="FY30" s="15">
        <f>+SUM(FO30:FX30)</f>
        <v>0</v>
      </c>
      <c r="GA30" s="708"/>
    </row>
    <row r="31" spans="2:183" ht="18" x14ac:dyDescent="0.25">
      <c r="B31" s="694" t="s">
        <v>739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f t="shared" si="0"/>
        <v>0</v>
      </c>
      <c r="P31" s="16"/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2000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f t="shared" si="1"/>
        <v>2000</v>
      </c>
      <c r="AD31" s="16"/>
      <c r="AE31" s="15">
        <v>0</v>
      </c>
      <c r="AF31" s="15">
        <v>0</v>
      </c>
      <c r="AG31" s="15">
        <v>750</v>
      </c>
      <c r="AH31" s="15">
        <v>0</v>
      </c>
      <c r="AI31" s="15">
        <v>750</v>
      </c>
      <c r="AJ31" s="15">
        <v>0</v>
      </c>
      <c r="AK31" s="15">
        <v>0</v>
      </c>
      <c r="AL31" s="15">
        <v>0</v>
      </c>
      <c r="AM31" s="15">
        <v>0</v>
      </c>
      <c r="AN31" s="15">
        <v>0</v>
      </c>
      <c r="AO31" s="15">
        <v>0</v>
      </c>
      <c r="AP31" s="15">
        <v>0</v>
      </c>
      <c r="AQ31" s="15">
        <f t="shared" si="2"/>
        <v>1500</v>
      </c>
      <c r="AR31" s="16"/>
      <c r="AS31" s="15">
        <v>0</v>
      </c>
      <c r="AT31" s="15">
        <v>0</v>
      </c>
      <c r="AU31" s="15">
        <v>0</v>
      </c>
      <c r="AV31" s="15">
        <v>0</v>
      </c>
      <c r="AW31" s="15">
        <v>0</v>
      </c>
      <c r="AX31" s="15">
        <v>0</v>
      </c>
      <c r="AY31" s="15">
        <v>1000</v>
      </c>
      <c r="AZ31" s="15">
        <v>0</v>
      </c>
      <c r="BA31" s="15">
        <v>1000</v>
      </c>
      <c r="BB31" s="15">
        <v>0</v>
      </c>
      <c r="BC31" s="15">
        <v>0</v>
      </c>
      <c r="BD31" s="15">
        <v>750</v>
      </c>
      <c r="BE31" s="15">
        <f t="shared" si="3"/>
        <v>2750</v>
      </c>
      <c r="BF31" s="16"/>
      <c r="BG31" s="15">
        <v>1000</v>
      </c>
      <c r="BH31" s="15">
        <v>0</v>
      </c>
      <c r="BI31" s="15">
        <v>0</v>
      </c>
      <c r="BJ31" s="15">
        <v>0</v>
      </c>
      <c r="BK31" s="15">
        <v>1000</v>
      </c>
      <c r="BL31" s="15">
        <v>1000</v>
      </c>
      <c r="BM31" s="15">
        <v>0</v>
      </c>
      <c r="BN31" s="15">
        <v>0</v>
      </c>
      <c r="BO31" s="15">
        <v>0</v>
      </c>
      <c r="BP31" s="15">
        <v>2500</v>
      </c>
      <c r="BQ31" s="15">
        <v>0</v>
      </c>
      <c r="BR31" s="15">
        <v>0</v>
      </c>
      <c r="BS31" s="15">
        <f t="shared" si="4"/>
        <v>5500</v>
      </c>
      <c r="BT31" s="16"/>
      <c r="BU31" s="15">
        <v>3000</v>
      </c>
      <c r="BV31" s="15">
        <v>0</v>
      </c>
      <c r="BW31" s="15">
        <v>0</v>
      </c>
      <c r="BX31" s="15">
        <v>0</v>
      </c>
      <c r="BY31" s="15">
        <v>0</v>
      </c>
      <c r="BZ31" s="15">
        <v>0</v>
      </c>
      <c r="CA31" s="15">
        <v>0</v>
      </c>
      <c r="CB31" s="15">
        <v>0</v>
      </c>
      <c r="CC31" s="15">
        <v>0</v>
      </c>
      <c r="CD31" s="15">
        <v>0</v>
      </c>
      <c r="CE31" s="15">
        <v>0</v>
      </c>
      <c r="CF31" s="15">
        <v>0</v>
      </c>
      <c r="CG31" s="15">
        <f t="shared" si="5"/>
        <v>3000</v>
      </c>
      <c r="CH31" s="16"/>
      <c r="CI31" s="15">
        <v>1000</v>
      </c>
      <c r="CJ31" s="15">
        <v>0</v>
      </c>
      <c r="CK31" s="15">
        <v>0</v>
      </c>
      <c r="CL31" s="15">
        <v>0</v>
      </c>
      <c r="CM31" s="15">
        <v>0</v>
      </c>
      <c r="CN31" s="15">
        <v>1125</v>
      </c>
      <c r="CO31" s="15">
        <v>0</v>
      </c>
      <c r="CP31" s="15">
        <v>0</v>
      </c>
      <c r="CQ31" s="15">
        <v>2000</v>
      </c>
      <c r="CR31" s="15">
        <v>0</v>
      </c>
      <c r="CS31" s="15">
        <v>0</v>
      </c>
      <c r="CT31" s="15">
        <v>0</v>
      </c>
      <c r="CU31" s="15">
        <f t="shared" si="6"/>
        <v>4125</v>
      </c>
      <c r="CV31" s="16"/>
      <c r="CW31" s="15">
        <v>400</v>
      </c>
      <c r="CX31" s="15">
        <v>0</v>
      </c>
      <c r="CY31" s="15">
        <v>0</v>
      </c>
      <c r="CZ31" s="15">
        <v>0</v>
      </c>
      <c r="DA31" s="15">
        <v>0</v>
      </c>
      <c r="DB31" s="15">
        <v>0</v>
      </c>
      <c r="DC31" s="15">
        <v>0</v>
      </c>
      <c r="DD31" s="15">
        <v>1004.9419919999999</v>
      </c>
      <c r="DE31" s="15">
        <v>0</v>
      </c>
      <c r="DF31" s="15">
        <v>0</v>
      </c>
      <c r="DG31" s="15">
        <v>0</v>
      </c>
      <c r="DH31" s="15">
        <v>0</v>
      </c>
      <c r="DI31" s="15">
        <f t="shared" si="7"/>
        <v>1404.941992</v>
      </c>
      <c r="DJ31" s="16"/>
      <c r="DK31" s="15">
        <v>0</v>
      </c>
      <c r="DL31" s="15">
        <v>0</v>
      </c>
      <c r="DM31" s="15">
        <v>0</v>
      </c>
      <c r="DN31" s="15">
        <v>0</v>
      </c>
      <c r="DO31" s="15">
        <v>0</v>
      </c>
      <c r="DP31" s="15">
        <v>0</v>
      </c>
      <c r="DQ31" s="15">
        <v>0</v>
      </c>
      <c r="DR31" s="15">
        <v>0</v>
      </c>
      <c r="DS31" s="15">
        <v>0</v>
      </c>
      <c r="DT31" s="15">
        <v>0</v>
      </c>
      <c r="DU31" s="15">
        <v>0</v>
      </c>
      <c r="DV31" s="15">
        <v>0</v>
      </c>
      <c r="DW31" s="15">
        <f t="shared" si="8"/>
        <v>0</v>
      </c>
      <c r="DX31" s="16"/>
      <c r="DY31" s="15">
        <v>0</v>
      </c>
      <c r="DZ31" s="15">
        <v>0</v>
      </c>
      <c r="EA31" s="15">
        <v>0</v>
      </c>
      <c r="EB31" s="15">
        <v>0</v>
      </c>
      <c r="EC31" s="15">
        <v>0</v>
      </c>
      <c r="ED31" s="15">
        <v>0</v>
      </c>
      <c r="EE31" s="15">
        <v>0</v>
      </c>
      <c r="EF31" s="15">
        <v>0</v>
      </c>
      <c r="EG31" s="15">
        <v>0</v>
      </c>
      <c r="EH31" s="15">
        <v>0</v>
      </c>
      <c r="EI31" s="15">
        <v>0</v>
      </c>
      <c r="EJ31" s="15">
        <v>0</v>
      </c>
      <c r="EK31" s="15">
        <f t="shared" si="9"/>
        <v>0</v>
      </c>
      <c r="EL31" s="16"/>
      <c r="EM31" s="15">
        <v>0</v>
      </c>
      <c r="EN31" s="15">
        <v>0</v>
      </c>
      <c r="EO31" s="15">
        <v>0</v>
      </c>
      <c r="EP31" s="15">
        <v>0</v>
      </c>
      <c r="EQ31" s="15">
        <v>0</v>
      </c>
      <c r="ER31" s="15">
        <v>0</v>
      </c>
      <c r="ES31" s="15">
        <v>0</v>
      </c>
      <c r="ET31" s="15">
        <v>0</v>
      </c>
      <c r="EU31" s="15">
        <v>0</v>
      </c>
      <c r="EV31" s="15">
        <v>0</v>
      </c>
      <c r="EW31" s="15">
        <v>0</v>
      </c>
      <c r="EX31" s="15">
        <v>0</v>
      </c>
      <c r="EY31" s="15">
        <f t="shared" si="10"/>
        <v>0</v>
      </c>
      <c r="EZ31" s="16"/>
      <c r="FA31" s="15">
        <v>0</v>
      </c>
      <c r="FB31" s="15">
        <v>0</v>
      </c>
      <c r="FC31" s="15">
        <v>0</v>
      </c>
      <c r="FD31" s="15">
        <v>0</v>
      </c>
      <c r="FE31" s="15">
        <v>0</v>
      </c>
      <c r="FF31" s="15">
        <v>0</v>
      </c>
      <c r="FG31" s="15">
        <v>0</v>
      </c>
      <c r="FH31" s="15">
        <v>0</v>
      </c>
      <c r="FI31" s="15">
        <v>0</v>
      </c>
      <c r="FJ31" s="15">
        <v>0</v>
      </c>
      <c r="FK31" s="15">
        <v>0</v>
      </c>
      <c r="FL31" s="15">
        <v>0</v>
      </c>
      <c r="FM31" s="15">
        <f t="shared" si="11"/>
        <v>0</v>
      </c>
      <c r="FO31" s="15">
        <v>0</v>
      </c>
      <c r="FP31" s="15">
        <v>0</v>
      </c>
      <c r="FQ31" s="15">
        <v>0</v>
      </c>
      <c r="FR31" s="15">
        <v>0</v>
      </c>
      <c r="FS31" s="15">
        <v>0</v>
      </c>
      <c r="FT31" s="15">
        <v>0</v>
      </c>
      <c r="FU31" s="15">
        <v>0</v>
      </c>
      <c r="FV31" s="15">
        <v>0</v>
      </c>
      <c r="FW31" s="15">
        <v>0</v>
      </c>
      <c r="FX31" s="15">
        <v>0</v>
      </c>
      <c r="FY31" s="15">
        <f>+SUM(FO31:FX31)</f>
        <v>0</v>
      </c>
      <c r="GA31" s="708"/>
    </row>
    <row r="32" spans="2:183" ht="16.5" hidden="1" customHeight="1" x14ac:dyDescent="0.25">
      <c r="B32" s="698" t="s">
        <v>682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f t="shared" si="0"/>
        <v>0</v>
      </c>
      <c r="P32" s="16"/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f t="shared" si="1"/>
        <v>0</v>
      </c>
      <c r="AD32" s="16"/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0</v>
      </c>
      <c r="AQ32" s="15">
        <f t="shared" si="2"/>
        <v>0</v>
      </c>
      <c r="AR32" s="16"/>
      <c r="AS32" s="15">
        <v>0</v>
      </c>
      <c r="AT32" s="15">
        <v>0</v>
      </c>
      <c r="AU32" s="15">
        <v>0</v>
      </c>
      <c r="AV32" s="15">
        <v>0</v>
      </c>
      <c r="AW32" s="15">
        <v>0</v>
      </c>
      <c r="AX32" s="15">
        <v>0</v>
      </c>
      <c r="AY32" s="15">
        <v>0</v>
      </c>
      <c r="AZ32" s="15">
        <v>0</v>
      </c>
      <c r="BA32" s="15">
        <v>0</v>
      </c>
      <c r="BB32" s="15">
        <v>0</v>
      </c>
      <c r="BC32" s="15">
        <v>0</v>
      </c>
      <c r="BD32" s="15">
        <v>0</v>
      </c>
      <c r="BE32" s="15">
        <f t="shared" si="3"/>
        <v>0</v>
      </c>
      <c r="BF32" s="16"/>
      <c r="BG32" s="15">
        <v>0</v>
      </c>
      <c r="BH32" s="15">
        <v>0</v>
      </c>
      <c r="BI32" s="15">
        <v>0</v>
      </c>
      <c r="BJ32" s="15">
        <v>0</v>
      </c>
      <c r="BK32" s="15">
        <v>0</v>
      </c>
      <c r="BL32" s="15">
        <v>0</v>
      </c>
      <c r="BM32" s="15">
        <v>0</v>
      </c>
      <c r="BN32" s="15">
        <v>0</v>
      </c>
      <c r="BO32" s="15">
        <v>0</v>
      </c>
      <c r="BP32" s="15">
        <v>0</v>
      </c>
      <c r="BQ32" s="15">
        <v>0</v>
      </c>
      <c r="BR32" s="15">
        <v>0</v>
      </c>
      <c r="BS32" s="15">
        <f t="shared" si="4"/>
        <v>0</v>
      </c>
      <c r="BT32" s="16"/>
      <c r="BU32" s="15">
        <v>0</v>
      </c>
      <c r="BV32" s="15">
        <v>0</v>
      </c>
      <c r="BW32" s="15">
        <v>0</v>
      </c>
      <c r="BX32" s="15">
        <v>0</v>
      </c>
      <c r="BY32" s="15">
        <v>0</v>
      </c>
      <c r="BZ32" s="15">
        <v>0</v>
      </c>
      <c r="CA32" s="15">
        <v>0</v>
      </c>
      <c r="CB32" s="15">
        <v>0</v>
      </c>
      <c r="CC32" s="15">
        <v>0</v>
      </c>
      <c r="CD32" s="15">
        <v>0</v>
      </c>
      <c r="CE32" s="15">
        <v>0</v>
      </c>
      <c r="CF32" s="15">
        <v>0</v>
      </c>
      <c r="CG32" s="15">
        <f t="shared" si="5"/>
        <v>0</v>
      </c>
      <c r="CH32" s="16"/>
      <c r="CI32" s="15">
        <v>0</v>
      </c>
      <c r="CJ32" s="15">
        <v>0</v>
      </c>
      <c r="CK32" s="15">
        <v>0</v>
      </c>
      <c r="CL32" s="15">
        <v>0</v>
      </c>
      <c r="CM32" s="15">
        <v>0</v>
      </c>
      <c r="CN32" s="15">
        <v>0</v>
      </c>
      <c r="CO32" s="15">
        <v>0</v>
      </c>
      <c r="CP32" s="15">
        <v>0</v>
      </c>
      <c r="CQ32" s="15">
        <v>0</v>
      </c>
      <c r="CR32" s="15">
        <v>0</v>
      </c>
      <c r="CS32" s="15">
        <v>0</v>
      </c>
      <c r="CT32" s="15">
        <v>0</v>
      </c>
      <c r="CU32" s="15">
        <f t="shared" si="6"/>
        <v>0</v>
      </c>
      <c r="CV32" s="16"/>
      <c r="CW32" s="15">
        <v>0</v>
      </c>
      <c r="CX32" s="15">
        <v>0</v>
      </c>
      <c r="CY32" s="15">
        <v>0</v>
      </c>
      <c r="CZ32" s="15">
        <v>0</v>
      </c>
      <c r="DA32" s="15">
        <v>0</v>
      </c>
      <c r="DB32" s="15">
        <v>0</v>
      </c>
      <c r="DC32" s="15">
        <v>0</v>
      </c>
      <c r="DD32" s="15">
        <v>0</v>
      </c>
      <c r="DE32" s="15">
        <v>0</v>
      </c>
      <c r="DF32" s="15">
        <v>0</v>
      </c>
      <c r="DG32" s="15">
        <v>0</v>
      </c>
      <c r="DH32" s="15">
        <v>0</v>
      </c>
      <c r="DI32" s="15">
        <f t="shared" si="7"/>
        <v>0</v>
      </c>
      <c r="DJ32" s="16"/>
      <c r="DK32" s="15">
        <v>0</v>
      </c>
      <c r="DL32" s="15">
        <v>0</v>
      </c>
      <c r="DM32" s="15">
        <v>0</v>
      </c>
      <c r="DN32" s="15">
        <v>0</v>
      </c>
      <c r="DO32" s="15">
        <v>0</v>
      </c>
      <c r="DP32" s="15">
        <v>0</v>
      </c>
      <c r="DQ32" s="15">
        <v>0</v>
      </c>
      <c r="DR32" s="15">
        <v>0</v>
      </c>
      <c r="DS32" s="15">
        <v>0</v>
      </c>
      <c r="DT32" s="15">
        <v>0</v>
      </c>
      <c r="DU32" s="15">
        <v>0</v>
      </c>
      <c r="DV32" s="15">
        <v>0</v>
      </c>
      <c r="DW32" s="15">
        <f t="shared" si="8"/>
        <v>0</v>
      </c>
      <c r="DX32" s="16"/>
      <c r="DY32" s="15">
        <v>0</v>
      </c>
      <c r="DZ32" s="15">
        <v>0</v>
      </c>
      <c r="EA32" s="15">
        <v>0</v>
      </c>
      <c r="EB32" s="15">
        <v>0</v>
      </c>
      <c r="EC32" s="15">
        <v>0</v>
      </c>
      <c r="ED32" s="15">
        <v>0</v>
      </c>
      <c r="EE32" s="15">
        <v>0</v>
      </c>
      <c r="EF32" s="15">
        <v>0</v>
      </c>
      <c r="EG32" s="15">
        <v>0</v>
      </c>
      <c r="EH32" s="15">
        <v>0</v>
      </c>
      <c r="EI32" s="15">
        <v>0</v>
      </c>
      <c r="EJ32" s="15">
        <v>0</v>
      </c>
      <c r="EK32" s="15">
        <f t="shared" si="9"/>
        <v>0</v>
      </c>
      <c r="EL32" s="16"/>
      <c r="EM32" s="15">
        <v>0</v>
      </c>
      <c r="EN32" s="15">
        <v>0</v>
      </c>
      <c r="EO32" s="15">
        <v>0</v>
      </c>
      <c r="EP32" s="15">
        <v>0</v>
      </c>
      <c r="EQ32" s="15">
        <v>0</v>
      </c>
      <c r="ER32" s="15">
        <v>0</v>
      </c>
      <c r="ES32" s="15">
        <v>0</v>
      </c>
      <c r="ET32" s="15">
        <v>0</v>
      </c>
      <c r="EU32" s="15">
        <v>0</v>
      </c>
      <c r="EV32" s="15">
        <v>0</v>
      </c>
      <c r="EW32" s="15">
        <v>0</v>
      </c>
      <c r="EX32" s="15">
        <v>0</v>
      </c>
      <c r="EY32" s="15">
        <f t="shared" si="10"/>
        <v>0</v>
      </c>
      <c r="EZ32" s="16"/>
      <c r="FA32" s="15">
        <v>0</v>
      </c>
      <c r="FB32" s="15">
        <v>0</v>
      </c>
      <c r="FC32" s="15">
        <v>0</v>
      </c>
      <c r="FD32" s="15">
        <v>0</v>
      </c>
      <c r="FE32" s="15">
        <v>0</v>
      </c>
      <c r="FF32" s="15">
        <v>0</v>
      </c>
      <c r="FG32" s="15">
        <v>0</v>
      </c>
      <c r="FH32" s="15">
        <v>0</v>
      </c>
      <c r="FI32" s="15">
        <v>0</v>
      </c>
      <c r="FJ32" s="15">
        <v>0</v>
      </c>
      <c r="FK32" s="15">
        <v>0</v>
      </c>
      <c r="FL32" s="15">
        <v>0</v>
      </c>
      <c r="FM32" s="15">
        <f t="shared" si="11"/>
        <v>0</v>
      </c>
      <c r="FO32" s="15">
        <v>0</v>
      </c>
      <c r="FP32" s="15">
        <v>0</v>
      </c>
      <c r="FQ32" s="15">
        <v>0</v>
      </c>
      <c r="FR32" s="15">
        <v>0</v>
      </c>
      <c r="FS32" s="15">
        <v>0</v>
      </c>
      <c r="FT32" s="15">
        <v>0</v>
      </c>
      <c r="FU32" s="15">
        <v>0</v>
      </c>
      <c r="FV32" s="15">
        <v>0</v>
      </c>
      <c r="FW32" s="15">
        <v>0</v>
      </c>
      <c r="FX32" s="15">
        <v>0</v>
      </c>
      <c r="FY32" s="15">
        <f>+SUM(FO32:FX32)</f>
        <v>0</v>
      </c>
      <c r="GA32" s="708"/>
    </row>
    <row r="33" spans="2:183" ht="18.95" customHeight="1" x14ac:dyDescent="0.25">
      <c r="B33" s="694" t="s">
        <v>17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1200</v>
      </c>
      <c r="K33" s="15">
        <v>0</v>
      </c>
      <c r="L33" s="15">
        <v>0</v>
      </c>
      <c r="M33" s="15">
        <v>0</v>
      </c>
      <c r="N33" s="15">
        <v>700</v>
      </c>
      <c r="O33" s="15">
        <f t="shared" si="0"/>
        <v>1900</v>
      </c>
      <c r="P33" s="16"/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400</v>
      </c>
      <c r="W33" s="15">
        <v>0</v>
      </c>
      <c r="X33" s="15">
        <v>700</v>
      </c>
      <c r="Y33" s="15">
        <v>0</v>
      </c>
      <c r="Z33" s="15">
        <v>0</v>
      </c>
      <c r="AA33" s="15">
        <v>0</v>
      </c>
      <c r="AB33" s="15">
        <v>500</v>
      </c>
      <c r="AC33" s="15">
        <f t="shared" si="1"/>
        <v>1600</v>
      </c>
      <c r="AD33" s="16"/>
      <c r="AE33" s="15">
        <v>0</v>
      </c>
      <c r="AF33" s="15">
        <v>0</v>
      </c>
      <c r="AG33" s="15">
        <v>0</v>
      </c>
      <c r="AH33" s="15">
        <v>0</v>
      </c>
      <c r="AI33" s="15">
        <v>400</v>
      </c>
      <c r="AJ33" s="15">
        <v>1000</v>
      </c>
      <c r="AK33" s="15">
        <v>0</v>
      </c>
      <c r="AL33" s="15">
        <v>0</v>
      </c>
      <c r="AM33" s="15">
        <v>0</v>
      </c>
      <c r="AN33" s="15">
        <v>0</v>
      </c>
      <c r="AO33" s="15">
        <v>0</v>
      </c>
      <c r="AP33" s="15">
        <v>435</v>
      </c>
      <c r="AQ33" s="15">
        <f t="shared" si="2"/>
        <v>1835</v>
      </c>
      <c r="AR33" s="16"/>
      <c r="AS33" s="15">
        <v>0</v>
      </c>
      <c r="AT33" s="15">
        <v>0</v>
      </c>
      <c r="AU33" s="15">
        <v>0</v>
      </c>
      <c r="AV33" s="15">
        <v>0</v>
      </c>
      <c r="AW33" s="15">
        <v>0</v>
      </c>
      <c r="AX33" s="15">
        <v>400</v>
      </c>
      <c r="AY33" s="15">
        <v>0</v>
      </c>
      <c r="AZ33" s="15">
        <v>0</v>
      </c>
      <c r="BA33" s="15">
        <v>0</v>
      </c>
      <c r="BB33" s="15">
        <v>325</v>
      </c>
      <c r="BC33" s="15">
        <v>0</v>
      </c>
      <c r="BD33" s="15">
        <v>900</v>
      </c>
      <c r="BE33" s="15">
        <f t="shared" si="3"/>
        <v>1625</v>
      </c>
      <c r="BF33" s="16"/>
      <c r="BG33" s="15">
        <v>0</v>
      </c>
      <c r="BH33" s="15">
        <v>0</v>
      </c>
      <c r="BI33" s="15">
        <v>0</v>
      </c>
      <c r="BJ33" s="15">
        <v>0</v>
      </c>
      <c r="BK33" s="15">
        <v>0</v>
      </c>
      <c r="BL33" s="15">
        <v>400</v>
      </c>
      <c r="BM33" s="15">
        <v>0</v>
      </c>
      <c r="BN33" s="15">
        <v>0</v>
      </c>
      <c r="BO33" s="15">
        <v>0</v>
      </c>
      <c r="BP33" s="15">
        <v>0</v>
      </c>
      <c r="BQ33" s="15">
        <v>0</v>
      </c>
      <c r="BR33" s="15">
        <v>0</v>
      </c>
      <c r="BS33" s="15">
        <f t="shared" si="4"/>
        <v>400</v>
      </c>
      <c r="BT33" s="16"/>
      <c r="BU33" s="15">
        <v>400</v>
      </c>
      <c r="BV33" s="15">
        <v>0</v>
      </c>
      <c r="BW33" s="15">
        <v>0</v>
      </c>
      <c r="BX33" s="15">
        <v>0</v>
      </c>
      <c r="BY33" s="15">
        <v>0</v>
      </c>
      <c r="BZ33" s="15">
        <v>0</v>
      </c>
      <c r="CA33" s="15">
        <v>0</v>
      </c>
      <c r="CB33" s="15">
        <v>0</v>
      </c>
      <c r="CC33" s="15">
        <v>295</v>
      </c>
      <c r="CD33" s="15">
        <v>0</v>
      </c>
      <c r="CE33" s="15">
        <v>0</v>
      </c>
      <c r="CF33" s="15">
        <v>0</v>
      </c>
      <c r="CG33" s="15">
        <f t="shared" si="5"/>
        <v>695</v>
      </c>
      <c r="CH33" s="16"/>
      <c r="CI33" s="15">
        <v>0</v>
      </c>
      <c r="CJ33" s="15">
        <v>0</v>
      </c>
      <c r="CK33" s="15">
        <v>200</v>
      </c>
      <c r="CL33" s="15">
        <v>0</v>
      </c>
      <c r="CM33" s="15">
        <v>0</v>
      </c>
      <c r="CN33" s="15">
        <v>0</v>
      </c>
      <c r="CO33" s="15">
        <v>180</v>
      </c>
      <c r="CP33" s="15">
        <v>0</v>
      </c>
      <c r="CQ33" s="15">
        <v>65</v>
      </c>
      <c r="CR33" s="15">
        <v>0</v>
      </c>
      <c r="CS33" s="15">
        <v>0</v>
      </c>
      <c r="CT33" s="15">
        <v>0</v>
      </c>
      <c r="CU33" s="15">
        <f t="shared" si="6"/>
        <v>445</v>
      </c>
      <c r="CV33" s="16"/>
      <c r="CW33" s="15">
        <v>0</v>
      </c>
      <c r="CX33" s="15">
        <v>0</v>
      </c>
      <c r="CY33" s="15">
        <v>0</v>
      </c>
      <c r="CZ33" s="15">
        <v>0</v>
      </c>
      <c r="DA33" s="15">
        <v>0</v>
      </c>
      <c r="DB33" s="15">
        <v>0</v>
      </c>
      <c r="DC33" s="15">
        <v>0</v>
      </c>
      <c r="DD33" s="15">
        <v>0</v>
      </c>
      <c r="DE33" s="15">
        <v>0</v>
      </c>
      <c r="DF33" s="15">
        <v>0</v>
      </c>
      <c r="DG33" s="15">
        <v>0</v>
      </c>
      <c r="DH33" s="15">
        <v>0</v>
      </c>
      <c r="DI33" s="15">
        <f t="shared" si="7"/>
        <v>0</v>
      </c>
      <c r="DJ33" s="16"/>
      <c r="DK33" s="15">
        <v>0</v>
      </c>
      <c r="DL33" s="15">
        <v>0</v>
      </c>
      <c r="DM33" s="15">
        <v>0</v>
      </c>
      <c r="DN33" s="15">
        <v>0</v>
      </c>
      <c r="DO33" s="15">
        <v>0</v>
      </c>
      <c r="DP33" s="15">
        <v>0</v>
      </c>
      <c r="DQ33" s="15">
        <v>0</v>
      </c>
      <c r="DR33" s="15">
        <v>0</v>
      </c>
      <c r="DS33" s="15">
        <v>0</v>
      </c>
      <c r="DT33" s="15">
        <v>0</v>
      </c>
      <c r="DU33" s="15">
        <v>0</v>
      </c>
      <c r="DV33" s="15">
        <v>0</v>
      </c>
      <c r="DW33" s="15">
        <f t="shared" si="8"/>
        <v>0</v>
      </c>
      <c r="DX33" s="16"/>
      <c r="DY33" s="15">
        <v>0</v>
      </c>
      <c r="DZ33" s="15">
        <v>0</v>
      </c>
      <c r="EA33" s="15">
        <v>0</v>
      </c>
      <c r="EB33" s="15">
        <v>0</v>
      </c>
      <c r="EC33" s="15">
        <v>0</v>
      </c>
      <c r="ED33" s="15">
        <v>0</v>
      </c>
      <c r="EE33" s="15">
        <v>0</v>
      </c>
      <c r="EF33" s="15">
        <v>0</v>
      </c>
      <c r="EG33" s="15">
        <v>0</v>
      </c>
      <c r="EH33" s="15">
        <v>0</v>
      </c>
      <c r="EI33" s="15">
        <v>0</v>
      </c>
      <c r="EJ33" s="15">
        <v>0</v>
      </c>
      <c r="EK33" s="15">
        <f t="shared" si="9"/>
        <v>0</v>
      </c>
      <c r="EL33" s="16"/>
      <c r="EM33" s="15">
        <v>0</v>
      </c>
      <c r="EN33" s="15">
        <v>0</v>
      </c>
      <c r="EO33" s="15">
        <v>0</v>
      </c>
      <c r="EP33" s="15">
        <v>0</v>
      </c>
      <c r="EQ33" s="15">
        <v>0</v>
      </c>
      <c r="ER33" s="15">
        <v>0</v>
      </c>
      <c r="ES33" s="15">
        <v>0</v>
      </c>
      <c r="ET33" s="15">
        <v>0</v>
      </c>
      <c r="EU33" s="15">
        <v>0</v>
      </c>
      <c r="EV33" s="15">
        <v>0</v>
      </c>
      <c r="EW33" s="15">
        <v>0</v>
      </c>
      <c r="EX33" s="15">
        <v>0</v>
      </c>
      <c r="EY33" s="15">
        <f t="shared" si="10"/>
        <v>0</v>
      </c>
      <c r="EZ33" s="16"/>
      <c r="FA33" s="15">
        <v>0</v>
      </c>
      <c r="FB33" s="15">
        <v>0</v>
      </c>
      <c r="FC33" s="15">
        <v>0</v>
      </c>
      <c r="FD33" s="15">
        <v>0</v>
      </c>
      <c r="FE33" s="15">
        <v>0</v>
      </c>
      <c r="FF33" s="15">
        <v>0</v>
      </c>
      <c r="FG33" s="15">
        <v>0</v>
      </c>
      <c r="FH33" s="15">
        <v>0</v>
      </c>
      <c r="FI33" s="15">
        <v>0</v>
      </c>
      <c r="FJ33" s="15">
        <v>0</v>
      </c>
      <c r="FK33" s="15">
        <v>0</v>
      </c>
      <c r="FL33" s="15">
        <v>0</v>
      </c>
      <c r="FM33" s="15">
        <f t="shared" si="11"/>
        <v>0</v>
      </c>
      <c r="FO33" s="15">
        <v>0</v>
      </c>
      <c r="FP33" s="15">
        <v>0</v>
      </c>
      <c r="FQ33" s="15">
        <v>0</v>
      </c>
      <c r="FR33" s="15">
        <v>0</v>
      </c>
      <c r="FS33" s="15">
        <v>0</v>
      </c>
      <c r="FT33" s="15">
        <v>0</v>
      </c>
      <c r="FU33" s="15">
        <v>0</v>
      </c>
      <c r="FV33" s="15">
        <v>0</v>
      </c>
      <c r="FW33" s="15">
        <v>0</v>
      </c>
      <c r="FX33" s="15">
        <v>0</v>
      </c>
      <c r="FY33" s="15">
        <f>+SUM(FO33:FX33)</f>
        <v>0</v>
      </c>
      <c r="GA33" s="708"/>
    </row>
    <row r="34" spans="2:183" ht="16.5" customHeight="1" x14ac:dyDescent="0.25">
      <c r="B34" s="694" t="s">
        <v>18</v>
      </c>
      <c r="C34" s="15">
        <v>0</v>
      </c>
      <c r="D34" s="15">
        <f>+C34</f>
        <v>0</v>
      </c>
      <c r="E34" s="15">
        <f t="shared" ref="E34:N34" si="96">+D34</f>
        <v>0</v>
      </c>
      <c r="F34" s="15">
        <f t="shared" si="96"/>
        <v>0</v>
      </c>
      <c r="G34" s="15">
        <f t="shared" si="96"/>
        <v>0</v>
      </c>
      <c r="H34" s="15">
        <f t="shared" si="96"/>
        <v>0</v>
      </c>
      <c r="I34" s="15">
        <f t="shared" si="96"/>
        <v>0</v>
      </c>
      <c r="J34" s="15">
        <f t="shared" si="96"/>
        <v>0</v>
      </c>
      <c r="K34" s="15">
        <f t="shared" si="96"/>
        <v>0</v>
      </c>
      <c r="L34" s="15">
        <f t="shared" si="96"/>
        <v>0</v>
      </c>
      <c r="M34" s="15">
        <f t="shared" si="96"/>
        <v>0</v>
      </c>
      <c r="N34" s="15">
        <f t="shared" si="96"/>
        <v>0</v>
      </c>
      <c r="O34" s="15">
        <f t="shared" si="0"/>
        <v>0</v>
      </c>
      <c r="P34" s="16"/>
      <c r="Q34" s="15">
        <v>0</v>
      </c>
      <c r="R34" s="15">
        <f>+Q34</f>
        <v>0</v>
      </c>
      <c r="S34" s="15">
        <f t="shared" ref="S34:AB34" si="97">+R34</f>
        <v>0</v>
      </c>
      <c r="T34" s="15">
        <f t="shared" si="97"/>
        <v>0</v>
      </c>
      <c r="U34" s="15">
        <f t="shared" si="97"/>
        <v>0</v>
      </c>
      <c r="V34" s="15">
        <f t="shared" si="97"/>
        <v>0</v>
      </c>
      <c r="W34" s="15">
        <f t="shared" si="97"/>
        <v>0</v>
      </c>
      <c r="X34" s="15">
        <f t="shared" si="97"/>
        <v>0</v>
      </c>
      <c r="Y34" s="15">
        <f t="shared" si="97"/>
        <v>0</v>
      </c>
      <c r="Z34" s="15">
        <f t="shared" si="97"/>
        <v>0</v>
      </c>
      <c r="AA34" s="15">
        <f t="shared" si="97"/>
        <v>0</v>
      </c>
      <c r="AB34" s="15">
        <f t="shared" si="97"/>
        <v>0</v>
      </c>
      <c r="AC34" s="15">
        <f t="shared" si="1"/>
        <v>0</v>
      </c>
      <c r="AD34" s="16"/>
      <c r="AE34" s="15">
        <v>0</v>
      </c>
      <c r="AF34" s="15">
        <f>+AE34</f>
        <v>0</v>
      </c>
      <c r="AG34" s="15">
        <f t="shared" ref="AG34:AP34" si="98">+AF34</f>
        <v>0</v>
      </c>
      <c r="AH34" s="15">
        <f t="shared" si="98"/>
        <v>0</v>
      </c>
      <c r="AI34" s="15">
        <f t="shared" si="98"/>
        <v>0</v>
      </c>
      <c r="AJ34" s="15">
        <f t="shared" si="98"/>
        <v>0</v>
      </c>
      <c r="AK34" s="15">
        <f t="shared" si="98"/>
        <v>0</v>
      </c>
      <c r="AL34" s="15">
        <f t="shared" si="98"/>
        <v>0</v>
      </c>
      <c r="AM34" s="15">
        <f t="shared" si="98"/>
        <v>0</v>
      </c>
      <c r="AN34" s="15">
        <f t="shared" si="98"/>
        <v>0</v>
      </c>
      <c r="AO34" s="15">
        <f t="shared" si="98"/>
        <v>0</v>
      </c>
      <c r="AP34" s="15">
        <f t="shared" si="98"/>
        <v>0</v>
      </c>
      <c r="AQ34" s="15">
        <f t="shared" si="2"/>
        <v>0</v>
      </c>
      <c r="AR34" s="16"/>
      <c r="AS34" s="15">
        <v>0</v>
      </c>
      <c r="AT34" s="15">
        <v>820</v>
      </c>
      <c r="AU34" s="15">
        <v>0</v>
      </c>
      <c r="AV34" s="15">
        <v>0</v>
      </c>
      <c r="AW34" s="15">
        <v>0</v>
      </c>
      <c r="AX34" s="15">
        <v>0</v>
      </c>
      <c r="AY34" s="15">
        <v>0</v>
      </c>
      <c r="AZ34" s="15">
        <v>0</v>
      </c>
      <c r="BA34" s="15">
        <v>0</v>
      </c>
      <c r="BB34" s="15">
        <v>0</v>
      </c>
      <c r="BC34" s="15">
        <v>0</v>
      </c>
      <c r="BD34" s="15">
        <v>0</v>
      </c>
      <c r="BE34" s="15">
        <f t="shared" si="3"/>
        <v>820</v>
      </c>
      <c r="BF34" s="16"/>
      <c r="BG34" s="15">
        <v>0</v>
      </c>
      <c r="BH34" s="15">
        <f>+BG34</f>
        <v>0</v>
      </c>
      <c r="BI34" s="15">
        <f t="shared" ref="BI34:BR34" si="99">+BH34</f>
        <v>0</v>
      </c>
      <c r="BJ34" s="15">
        <f t="shared" si="99"/>
        <v>0</v>
      </c>
      <c r="BK34" s="15">
        <f t="shared" si="99"/>
        <v>0</v>
      </c>
      <c r="BL34" s="15">
        <f t="shared" si="99"/>
        <v>0</v>
      </c>
      <c r="BM34" s="15">
        <f t="shared" si="99"/>
        <v>0</v>
      </c>
      <c r="BN34" s="15">
        <f t="shared" si="99"/>
        <v>0</v>
      </c>
      <c r="BO34" s="15">
        <f t="shared" si="99"/>
        <v>0</v>
      </c>
      <c r="BP34" s="15">
        <f t="shared" si="99"/>
        <v>0</v>
      </c>
      <c r="BQ34" s="15">
        <f t="shared" si="99"/>
        <v>0</v>
      </c>
      <c r="BR34" s="15">
        <f t="shared" si="99"/>
        <v>0</v>
      </c>
      <c r="BS34" s="15">
        <f t="shared" si="4"/>
        <v>0</v>
      </c>
      <c r="BT34" s="16"/>
      <c r="BU34" s="15">
        <v>0</v>
      </c>
      <c r="BV34" s="15">
        <f>+BU34</f>
        <v>0</v>
      </c>
      <c r="BW34" s="15">
        <f t="shared" ref="BW34:CF34" si="100">+BV34</f>
        <v>0</v>
      </c>
      <c r="BX34" s="15">
        <f t="shared" si="100"/>
        <v>0</v>
      </c>
      <c r="BY34" s="15">
        <f t="shared" si="100"/>
        <v>0</v>
      </c>
      <c r="BZ34" s="15">
        <f t="shared" si="100"/>
        <v>0</v>
      </c>
      <c r="CA34" s="15">
        <f t="shared" si="100"/>
        <v>0</v>
      </c>
      <c r="CB34" s="15">
        <f t="shared" si="100"/>
        <v>0</v>
      </c>
      <c r="CC34" s="15">
        <f t="shared" si="100"/>
        <v>0</v>
      </c>
      <c r="CD34" s="15">
        <f t="shared" si="100"/>
        <v>0</v>
      </c>
      <c r="CE34" s="15">
        <f t="shared" si="100"/>
        <v>0</v>
      </c>
      <c r="CF34" s="15">
        <f t="shared" si="100"/>
        <v>0</v>
      </c>
      <c r="CG34" s="15">
        <f t="shared" si="5"/>
        <v>0</v>
      </c>
      <c r="CH34" s="16"/>
      <c r="CI34" s="15">
        <v>0</v>
      </c>
      <c r="CJ34" s="15">
        <f>+CI34</f>
        <v>0</v>
      </c>
      <c r="CK34" s="15">
        <f t="shared" ref="CK34:CT34" si="101">+CJ34</f>
        <v>0</v>
      </c>
      <c r="CL34" s="15">
        <f t="shared" si="101"/>
        <v>0</v>
      </c>
      <c r="CM34" s="15">
        <f t="shared" si="101"/>
        <v>0</v>
      </c>
      <c r="CN34" s="15">
        <f t="shared" si="101"/>
        <v>0</v>
      </c>
      <c r="CO34" s="15">
        <f t="shared" si="101"/>
        <v>0</v>
      </c>
      <c r="CP34" s="15">
        <f t="shared" si="101"/>
        <v>0</v>
      </c>
      <c r="CQ34" s="15">
        <f t="shared" si="101"/>
        <v>0</v>
      </c>
      <c r="CR34" s="15">
        <f t="shared" si="101"/>
        <v>0</v>
      </c>
      <c r="CS34" s="15">
        <f t="shared" si="101"/>
        <v>0</v>
      </c>
      <c r="CT34" s="15">
        <f t="shared" si="101"/>
        <v>0</v>
      </c>
      <c r="CU34" s="15">
        <f t="shared" si="6"/>
        <v>0</v>
      </c>
      <c r="CV34" s="16"/>
      <c r="CW34" s="15">
        <v>0</v>
      </c>
      <c r="CX34" s="15">
        <f>+CW34</f>
        <v>0</v>
      </c>
      <c r="CY34" s="15">
        <f t="shared" ref="CY34:DH34" si="102">+CX34</f>
        <v>0</v>
      </c>
      <c r="CZ34" s="15">
        <f t="shared" si="102"/>
        <v>0</v>
      </c>
      <c r="DA34" s="15">
        <f t="shared" si="102"/>
        <v>0</v>
      </c>
      <c r="DB34" s="15">
        <f t="shared" si="102"/>
        <v>0</v>
      </c>
      <c r="DC34" s="15">
        <f t="shared" si="102"/>
        <v>0</v>
      </c>
      <c r="DD34" s="15">
        <f t="shared" si="102"/>
        <v>0</v>
      </c>
      <c r="DE34" s="15">
        <f t="shared" si="102"/>
        <v>0</v>
      </c>
      <c r="DF34" s="15">
        <f t="shared" si="102"/>
        <v>0</v>
      </c>
      <c r="DG34" s="15">
        <f t="shared" si="102"/>
        <v>0</v>
      </c>
      <c r="DH34" s="15">
        <f t="shared" si="102"/>
        <v>0</v>
      </c>
      <c r="DI34" s="15">
        <f t="shared" si="7"/>
        <v>0</v>
      </c>
      <c r="DJ34" s="16"/>
      <c r="DK34" s="15">
        <v>0</v>
      </c>
      <c r="DL34" s="15">
        <v>0</v>
      </c>
      <c r="DM34" s="15">
        <v>0</v>
      </c>
      <c r="DN34" s="15">
        <v>0</v>
      </c>
      <c r="DO34" s="15">
        <v>0</v>
      </c>
      <c r="DP34" s="15">
        <v>0</v>
      </c>
      <c r="DQ34" s="15">
        <v>0</v>
      </c>
      <c r="DR34" s="15">
        <v>0</v>
      </c>
      <c r="DS34" s="15">
        <v>0</v>
      </c>
      <c r="DT34" s="15">
        <v>0</v>
      </c>
      <c r="DU34" s="15">
        <v>0</v>
      </c>
      <c r="DV34" s="15">
        <v>0</v>
      </c>
      <c r="DW34" s="15">
        <f t="shared" si="8"/>
        <v>0</v>
      </c>
      <c r="DX34" s="16"/>
      <c r="DY34" s="15">
        <v>0</v>
      </c>
      <c r="DZ34" s="15">
        <f>+DY34</f>
        <v>0</v>
      </c>
      <c r="EA34" s="15">
        <f t="shared" ref="EA34:EJ34" si="103">+DZ34</f>
        <v>0</v>
      </c>
      <c r="EB34" s="15">
        <f t="shared" si="103"/>
        <v>0</v>
      </c>
      <c r="EC34" s="15">
        <f t="shared" si="103"/>
        <v>0</v>
      </c>
      <c r="ED34" s="15">
        <f t="shared" si="103"/>
        <v>0</v>
      </c>
      <c r="EE34" s="15">
        <f t="shared" si="103"/>
        <v>0</v>
      </c>
      <c r="EF34" s="15">
        <f t="shared" si="103"/>
        <v>0</v>
      </c>
      <c r="EG34" s="15">
        <f t="shared" si="103"/>
        <v>0</v>
      </c>
      <c r="EH34" s="15">
        <f t="shared" si="103"/>
        <v>0</v>
      </c>
      <c r="EI34" s="15">
        <f t="shared" si="103"/>
        <v>0</v>
      </c>
      <c r="EJ34" s="15">
        <f t="shared" si="103"/>
        <v>0</v>
      </c>
      <c r="EK34" s="15">
        <f t="shared" si="9"/>
        <v>0</v>
      </c>
      <c r="EL34" s="16"/>
      <c r="EM34" s="15">
        <f>+EJ34</f>
        <v>0</v>
      </c>
      <c r="EN34" s="15">
        <f t="shared" ref="EN34:EU34" si="104">+EK34</f>
        <v>0</v>
      </c>
      <c r="EO34" s="15">
        <f t="shared" si="104"/>
        <v>0</v>
      </c>
      <c r="EP34" s="15">
        <f t="shared" si="104"/>
        <v>0</v>
      </c>
      <c r="EQ34" s="15">
        <f t="shared" si="104"/>
        <v>0</v>
      </c>
      <c r="ER34" s="15">
        <f t="shared" si="104"/>
        <v>0</v>
      </c>
      <c r="ES34" s="15">
        <f t="shared" si="104"/>
        <v>0</v>
      </c>
      <c r="ET34" s="15">
        <f t="shared" si="104"/>
        <v>0</v>
      </c>
      <c r="EU34" s="15">
        <f t="shared" si="104"/>
        <v>0</v>
      </c>
      <c r="EV34" s="15">
        <f t="shared" ref="EV34" si="105">+ES34</f>
        <v>0</v>
      </c>
      <c r="EW34" s="15">
        <f t="shared" ref="EW34" si="106">+ET34</f>
        <v>0</v>
      </c>
      <c r="EX34" s="15">
        <f t="shared" ref="EX34" si="107">+EU34</f>
        <v>0</v>
      </c>
      <c r="EY34" s="15">
        <f t="shared" si="10"/>
        <v>0</v>
      </c>
      <c r="EZ34" s="16"/>
      <c r="FA34" s="15">
        <f>+EV34</f>
        <v>0</v>
      </c>
      <c r="FB34" s="15">
        <f t="shared" ref="FB34:FL34" si="108">+EW34</f>
        <v>0</v>
      </c>
      <c r="FC34" s="15">
        <f t="shared" si="108"/>
        <v>0</v>
      </c>
      <c r="FD34" s="15">
        <f t="shared" si="108"/>
        <v>0</v>
      </c>
      <c r="FE34" s="15">
        <f t="shared" si="108"/>
        <v>0</v>
      </c>
      <c r="FF34" s="15">
        <f t="shared" si="108"/>
        <v>0</v>
      </c>
      <c r="FG34" s="15">
        <f t="shared" si="108"/>
        <v>0</v>
      </c>
      <c r="FH34" s="15">
        <f t="shared" si="108"/>
        <v>0</v>
      </c>
      <c r="FI34" s="15">
        <f t="shared" si="108"/>
        <v>0</v>
      </c>
      <c r="FJ34" s="15">
        <f t="shared" si="108"/>
        <v>0</v>
      </c>
      <c r="FK34" s="15">
        <f t="shared" si="108"/>
        <v>0</v>
      </c>
      <c r="FL34" s="15">
        <f t="shared" si="108"/>
        <v>0</v>
      </c>
      <c r="FM34" s="15">
        <f t="shared" si="11"/>
        <v>0</v>
      </c>
      <c r="FO34" s="15">
        <f>+FH34</f>
        <v>0</v>
      </c>
      <c r="FP34" s="15">
        <f t="shared" ref="FP34:FX34" si="109">+FI34</f>
        <v>0</v>
      </c>
      <c r="FQ34" s="15">
        <f t="shared" si="109"/>
        <v>0</v>
      </c>
      <c r="FR34" s="15">
        <f t="shared" si="109"/>
        <v>0</v>
      </c>
      <c r="FS34" s="15">
        <f t="shared" si="109"/>
        <v>0</v>
      </c>
      <c r="FT34" s="15">
        <f t="shared" si="109"/>
        <v>0</v>
      </c>
      <c r="FU34" s="15">
        <f t="shared" si="109"/>
        <v>0</v>
      </c>
      <c r="FV34" s="15">
        <f t="shared" si="109"/>
        <v>0</v>
      </c>
      <c r="FW34" s="15">
        <f t="shared" si="109"/>
        <v>0</v>
      </c>
      <c r="FX34" s="15">
        <f t="shared" si="109"/>
        <v>0</v>
      </c>
      <c r="FY34" s="15">
        <f>+SUM(FO34:FX34)</f>
        <v>0</v>
      </c>
      <c r="GA34" s="708"/>
    </row>
    <row r="35" spans="2:183" ht="15.75" x14ac:dyDescent="0.25">
      <c r="B35" s="690" t="s">
        <v>97</v>
      </c>
      <c r="C35" s="20">
        <f>+C36+C37</f>
        <v>201.91192982994897</v>
      </c>
      <c r="D35" s="20">
        <f t="shared" ref="D35:N35" si="110">+D36+D37</f>
        <v>380.88701014304547</v>
      </c>
      <c r="E35" s="20">
        <f t="shared" si="110"/>
        <v>17.947553764296117</v>
      </c>
      <c r="F35" s="20">
        <f t="shared" si="110"/>
        <v>70.177062799279639</v>
      </c>
      <c r="G35" s="20">
        <f t="shared" si="110"/>
        <v>204.29414384680157</v>
      </c>
      <c r="H35" s="20">
        <f t="shared" si="110"/>
        <v>68.876572078866644</v>
      </c>
      <c r="I35" s="20">
        <f t="shared" si="110"/>
        <v>258.34594316677953</v>
      </c>
      <c r="J35" s="20">
        <f t="shared" si="110"/>
        <v>104.16229552738722</v>
      </c>
      <c r="K35" s="20">
        <f t="shared" si="110"/>
        <v>225.01050038094803</v>
      </c>
      <c r="L35" s="20">
        <f t="shared" si="110"/>
        <v>820.64018603302873</v>
      </c>
      <c r="M35" s="20">
        <f t="shared" si="110"/>
        <v>435.22190887126669</v>
      </c>
      <c r="N35" s="20">
        <f t="shared" si="110"/>
        <v>628.04405531943439</v>
      </c>
      <c r="O35" s="20">
        <f t="shared" si="0"/>
        <v>3415.5191617610831</v>
      </c>
      <c r="P35" s="574"/>
      <c r="Q35" s="20">
        <f>+Q36+Q37</f>
        <v>165.84162100783072</v>
      </c>
      <c r="R35" s="20">
        <f t="shared" ref="R35:AB35" si="111">+R36+R37</f>
        <v>817.83031454565617</v>
      </c>
      <c r="S35" s="20">
        <f t="shared" si="111"/>
        <v>395.0479941358476</v>
      </c>
      <c r="T35" s="20">
        <f t="shared" si="111"/>
        <v>302.12049922321836</v>
      </c>
      <c r="U35" s="20">
        <f t="shared" si="111"/>
        <v>416.07105622355459</v>
      </c>
      <c r="V35" s="20">
        <f t="shared" si="111"/>
        <v>374.12283738080629</v>
      </c>
      <c r="W35" s="20">
        <f t="shared" si="111"/>
        <v>123.33580974922802</v>
      </c>
      <c r="X35" s="20">
        <f t="shared" si="111"/>
        <v>125.82880673842061</v>
      </c>
      <c r="Y35" s="20">
        <f t="shared" si="111"/>
        <v>211.66192297013555</v>
      </c>
      <c r="Z35" s="20">
        <f t="shared" si="111"/>
        <v>352.50754255030131</v>
      </c>
      <c r="AA35" s="20">
        <f t="shared" si="111"/>
        <v>339.38357712179021</v>
      </c>
      <c r="AB35" s="20">
        <f t="shared" si="111"/>
        <v>1186.449435402792</v>
      </c>
      <c r="AC35" s="20">
        <f t="shared" si="1"/>
        <v>4810.2014170495813</v>
      </c>
      <c r="AD35" s="574"/>
      <c r="AE35" s="20">
        <f>+AE36+AE37</f>
        <v>221.84755771088186</v>
      </c>
      <c r="AF35" s="20">
        <f>+AF36+AF37</f>
        <v>504.25717161661129</v>
      </c>
      <c r="AG35" s="20">
        <f t="shared" ref="AG35:AP35" si="112">+AG36+AG37</f>
        <v>1017.55800297</v>
      </c>
      <c r="AH35" s="20">
        <f t="shared" si="112"/>
        <v>376.42880833169608</v>
      </c>
      <c r="AI35" s="20">
        <f t="shared" si="112"/>
        <v>-60.236638513707724</v>
      </c>
      <c r="AJ35" s="20">
        <f t="shared" si="112"/>
        <v>4.5394995402278937</v>
      </c>
      <c r="AK35" s="20">
        <f t="shared" si="112"/>
        <v>-80.283815566229137</v>
      </c>
      <c r="AL35" s="20">
        <f t="shared" si="112"/>
        <v>40.176307158178759</v>
      </c>
      <c r="AM35" s="20">
        <f t="shared" si="112"/>
        <v>90.812342368376889</v>
      </c>
      <c r="AN35" s="20">
        <f t="shared" si="112"/>
        <v>415.31347725092525</v>
      </c>
      <c r="AO35" s="20">
        <f t="shared" si="112"/>
        <v>581.22191857604855</v>
      </c>
      <c r="AP35" s="20">
        <f t="shared" si="112"/>
        <v>1487.7124827885305</v>
      </c>
      <c r="AQ35" s="20">
        <f t="shared" si="2"/>
        <v>4599.3471142315402</v>
      </c>
      <c r="AR35" s="574"/>
      <c r="AS35" s="20">
        <f>+AS36+AS37</f>
        <v>875.152972088203</v>
      </c>
      <c r="AT35" s="20">
        <f>+AT36+AT37</f>
        <v>277.72443882180147</v>
      </c>
      <c r="AU35" s="20">
        <f t="shared" ref="AU35:BD35" si="113">+AU36+AU37</f>
        <v>1019.3755376030016</v>
      </c>
      <c r="AV35" s="20">
        <f t="shared" si="113"/>
        <v>1229.9125841342561</v>
      </c>
      <c r="AW35" s="20">
        <f t="shared" si="113"/>
        <v>885.89100342884365</v>
      </c>
      <c r="AX35" s="20">
        <f t="shared" si="113"/>
        <v>1261.6516494849186</v>
      </c>
      <c r="AY35" s="20">
        <f t="shared" si="113"/>
        <v>126.54056933699448</v>
      </c>
      <c r="AZ35" s="20">
        <f t="shared" si="113"/>
        <v>1410.4389282532723</v>
      </c>
      <c r="BA35" s="20">
        <f t="shared" si="113"/>
        <v>1617.2461475</v>
      </c>
      <c r="BB35" s="20">
        <f t="shared" si="113"/>
        <v>680.57580304999965</v>
      </c>
      <c r="BC35" s="20">
        <f t="shared" si="113"/>
        <v>546.13866748999953</v>
      </c>
      <c r="BD35" s="20">
        <f t="shared" si="113"/>
        <v>712.5711337599995</v>
      </c>
      <c r="BE35" s="20">
        <f t="shared" si="3"/>
        <v>10643.219434951288</v>
      </c>
      <c r="BF35" s="574"/>
      <c r="BG35" s="20">
        <f>+BG36+BG37</f>
        <v>994.58615520199987</v>
      </c>
      <c r="BH35" s="20">
        <f t="shared" ref="BH35:BR35" si="114">+BH36+BH37</f>
        <v>1066.2542874304006</v>
      </c>
      <c r="BI35" s="20">
        <f t="shared" si="114"/>
        <v>1252.5089904169999</v>
      </c>
      <c r="BJ35" s="20">
        <f t="shared" si="114"/>
        <v>243.04338774259998</v>
      </c>
      <c r="BK35" s="20">
        <f t="shared" si="114"/>
        <v>405.71696526460011</v>
      </c>
      <c r="BL35" s="20">
        <f t="shared" si="114"/>
        <v>-30.531925886400053</v>
      </c>
      <c r="BM35" s="20">
        <f t="shared" si="114"/>
        <v>3.7693826634001084</v>
      </c>
      <c r="BN35" s="20">
        <f t="shared" si="114"/>
        <v>86.90601305780001</v>
      </c>
      <c r="BO35" s="20">
        <f t="shared" si="114"/>
        <v>97.483724626600065</v>
      </c>
      <c r="BP35" s="20">
        <f t="shared" si="114"/>
        <v>460.51231001579998</v>
      </c>
      <c r="BQ35" s="20">
        <f t="shared" si="114"/>
        <v>15.831584930199995</v>
      </c>
      <c r="BR35" s="20">
        <f t="shared" si="114"/>
        <v>-173.39401647219998</v>
      </c>
      <c r="BS35" s="20">
        <f t="shared" si="4"/>
        <v>4422.6868589918004</v>
      </c>
      <c r="BT35" s="574"/>
      <c r="BU35" s="20">
        <f>+BU36+BU37</f>
        <v>58.058513156599929</v>
      </c>
      <c r="BV35" s="20">
        <f t="shared" ref="BV35:CF35" si="115">+BV36+BV37</f>
        <v>-272.04571519440003</v>
      </c>
      <c r="BW35" s="20">
        <f t="shared" si="115"/>
        <v>14.588046818399896</v>
      </c>
      <c r="BX35" s="20">
        <f t="shared" si="115"/>
        <v>-188.62905059920007</v>
      </c>
      <c r="BY35" s="20">
        <f t="shared" si="115"/>
        <v>86.195694589199945</v>
      </c>
      <c r="BZ35" s="20">
        <f t="shared" si="115"/>
        <v>577.38285548900001</v>
      </c>
      <c r="CA35" s="20">
        <f t="shared" si="115"/>
        <v>-162.85936884180006</v>
      </c>
      <c r="CB35" s="20">
        <f t="shared" si="115"/>
        <v>-62.767933298600042</v>
      </c>
      <c r="CC35" s="20">
        <f t="shared" si="115"/>
        <v>-187.86662878520002</v>
      </c>
      <c r="CD35" s="20">
        <f t="shared" si="115"/>
        <v>97.789087350600028</v>
      </c>
      <c r="CE35" s="20">
        <f t="shared" si="115"/>
        <v>307.75848327840004</v>
      </c>
      <c r="CF35" s="20">
        <f t="shared" si="115"/>
        <v>176.51799878099968</v>
      </c>
      <c r="CG35" s="20">
        <f t="shared" si="5"/>
        <v>444.1219827439993</v>
      </c>
      <c r="CH35" s="574"/>
      <c r="CI35" s="20">
        <f>+CI36+CI37</f>
        <v>165.68776101000006</v>
      </c>
      <c r="CJ35" s="20">
        <f t="shared" ref="CJ35:CT35" si="116">+CJ36+CJ37</f>
        <v>118.704760986</v>
      </c>
      <c r="CK35" s="20">
        <f t="shared" si="116"/>
        <v>1611.1012406581995</v>
      </c>
      <c r="CL35" s="20">
        <f t="shared" si="116"/>
        <v>-1176.8449367198</v>
      </c>
      <c r="CM35" s="20">
        <f t="shared" si="116"/>
        <v>-97.911981010800119</v>
      </c>
      <c r="CN35" s="20">
        <f t="shared" si="116"/>
        <v>338.91246745479975</v>
      </c>
      <c r="CO35" s="20">
        <f t="shared" si="116"/>
        <v>29.824642479199973</v>
      </c>
      <c r="CP35" s="20">
        <f t="shared" si="116"/>
        <v>4.497254977799912</v>
      </c>
      <c r="CQ35" s="20">
        <f t="shared" si="116"/>
        <v>928.99577851000015</v>
      </c>
      <c r="CR35" s="20">
        <f t="shared" si="116"/>
        <v>-33.301210483529246</v>
      </c>
      <c r="CS35" s="20">
        <f t="shared" si="116"/>
        <v>11.160508241739663</v>
      </c>
      <c r="CT35" s="20">
        <f t="shared" si="116"/>
        <v>532.38546013271832</v>
      </c>
      <c r="CU35" s="20">
        <f t="shared" si="6"/>
        <v>2433.2117462363281</v>
      </c>
      <c r="CV35" s="574"/>
      <c r="CW35" s="20">
        <f>+CW36+CW37</f>
        <v>-285.10208318772965</v>
      </c>
      <c r="CX35" s="20">
        <f t="shared" ref="CX35:DH35" si="117">+CX36+CX37</f>
        <v>737.13576219392291</v>
      </c>
      <c r="CY35" s="20">
        <f t="shared" si="117"/>
        <v>69.223775529471851</v>
      </c>
      <c r="CZ35" s="20">
        <f t="shared" si="117"/>
        <v>165.58528082021689</v>
      </c>
      <c r="DA35" s="20">
        <f t="shared" si="117"/>
        <v>174.787130807876</v>
      </c>
      <c r="DB35" s="20">
        <f t="shared" si="117"/>
        <v>677.39931495203041</v>
      </c>
      <c r="DC35" s="20">
        <f t="shared" si="117"/>
        <v>124.06818476284832</v>
      </c>
      <c r="DD35" s="20">
        <f t="shared" si="117"/>
        <v>134.87979358272122</v>
      </c>
      <c r="DE35" s="20">
        <f t="shared" si="117"/>
        <v>377.61647247101303</v>
      </c>
      <c r="DF35" s="20">
        <f t="shared" si="117"/>
        <v>98.165246388663491</v>
      </c>
      <c r="DG35" s="20">
        <f t="shared" si="117"/>
        <v>514.24494711275725</v>
      </c>
      <c r="DH35" s="20">
        <f t="shared" si="117"/>
        <v>933.73442021807944</v>
      </c>
      <c r="DI35" s="20">
        <f t="shared" si="7"/>
        <v>3721.7382456518717</v>
      </c>
      <c r="DJ35" s="574"/>
      <c r="DK35" s="20">
        <f>+DK36+DK37</f>
        <v>-135.46515814279871</v>
      </c>
      <c r="DL35" s="20">
        <f t="shared" ref="DL35:DV35" si="118">+DL36+DL37</f>
        <v>42.069621176397959</v>
      </c>
      <c r="DM35" s="20">
        <f t="shared" si="118"/>
        <v>-4.0261993764247563</v>
      </c>
      <c r="DN35" s="20">
        <f t="shared" si="118"/>
        <v>371.05378604217867</v>
      </c>
      <c r="DO35" s="20">
        <f t="shared" si="118"/>
        <v>146.3817601698193</v>
      </c>
      <c r="DP35" s="20">
        <f t="shared" si="118"/>
        <v>415.54586130575626</v>
      </c>
      <c r="DQ35" s="20">
        <f t="shared" si="118"/>
        <v>402.51063120766105</v>
      </c>
      <c r="DR35" s="20">
        <f t="shared" si="118"/>
        <v>182.8367198256916</v>
      </c>
      <c r="DS35" s="20">
        <f t="shared" si="118"/>
        <v>-17.10097310405067</v>
      </c>
      <c r="DT35" s="20">
        <f t="shared" si="118"/>
        <v>-286.7183122779989</v>
      </c>
      <c r="DU35" s="20">
        <f t="shared" si="118"/>
        <v>164.17614928656698</v>
      </c>
      <c r="DV35" s="20">
        <f t="shared" si="118"/>
        <v>922.96456550006667</v>
      </c>
      <c r="DW35" s="20">
        <f t="shared" si="8"/>
        <v>2204.2284516128657</v>
      </c>
      <c r="DX35" s="574"/>
      <c r="DY35" s="20">
        <f>+DY36+DY37</f>
        <v>36.642533868797663</v>
      </c>
      <c r="DZ35" s="20">
        <f t="shared" ref="DZ35:EJ35" si="119">+DZ36+DZ37</f>
        <v>-67.617515124621264</v>
      </c>
      <c r="EA35" s="20">
        <f t="shared" si="119"/>
        <v>234.5827855654845</v>
      </c>
      <c r="EB35" s="20">
        <f t="shared" si="119"/>
        <v>-60.373942565687209</v>
      </c>
      <c r="EC35" s="20">
        <f t="shared" si="119"/>
        <v>500.17926630039835</v>
      </c>
      <c r="ED35" s="20">
        <f t="shared" si="119"/>
        <v>-114.69472699265127</v>
      </c>
      <c r="EE35" s="20">
        <f t="shared" si="119"/>
        <v>55.261135114124002</v>
      </c>
      <c r="EF35" s="20">
        <f t="shared" si="119"/>
        <v>305.58868876113013</v>
      </c>
      <c r="EG35" s="20">
        <f t="shared" si="119"/>
        <v>425.33818986801896</v>
      </c>
      <c r="EH35" s="20">
        <f t="shared" si="119"/>
        <v>199.37158950952625</v>
      </c>
      <c r="EI35" s="20">
        <f t="shared" si="119"/>
        <v>792.30603796155333</v>
      </c>
      <c r="EJ35" s="20">
        <f t="shared" si="119"/>
        <v>112.09085015320908</v>
      </c>
      <c r="EK35" s="20">
        <f t="shared" si="9"/>
        <v>2418.6748924192825</v>
      </c>
      <c r="EL35" s="574"/>
      <c r="EM35" s="20">
        <f>+EM36+EM37</f>
        <v>112.71167256327746</v>
      </c>
      <c r="EN35" s="20">
        <f t="shared" ref="EN35:EU35" si="120">+EN36+EN37</f>
        <v>211.93440343186904</v>
      </c>
      <c r="EO35" s="20">
        <f t="shared" si="120"/>
        <v>685.67864737703417</v>
      </c>
      <c r="EP35" s="20">
        <f t="shared" si="120"/>
        <v>56.377500558153656</v>
      </c>
      <c r="EQ35" s="20">
        <f t="shared" si="120"/>
        <v>34.298409037858846</v>
      </c>
      <c r="ER35" s="20">
        <f t="shared" si="120"/>
        <v>18.653145766088443</v>
      </c>
      <c r="ES35" s="20">
        <f t="shared" si="120"/>
        <v>449.60855415048104</v>
      </c>
      <c r="ET35" s="20">
        <f t="shared" si="120"/>
        <v>65.555022880089297</v>
      </c>
      <c r="EU35" s="20">
        <f t="shared" si="120"/>
        <v>93.093652918687638</v>
      </c>
      <c r="EV35" s="20">
        <f t="shared" ref="EV35:EX35" si="121">+EV36+EV37</f>
        <v>758.16839705819029</v>
      </c>
      <c r="EW35" s="20">
        <f t="shared" si="121"/>
        <v>6.1465523915623663</v>
      </c>
      <c r="EX35" s="20">
        <f t="shared" si="121"/>
        <v>390.77514491218369</v>
      </c>
      <c r="EY35" s="20">
        <f t="shared" si="10"/>
        <v>2883.0011030454757</v>
      </c>
      <c r="EZ35" s="574"/>
      <c r="FA35" s="20">
        <f t="shared" ref="FA35:FL35" si="122">+FA36+FA37</f>
        <v>3369.261356214115</v>
      </c>
      <c r="FB35" s="20">
        <f t="shared" si="122"/>
        <v>290.66213812409291</v>
      </c>
      <c r="FC35" s="20">
        <f t="shared" si="122"/>
        <v>455.46444697135428</v>
      </c>
      <c r="FD35" s="20">
        <f t="shared" si="122"/>
        <v>983.88954415031594</v>
      </c>
      <c r="FE35" s="20">
        <f t="shared" si="122"/>
        <v>244.09338461016148</v>
      </c>
      <c r="FF35" s="20">
        <f t="shared" si="122"/>
        <v>309.66930211849228</v>
      </c>
      <c r="FG35" s="20">
        <f t="shared" si="122"/>
        <v>462.64423403116712</v>
      </c>
      <c r="FH35" s="20">
        <f t="shared" si="122"/>
        <v>584.85711752602572</v>
      </c>
      <c r="FI35" s="20">
        <f t="shared" si="122"/>
        <v>314.85922415657052</v>
      </c>
      <c r="FJ35" s="20">
        <f t="shared" si="122"/>
        <v>337.27709050397777</v>
      </c>
      <c r="FK35" s="20">
        <f t="shared" si="122"/>
        <v>733.96189323028693</v>
      </c>
      <c r="FL35" s="20">
        <f t="shared" si="122"/>
        <v>1058.1901115766022</v>
      </c>
      <c r="FM35" s="20">
        <f t="shared" si="11"/>
        <v>9144.8298432131596</v>
      </c>
      <c r="FO35" s="20">
        <f t="shared" ref="FO35:FX35" si="123">+FO36+FO37</f>
        <v>438.23201012466279</v>
      </c>
      <c r="FP35" s="20">
        <f t="shared" si="123"/>
        <v>565.2276057125332</v>
      </c>
      <c r="FQ35" s="20">
        <f t="shared" si="123"/>
        <v>1120.120726779666</v>
      </c>
      <c r="FR35" s="20">
        <f t="shared" si="123"/>
        <v>622.8951014838766</v>
      </c>
      <c r="FS35" s="20">
        <f t="shared" si="123"/>
        <v>542.1517927700412</v>
      </c>
      <c r="FT35" s="20">
        <f t="shared" si="123"/>
        <v>186.69308635760774</v>
      </c>
      <c r="FU35" s="20">
        <f t="shared" si="123"/>
        <v>446.62661443964322</v>
      </c>
      <c r="FV35" s="20">
        <f t="shared" si="123"/>
        <v>544.31104373336439</v>
      </c>
      <c r="FW35" s="20">
        <f t="shared" si="123"/>
        <v>597.71959653994486</v>
      </c>
      <c r="FX35" s="20">
        <f t="shared" si="123"/>
        <v>1045.663304739174</v>
      </c>
      <c r="FY35" s="20">
        <f>+SUM(FO35:FX35)</f>
        <v>6109.6408826805146</v>
      </c>
      <c r="GA35" s="708"/>
    </row>
    <row r="36" spans="2:183" x14ac:dyDescent="0.25">
      <c r="B36" s="691" t="s">
        <v>695</v>
      </c>
      <c r="C36" s="15">
        <v>129.88538682999999</v>
      </c>
      <c r="D36" s="15">
        <v>95.366707329999997</v>
      </c>
      <c r="E36" s="15">
        <v>154.22165776999998</v>
      </c>
      <c r="F36" s="15">
        <v>194.68448214</v>
      </c>
      <c r="G36" s="15">
        <v>207.25103627999999</v>
      </c>
      <c r="H36" s="15">
        <v>212.66693348999999</v>
      </c>
      <c r="I36" s="15">
        <v>168.13604937999997</v>
      </c>
      <c r="J36" s="15">
        <v>232.35851712000002</v>
      </c>
      <c r="K36" s="15">
        <v>208.94300039000001</v>
      </c>
      <c r="L36" s="15">
        <v>819.27570207000008</v>
      </c>
      <c r="M36" s="15">
        <v>359.94518145000001</v>
      </c>
      <c r="N36" s="15">
        <v>365.20704614999994</v>
      </c>
      <c r="O36" s="15">
        <f t="shared" si="0"/>
        <v>3147.9417003999997</v>
      </c>
      <c r="P36" s="16"/>
      <c r="Q36" s="15">
        <v>126.94027036</v>
      </c>
      <c r="R36" s="15">
        <v>761.2528295599999</v>
      </c>
      <c r="S36" s="15">
        <v>417.59761148000007</v>
      </c>
      <c r="T36" s="15">
        <v>311.45050988999998</v>
      </c>
      <c r="U36" s="15">
        <v>372.29675357999997</v>
      </c>
      <c r="V36" s="15">
        <v>410.76901330999999</v>
      </c>
      <c r="W36" s="15">
        <v>164.78622796000002</v>
      </c>
      <c r="X36" s="15">
        <v>145.74224672</v>
      </c>
      <c r="Y36" s="15">
        <v>132.87047064999999</v>
      </c>
      <c r="Z36" s="15">
        <v>402.46124890999999</v>
      </c>
      <c r="AA36" s="15">
        <v>291.30018895000001</v>
      </c>
      <c r="AB36" s="15">
        <v>1081.5448126599999</v>
      </c>
      <c r="AC36" s="15">
        <f t="shared" si="1"/>
        <v>4619.0121840299998</v>
      </c>
      <c r="AD36" s="16"/>
      <c r="AE36" s="15">
        <v>162.48335168</v>
      </c>
      <c r="AF36" s="15">
        <v>522.56711456999994</v>
      </c>
      <c r="AG36" s="15">
        <v>765.40284739000003</v>
      </c>
      <c r="AH36" s="15">
        <v>313.98479938999998</v>
      </c>
      <c r="AI36" s="15">
        <v>9.0115589499999995</v>
      </c>
      <c r="AJ36" s="15">
        <v>33.800881570000001</v>
      </c>
      <c r="AK36" s="15">
        <v>4.4353659700000003</v>
      </c>
      <c r="AL36" s="15">
        <v>4.8556617900000001</v>
      </c>
      <c r="AM36" s="15">
        <v>0.73713791999999989</v>
      </c>
      <c r="AN36" s="15">
        <v>0.9181585699999999</v>
      </c>
      <c r="AO36" s="15">
        <v>581.23864822999997</v>
      </c>
      <c r="AP36" s="15">
        <v>1380.9896310700001</v>
      </c>
      <c r="AQ36" s="15">
        <f t="shared" si="2"/>
        <v>3780.4251571000004</v>
      </c>
      <c r="AR36" s="16"/>
      <c r="AS36" s="15">
        <v>650.21253646000002</v>
      </c>
      <c r="AT36" s="15">
        <v>348.74970000000002</v>
      </c>
      <c r="AU36" s="15">
        <v>963.52049514999999</v>
      </c>
      <c r="AV36" s="15">
        <v>313.44970999999998</v>
      </c>
      <c r="AW36" s="15">
        <v>854.51647169</v>
      </c>
      <c r="AX36" s="15">
        <v>1293.29592346</v>
      </c>
      <c r="AY36" s="15">
        <v>242.3358709</v>
      </c>
      <c r="AZ36" s="15">
        <v>902.29862617000003</v>
      </c>
      <c r="BA36" s="15">
        <v>232.30850552000001</v>
      </c>
      <c r="BB36" s="15">
        <v>700.88736313999993</v>
      </c>
      <c r="BC36" s="15">
        <v>516.52472742999998</v>
      </c>
      <c r="BD36" s="15">
        <v>670.4652929099999</v>
      </c>
      <c r="BE36" s="15">
        <f t="shared" si="3"/>
        <v>7688.5652228300005</v>
      </c>
      <c r="BF36" s="16"/>
      <c r="BG36" s="15">
        <v>907.21443976</v>
      </c>
      <c r="BH36" s="15">
        <v>3060.0219626800003</v>
      </c>
      <c r="BI36" s="15">
        <v>1637.6952979</v>
      </c>
      <c r="BJ36" s="15">
        <v>333.17462906000003</v>
      </c>
      <c r="BK36" s="15">
        <v>699.28885831000002</v>
      </c>
      <c r="BL36" s="15">
        <v>0.50447639</v>
      </c>
      <c r="BM36" s="15">
        <v>83</v>
      </c>
      <c r="BN36" s="15">
        <v>133.84983</v>
      </c>
      <c r="BO36" s="15">
        <v>90</v>
      </c>
      <c r="BP36" s="15">
        <v>0</v>
      </c>
      <c r="BQ36" s="15">
        <v>0</v>
      </c>
      <c r="BR36" s="15">
        <v>0.17996400000000001</v>
      </c>
      <c r="BS36" s="15">
        <f t="shared" si="4"/>
        <v>6944.9294581000004</v>
      </c>
      <c r="BT36" s="16"/>
      <c r="BU36" s="15">
        <v>0</v>
      </c>
      <c r="BV36" s="15">
        <v>0</v>
      </c>
      <c r="BW36" s="15">
        <v>-9.6725000000000005E-2</v>
      </c>
      <c r="BX36" s="15">
        <v>0</v>
      </c>
      <c r="BY36" s="15">
        <v>0</v>
      </c>
      <c r="BZ36" s="15">
        <v>0</v>
      </c>
      <c r="CA36" s="15">
        <v>0</v>
      </c>
      <c r="CB36" s="15">
        <v>0</v>
      </c>
      <c r="CC36" s="15">
        <v>0</v>
      </c>
      <c r="CD36" s="15">
        <v>224.349129</v>
      </c>
      <c r="CE36" s="15">
        <v>238.73445666999999</v>
      </c>
      <c r="CF36" s="15">
        <v>253.778344</v>
      </c>
      <c r="CG36" s="15">
        <f t="shared" si="5"/>
        <v>716.76520467</v>
      </c>
      <c r="CH36" s="16"/>
      <c r="CI36" s="15">
        <v>240.99780000000001</v>
      </c>
      <c r="CJ36" s="15">
        <v>3.06938442</v>
      </c>
      <c r="CK36" s="15">
        <v>370</v>
      </c>
      <c r="CL36" s="15">
        <v>1.9996</v>
      </c>
      <c r="CM36" s="15">
        <v>0.93481300000000001</v>
      </c>
      <c r="CN36" s="15">
        <v>0.59488099999999999</v>
      </c>
      <c r="CO36" s="15">
        <v>13.1872375</v>
      </c>
      <c r="CP36" s="15">
        <v>338.24276450000002</v>
      </c>
      <c r="CQ36" s="15">
        <v>331.49404500000003</v>
      </c>
      <c r="CR36" s="15">
        <v>417.69183417000005</v>
      </c>
      <c r="CS36" s="15">
        <v>113.25553825999999</v>
      </c>
      <c r="CT36" s="15">
        <v>167.72993044</v>
      </c>
      <c r="CU36" s="15">
        <f t="shared" si="6"/>
        <v>1999.1978282900002</v>
      </c>
      <c r="CV36" s="16"/>
      <c r="CW36" s="15">
        <v>393.61433255000003</v>
      </c>
      <c r="CX36" s="15">
        <v>329.71501330035335</v>
      </c>
      <c r="CY36" s="15">
        <v>88.544436098615876</v>
      </c>
      <c r="CZ36" s="15">
        <v>43.22020836902594</v>
      </c>
      <c r="DA36" s="15">
        <v>391.97372716305244</v>
      </c>
      <c r="DB36" s="15">
        <v>523.47584058999996</v>
      </c>
      <c r="DC36" s="15">
        <v>197.75066179296471</v>
      </c>
      <c r="DD36" s="15">
        <v>33.06892775</v>
      </c>
      <c r="DE36" s="15">
        <v>77.193624785964275</v>
      </c>
      <c r="DF36" s="15">
        <v>557.51432802247109</v>
      </c>
      <c r="DG36" s="15">
        <v>409.46604141045788</v>
      </c>
      <c r="DH36" s="15">
        <v>471.92814521966591</v>
      </c>
      <c r="DI36" s="15">
        <f t="shared" si="7"/>
        <v>3517.4652870525715</v>
      </c>
      <c r="DJ36" s="16"/>
      <c r="DK36" s="15">
        <v>0</v>
      </c>
      <c r="DL36" s="15">
        <v>0</v>
      </c>
      <c r="DM36" s="15">
        <v>0</v>
      </c>
      <c r="DN36" s="15">
        <v>516.26533423682736</v>
      </c>
      <c r="DO36" s="15">
        <v>327.07803340196102</v>
      </c>
      <c r="DP36" s="15">
        <v>184.4135431608702</v>
      </c>
      <c r="DQ36" s="15">
        <v>428.02587827357775</v>
      </c>
      <c r="DR36" s="15">
        <v>165.96154940327563</v>
      </c>
      <c r="DS36" s="15">
        <v>21.13368756251489</v>
      </c>
      <c r="DT36" s="15">
        <v>1.2806256201856323</v>
      </c>
      <c r="DU36" s="15">
        <v>24.02481782594587</v>
      </c>
      <c r="DV36" s="15">
        <v>803.94631581006718</v>
      </c>
      <c r="DW36" s="15">
        <f t="shared" si="8"/>
        <v>2472.1297852952257</v>
      </c>
      <c r="DX36" s="16"/>
      <c r="DY36" s="15">
        <v>3.3700211412466898</v>
      </c>
      <c r="DZ36" s="15">
        <v>53.597977133830803</v>
      </c>
      <c r="EA36" s="15">
        <v>167.48168361608847</v>
      </c>
      <c r="EB36" s="15">
        <v>15.94298</v>
      </c>
      <c r="EC36" s="15">
        <v>650.04929572597928</v>
      </c>
      <c r="ED36" s="15">
        <v>85.027942817610054</v>
      </c>
      <c r="EE36" s="15">
        <v>78.209979030574928</v>
      </c>
      <c r="EF36" s="15">
        <v>273.47101369742177</v>
      </c>
      <c r="EG36" s="15">
        <v>643.56134125548681</v>
      </c>
      <c r="EH36" s="15">
        <v>1.9849074900000001</v>
      </c>
      <c r="EI36" s="15">
        <v>679.13495142558997</v>
      </c>
      <c r="EJ36" s="15">
        <v>54.073774391922697</v>
      </c>
      <c r="EK36" s="15">
        <f t="shared" si="9"/>
        <v>2705.9058677257517</v>
      </c>
      <c r="EL36" s="16"/>
      <c r="EM36" s="15">
        <v>202.87808179800001</v>
      </c>
      <c r="EN36" s="15">
        <v>200</v>
      </c>
      <c r="EO36" s="15">
        <v>695.9839049716096</v>
      </c>
      <c r="EP36" s="15">
        <v>295.35318037626519</v>
      </c>
      <c r="EQ36" s="15">
        <v>238.69315742200001</v>
      </c>
      <c r="ER36" s="15">
        <v>219.05008412672615</v>
      </c>
      <c r="ES36" s="15">
        <v>249.82562141105828</v>
      </c>
      <c r="ET36" s="15">
        <v>23.274757281806082</v>
      </c>
      <c r="EU36" s="15">
        <v>131.27597106498834</v>
      </c>
      <c r="EV36" s="15">
        <v>631.00749733738849</v>
      </c>
      <c r="EW36" s="15">
        <v>46.261202600000004</v>
      </c>
      <c r="EX36" s="15">
        <v>190.67919374424594</v>
      </c>
      <c r="EY36" s="15">
        <f t="shared" si="10"/>
        <v>3124.2826521340885</v>
      </c>
      <c r="EZ36" s="16"/>
      <c r="FA36" s="15">
        <v>3512.2376619949391</v>
      </c>
      <c r="FB36" s="15">
        <v>279.79666970386501</v>
      </c>
      <c r="FC36" s="15">
        <v>239.35777868</v>
      </c>
      <c r="FD36" s="15">
        <v>1034.0003185641601</v>
      </c>
      <c r="FE36" s="15">
        <v>616.60567525016143</v>
      </c>
      <c r="FF36" s="15">
        <v>347.83135852849239</v>
      </c>
      <c r="FG36" s="15">
        <v>455.99072852116711</v>
      </c>
      <c r="FH36" s="15">
        <v>558.58426133602575</v>
      </c>
      <c r="FI36" s="15">
        <v>332.11968318657057</v>
      </c>
      <c r="FJ36" s="15">
        <v>360.86619670397783</v>
      </c>
      <c r="FK36" s="15">
        <v>343.24729248028677</v>
      </c>
      <c r="FL36" s="15">
        <v>1065.1195623266024</v>
      </c>
      <c r="FM36" s="15">
        <f t="shared" si="11"/>
        <v>9145.7571872762492</v>
      </c>
      <c r="FO36" s="15">
        <v>398.77364243466275</v>
      </c>
      <c r="FP36" s="15">
        <v>370.44210655253329</v>
      </c>
      <c r="FQ36" s="15">
        <v>1272.7585922996659</v>
      </c>
      <c r="FR36" s="15">
        <v>750.23229103387678</v>
      </c>
      <c r="FS36" s="15">
        <v>393.7146402000414</v>
      </c>
      <c r="FT36" s="15">
        <v>223.90581360760791</v>
      </c>
      <c r="FU36" s="15">
        <v>292.3875247596431</v>
      </c>
      <c r="FV36" s="15">
        <v>335.74707892336454</v>
      </c>
      <c r="FW36" s="15">
        <v>606.46670076994474</v>
      </c>
      <c r="FX36" s="15">
        <v>958.75298205917397</v>
      </c>
      <c r="FY36" s="15">
        <f>+SUM(FO36:FX36)</f>
        <v>5603.1813726405144</v>
      </c>
      <c r="GA36" s="708"/>
    </row>
    <row r="37" spans="2:183" x14ac:dyDescent="0.25">
      <c r="B37" s="692" t="s">
        <v>98</v>
      </c>
      <c r="C37" s="15">
        <v>72.026542999948973</v>
      </c>
      <c r="D37" s="15">
        <v>285.52030281304548</v>
      </c>
      <c r="E37" s="15">
        <v>-136.27410400570386</v>
      </c>
      <c r="F37" s="15">
        <v>-124.50741934072036</v>
      </c>
      <c r="G37" s="15">
        <v>-2.9568924331984121</v>
      </c>
      <c r="H37" s="15">
        <v>-143.79036141113335</v>
      </c>
      <c r="I37" s="15">
        <v>90.209893786779574</v>
      </c>
      <c r="J37" s="15">
        <v>-128.1962215926128</v>
      </c>
      <c r="K37" s="15">
        <v>16.067499990948022</v>
      </c>
      <c r="L37" s="15">
        <v>1.3644839630286683</v>
      </c>
      <c r="M37" s="15">
        <v>75.276727421266685</v>
      </c>
      <c r="N37" s="15">
        <v>262.83700916943451</v>
      </c>
      <c r="O37" s="15">
        <f t="shared" si="0"/>
        <v>267.57746136108312</v>
      </c>
      <c r="P37" s="16"/>
      <c r="Q37" s="15">
        <v>38.901350647830725</v>
      </c>
      <c r="R37" s="15">
        <v>56.577484985656213</v>
      </c>
      <c r="S37" s="15">
        <v>-22.549617344152466</v>
      </c>
      <c r="T37" s="15">
        <v>-9.3300106667816181</v>
      </c>
      <c r="U37" s="15">
        <v>43.77430264355462</v>
      </c>
      <c r="V37" s="15">
        <v>-36.646175929193703</v>
      </c>
      <c r="W37" s="15">
        <v>-41.450418210772</v>
      </c>
      <c r="X37" s="15">
        <v>-19.913439981579387</v>
      </c>
      <c r="Y37" s="15">
        <v>78.791452320135562</v>
      </c>
      <c r="Z37" s="15">
        <v>-49.953706359698714</v>
      </c>
      <c r="AA37" s="15">
        <v>48.083388171790205</v>
      </c>
      <c r="AB37" s="15">
        <v>104.90462274279218</v>
      </c>
      <c r="AC37" s="15">
        <f t="shared" si="1"/>
        <v>191.18923301958162</v>
      </c>
      <c r="AD37" s="16"/>
      <c r="AE37" s="15">
        <v>59.36420603088186</v>
      </c>
      <c r="AF37" s="15">
        <v>-18.309942953388656</v>
      </c>
      <c r="AG37" s="15">
        <v>252.15515557999998</v>
      </c>
      <c r="AH37" s="15">
        <v>62.444008941696097</v>
      </c>
      <c r="AI37" s="15">
        <v>-69.248197463707726</v>
      </c>
      <c r="AJ37" s="15">
        <v>-29.261382029772108</v>
      </c>
      <c r="AK37" s="15">
        <v>-84.719181536229144</v>
      </c>
      <c r="AL37" s="15">
        <v>35.320645368178759</v>
      </c>
      <c r="AM37" s="15">
        <v>90.075204448376894</v>
      </c>
      <c r="AN37" s="15">
        <v>414.39531868092524</v>
      </c>
      <c r="AO37" s="15">
        <v>-1.6729653951415457E-2</v>
      </c>
      <c r="AP37" s="15">
        <v>106.72285171853048</v>
      </c>
      <c r="AQ37" s="15">
        <f t="shared" si="2"/>
        <v>818.92195713154035</v>
      </c>
      <c r="AR37" s="16"/>
      <c r="AS37" s="15">
        <v>224.94043562820298</v>
      </c>
      <c r="AT37" s="15">
        <v>-71.025261178198548</v>
      </c>
      <c r="AU37" s="15">
        <v>55.855042453001602</v>
      </c>
      <c r="AV37" s="15">
        <v>916.46287413425614</v>
      </c>
      <c r="AW37" s="15">
        <v>31.374531738843643</v>
      </c>
      <c r="AX37" s="15">
        <v>-31.644273975081433</v>
      </c>
      <c r="AY37" s="15">
        <v>-115.79530156300552</v>
      </c>
      <c r="AZ37" s="15">
        <v>508.14030208327222</v>
      </c>
      <c r="BA37" s="15">
        <v>1384.9376419800001</v>
      </c>
      <c r="BB37" s="15">
        <v>-20.311560090000285</v>
      </c>
      <c r="BC37" s="15">
        <v>29.61394005999955</v>
      </c>
      <c r="BD37" s="15">
        <v>42.105840849999595</v>
      </c>
      <c r="BE37" s="15">
        <f t="shared" si="3"/>
        <v>2954.6542121212897</v>
      </c>
      <c r="BF37" s="16"/>
      <c r="BG37" s="15">
        <v>87.371715441999868</v>
      </c>
      <c r="BH37" s="15">
        <v>-1993.7676752495997</v>
      </c>
      <c r="BI37" s="15">
        <v>-385.18630748300006</v>
      </c>
      <c r="BJ37" s="15">
        <v>-90.131241317400054</v>
      </c>
      <c r="BK37" s="15">
        <v>-293.57189304539992</v>
      </c>
      <c r="BL37" s="15">
        <v>-31.036402276400054</v>
      </c>
      <c r="BM37" s="15">
        <v>-79.230617336599892</v>
      </c>
      <c r="BN37" s="15">
        <v>-46.943816942199987</v>
      </c>
      <c r="BO37" s="15">
        <v>7.4837246266000648</v>
      </c>
      <c r="BP37" s="15">
        <v>460.51231001579998</v>
      </c>
      <c r="BQ37" s="15">
        <v>15.831584930199995</v>
      </c>
      <c r="BR37" s="15">
        <v>-173.57398047219999</v>
      </c>
      <c r="BS37" s="15">
        <f t="shared" si="4"/>
        <v>-2522.2425991082</v>
      </c>
      <c r="BT37" s="16"/>
      <c r="BU37" s="15">
        <v>58.058513156599929</v>
      </c>
      <c r="BV37" s="15">
        <v>-272.04571519440003</v>
      </c>
      <c r="BW37" s="15">
        <v>14.684771818399895</v>
      </c>
      <c r="BX37" s="15">
        <v>-188.62905059920007</v>
      </c>
      <c r="BY37" s="15">
        <v>86.195694589199945</v>
      </c>
      <c r="BZ37" s="15">
        <v>577.38285548900001</v>
      </c>
      <c r="CA37" s="15">
        <v>-162.85936884180006</v>
      </c>
      <c r="CB37" s="15">
        <v>-62.767933298600042</v>
      </c>
      <c r="CC37" s="15">
        <v>-187.86662878520002</v>
      </c>
      <c r="CD37" s="15">
        <v>-126.56004164939998</v>
      </c>
      <c r="CE37" s="15">
        <v>69.02402660840005</v>
      </c>
      <c r="CF37" s="15">
        <v>-77.260345219000328</v>
      </c>
      <c r="CG37" s="15">
        <f t="shared" si="5"/>
        <v>-272.64322192600071</v>
      </c>
      <c r="CH37" s="16"/>
      <c r="CI37" s="15">
        <v>-75.310038989999953</v>
      </c>
      <c r="CJ37" s="15">
        <v>115.63537656599999</v>
      </c>
      <c r="CK37" s="15">
        <v>1241.1012406581995</v>
      </c>
      <c r="CL37" s="15">
        <v>-1178.8445367198001</v>
      </c>
      <c r="CM37" s="15">
        <v>-98.846794010800124</v>
      </c>
      <c r="CN37" s="15">
        <v>338.31758645479977</v>
      </c>
      <c r="CO37" s="15">
        <v>16.637404979199971</v>
      </c>
      <c r="CP37" s="15">
        <v>-333.74550952220011</v>
      </c>
      <c r="CQ37" s="15">
        <v>597.50173351000012</v>
      </c>
      <c r="CR37" s="15">
        <v>-450.9930446535293</v>
      </c>
      <c r="CS37" s="15">
        <v>-102.09503001826033</v>
      </c>
      <c r="CT37" s="15">
        <v>364.65552969271835</v>
      </c>
      <c r="CU37" s="15">
        <f t="shared" si="6"/>
        <v>434.01391794632775</v>
      </c>
      <c r="CV37" s="16"/>
      <c r="CW37" s="15">
        <v>-678.71641573772968</v>
      </c>
      <c r="CX37" s="15">
        <v>407.42074889356957</v>
      </c>
      <c r="CY37" s="15">
        <v>-19.320660569144025</v>
      </c>
      <c r="CZ37" s="15">
        <v>122.36507245119094</v>
      </c>
      <c r="DA37" s="15">
        <v>-217.18659635517645</v>
      </c>
      <c r="DB37" s="15">
        <v>153.92347436203045</v>
      </c>
      <c r="DC37" s="15">
        <v>-73.682477030116388</v>
      </c>
      <c r="DD37" s="15">
        <v>101.81086583272122</v>
      </c>
      <c r="DE37" s="15">
        <v>300.42284768504874</v>
      </c>
      <c r="DF37" s="15">
        <v>-459.3490816338076</v>
      </c>
      <c r="DG37" s="15">
        <v>104.77890570229931</v>
      </c>
      <c r="DH37" s="15">
        <v>461.80627499841353</v>
      </c>
      <c r="DI37" s="15">
        <f t="shared" si="7"/>
        <v>204.27295859929961</v>
      </c>
      <c r="DJ37" s="16"/>
      <c r="DK37" s="15">
        <v>-135.46515814279871</v>
      </c>
      <c r="DL37" s="15">
        <v>42.069621176397959</v>
      </c>
      <c r="DM37" s="15">
        <v>-4.0261993764247563</v>
      </c>
      <c r="DN37" s="15">
        <v>-145.21154819464869</v>
      </c>
      <c r="DO37" s="15">
        <v>-180.69627323214172</v>
      </c>
      <c r="DP37" s="15">
        <v>231.13231814488609</v>
      </c>
      <c r="DQ37" s="15">
        <v>-25.515247065916697</v>
      </c>
      <c r="DR37" s="15">
        <v>16.875170422415977</v>
      </c>
      <c r="DS37" s="15">
        <v>-38.23466066656556</v>
      </c>
      <c r="DT37" s="15">
        <v>-287.99893789818452</v>
      </c>
      <c r="DU37" s="15">
        <v>140.15133146062112</v>
      </c>
      <c r="DV37" s="15">
        <v>119.01824968999949</v>
      </c>
      <c r="DW37" s="15">
        <f t="shared" si="8"/>
        <v>-267.90133368236002</v>
      </c>
      <c r="DX37" s="16"/>
      <c r="DY37" s="15">
        <v>33.272512727550975</v>
      </c>
      <c r="DZ37" s="15">
        <v>-121.21549225845206</v>
      </c>
      <c r="EA37" s="15">
        <v>67.101101949396025</v>
      </c>
      <c r="EB37" s="15">
        <v>-76.316922565687207</v>
      </c>
      <c r="EC37" s="15">
        <v>-149.87002942558092</v>
      </c>
      <c r="ED37" s="15">
        <v>-199.72266981026132</v>
      </c>
      <c r="EE37" s="15">
        <v>-22.948843916450926</v>
      </c>
      <c r="EF37" s="15">
        <v>32.117675063708361</v>
      </c>
      <c r="EG37" s="15">
        <v>-218.22315138746785</v>
      </c>
      <c r="EH37" s="15">
        <v>197.38668201952623</v>
      </c>
      <c r="EI37" s="15">
        <v>113.17108653596335</v>
      </c>
      <c r="EJ37" s="15">
        <v>58.017075761286378</v>
      </c>
      <c r="EK37" s="15">
        <f t="shared" si="9"/>
        <v>-287.23097530646896</v>
      </c>
      <c r="EL37" s="16"/>
      <c r="EM37" s="15">
        <v>-90.166409234722551</v>
      </c>
      <c r="EN37" s="15">
        <v>11.934403431869043</v>
      </c>
      <c r="EO37" s="15">
        <v>-10.305257594575437</v>
      </c>
      <c r="EP37" s="15">
        <v>-238.97567981811153</v>
      </c>
      <c r="EQ37" s="15">
        <v>-204.39474838414117</v>
      </c>
      <c r="ER37" s="15">
        <v>-200.39693836063771</v>
      </c>
      <c r="ES37" s="15">
        <v>199.78293273942273</v>
      </c>
      <c r="ET37" s="15">
        <v>42.280265598283222</v>
      </c>
      <c r="EU37" s="15">
        <v>-38.182318146300702</v>
      </c>
      <c r="EV37" s="15">
        <v>127.16089972080175</v>
      </c>
      <c r="EW37" s="15">
        <v>-40.114650208437638</v>
      </c>
      <c r="EX37" s="15">
        <v>200.09595116793776</v>
      </c>
      <c r="EY37" s="15">
        <f t="shared" si="10"/>
        <v>-241.28154908861228</v>
      </c>
      <c r="EZ37" s="16"/>
      <c r="FA37" s="15">
        <v>-142.97630578082396</v>
      </c>
      <c r="FB37" s="15">
        <v>10.865468420227899</v>
      </c>
      <c r="FC37" s="15">
        <v>216.10666829135425</v>
      </c>
      <c r="FD37" s="15">
        <v>-50.110774413844183</v>
      </c>
      <c r="FE37" s="15">
        <v>-372.51229063999995</v>
      </c>
      <c r="FF37" s="15">
        <v>-38.162056410000105</v>
      </c>
      <c r="FG37" s="15">
        <v>6.6535055100000022</v>
      </c>
      <c r="FH37" s="15">
        <v>26.27285618999997</v>
      </c>
      <c r="FI37" s="15">
        <v>-17.26045903000005</v>
      </c>
      <c r="FJ37" s="15">
        <v>-23.58910620000006</v>
      </c>
      <c r="FK37" s="15">
        <v>390.71460075000016</v>
      </c>
      <c r="FL37" s="15">
        <v>-6.9294507500001146</v>
      </c>
      <c r="FM37" s="15">
        <f t="shared" si="11"/>
        <v>-0.9273440630861387</v>
      </c>
      <c r="FO37" s="15">
        <v>39.458367690000046</v>
      </c>
      <c r="FP37" s="15">
        <v>194.78549915999997</v>
      </c>
      <c r="FQ37" s="15">
        <v>-152.63786551999988</v>
      </c>
      <c r="FR37" s="15">
        <v>-127.33718955000018</v>
      </c>
      <c r="FS37" s="15">
        <v>148.4371525699998</v>
      </c>
      <c r="FT37" s="15">
        <v>-37.212727250000171</v>
      </c>
      <c r="FU37" s="15">
        <v>154.23908968000012</v>
      </c>
      <c r="FV37" s="15">
        <v>208.5639648099999</v>
      </c>
      <c r="FW37" s="15">
        <v>-8.7471042299998771</v>
      </c>
      <c r="FX37" s="15">
        <v>86.910322680000036</v>
      </c>
      <c r="FY37" s="15">
        <f>+SUM(FO37:FX37)</f>
        <v>506.45951003999977</v>
      </c>
      <c r="GA37" s="708"/>
    </row>
    <row r="38" spans="2:183" ht="15.75" x14ac:dyDescent="0.25">
      <c r="B38" s="690" t="s">
        <v>40</v>
      </c>
      <c r="C38" s="20">
        <f>+C39+C41+C42+C43</f>
        <v>-331.12188536579686</v>
      </c>
      <c r="D38" s="20">
        <f t="shared" ref="D38:N38" si="124">+D39+D41+D42+D43</f>
        <v>441.40232093514533</v>
      </c>
      <c r="E38" s="20">
        <f t="shared" si="124"/>
        <v>444.22664075849735</v>
      </c>
      <c r="F38" s="20">
        <f t="shared" si="124"/>
        <v>228.63821779980427</v>
      </c>
      <c r="G38" s="20">
        <f t="shared" si="124"/>
        <v>-19.972568585447505</v>
      </c>
      <c r="H38" s="20">
        <f t="shared" si="124"/>
        <v>248.17599735612657</v>
      </c>
      <c r="I38" s="20">
        <f t="shared" si="124"/>
        <v>41.011890871167225</v>
      </c>
      <c r="J38" s="20">
        <f t="shared" si="124"/>
        <v>517.79009872687197</v>
      </c>
      <c r="K38" s="20">
        <f t="shared" si="124"/>
        <v>389.08855520496206</v>
      </c>
      <c r="L38" s="20">
        <f t="shared" si="124"/>
        <v>438.4098364961082</v>
      </c>
      <c r="M38" s="20">
        <f t="shared" si="124"/>
        <v>246.22424509721793</v>
      </c>
      <c r="N38" s="20">
        <f t="shared" si="124"/>
        <v>152.69304128675847</v>
      </c>
      <c r="O38" s="20">
        <f t="shared" si="0"/>
        <v>2796.5663905814154</v>
      </c>
      <c r="P38" s="574"/>
      <c r="Q38" s="20">
        <f>+Q39+Q41+Q42+Q43</f>
        <v>7.3649607459406568</v>
      </c>
      <c r="R38" s="20">
        <f t="shared" ref="R38" si="125">+R39+R41+R42+R43</f>
        <v>487.47866816294845</v>
      </c>
      <c r="S38" s="20">
        <f t="shared" ref="S38" si="126">+S39+S41+S42+S43</f>
        <v>408.88394441999566</v>
      </c>
      <c r="T38" s="20">
        <f t="shared" ref="T38" si="127">+T39+T41+T42+T43</f>
        <v>470.39812900182073</v>
      </c>
      <c r="U38" s="20">
        <f t="shared" ref="U38" si="128">+U39+U41+U42+U43</f>
        <v>306.79381741630476</v>
      </c>
      <c r="V38" s="20">
        <f t="shared" ref="V38" si="129">+V39+V41+V42+V43</f>
        <v>-477.78471282485589</v>
      </c>
      <c r="W38" s="20">
        <f t="shared" ref="W38" si="130">+W39+W41+W42+W43</f>
        <v>698.48236427969971</v>
      </c>
      <c r="X38" s="20">
        <f t="shared" ref="X38" si="131">+X39+X41+X42+X43</f>
        <v>143.1730996952588</v>
      </c>
      <c r="Y38" s="20">
        <f t="shared" ref="Y38" si="132">+Y39+Y41+Y42+Y43</f>
        <v>1255.4078516744908</v>
      </c>
      <c r="Z38" s="20">
        <f t="shared" ref="Z38" si="133">+Z39+Z41+Z42+Z43</f>
        <v>397.8217546444734</v>
      </c>
      <c r="AA38" s="20">
        <f t="shared" ref="AA38" si="134">+AA39+AA41+AA42+AA43</f>
        <v>617.08818458698704</v>
      </c>
      <c r="AB38" s="20">
        <f t="shared" ref="AB38" si="135">+AB39+AB41+AB42+AB43</f>
        <v>-47.558252942205108</v>
      </c>
      <c r="AC38" s="20">
        <f t="shared" si="1"/>
        <v>4267.5498088608583</v>
      </c>
      <c r="AD38" s="574"/>
      <c r="AE38" s="20">
        <f>+AE39+AE41+AE42+AE43</f>
        <v>-234.5229886207367</v>
      </c>
      <c r="AF38" s="20">
        <f t="shared" ref="AF38" si="136">+AF39+AF41+AF42+AF43</f>
        <v>-412.99391927681751</v>
      </c>
      <c r="AG38" s="20">
        <f t="shared" ref="AG38" si="137">+AG39+AG41+AG42+AG43</f>
        <v>-1.8148953839058635</v>
      </c>
      <c r="AH38" s="20">
        <f t="shared" ref="AH38" si="138">+AH39+AH41+AH42+AH43</f>
        <v>-268.402899455571</v>
      </c>
      <c r="AI38" s="20">
        <f t="shared" ref="AI38" si="139">+AI39+AI41+AI42+AI43</f>
        <v>167.31651312903512</v>
      </c>
      <c r="AJ38" s="20">
        <f t="shared" ref="AJ38" si="140">+AJ39+AJ41+AJ42+AJ43</f>
        <v>232.15517462339784</v>
      </c>
      <c r="AK38" s="20">
        <f t="shared" ref="AK38" si="141">+AK39+AK41+AK42+AK43</f>
        <v>-73.012773700366211</v>
      </c>
      <c r="AL38" s="20">
        <f t="shared" ref="AL38" si="142">+AL39+AL41+AL42+AL43</f>
        <v>108.69025190239245</v>
      </c>
      <c r="AM38" s="20">
        <f t="shared" ref="AM38" si="143">+AM39+AM41+AM42+AM43</f>
        <v>344.86808428995602</v>
      </c>
      <c r="AN38" s="20">
        <f t="shared" ref="AN38" si="144">+AN39+AN41+AN42+AN43</f>
        <v>421.20943457102737</v>
      </c>
      <c r="AO38" s="20">
        <f t="shared" ref="AO38" si="145">+AO39+AO41+AO42+AO43</f>
        <v>252.01792006560242</v>
      </c>
      <c r="AP38" s="20">
        <f t="shared" ref="AP38" si="146">+AP39+AP41+AP42+AP43</f>
        <v>2338.9686207124241</v>
      </c>
      <c r="AQ38" s="20">
        <f t="shared" si="2"/>
        <v>2874.4785228564378</v>
      </c>
      <c r="AR38" s="574"/>
      <c r="AS38" s="20">
        <f>+AS39+AS41+AS42+AS43</f>
        <v>-719.84903560429098</v>
      </c>
      <c r="AT38" s="20">
        <f t="shared" ref="AT38" si="147">+AT39+AT41+AT42+AT43</f>
        <v>-174.31720907360832</v>
      </c>
      <c r="AU38" s="20">
        <f t="shared" ref="AU38" si="148">+AU39+AU41+AU42+AU43</f>
        <v>291.67714315177165</v>
      </c>
      <c r="AV38" s="20">
        <f t="shared" ref="AV38" si="149">+AV39+AV41+AV42+AV43</f>
        <v>-36.702509700250175</v>
      </c>
      <c r="AW38" s="20">
        <f t="shared" ref="AW38" si="150">+AW39+AW41+AW42+AW43</f>
        <v>76.013770840601708</v>
      </c>
      <c r="AX38" s="20">
        <f t="shared" ref="AX38" si="151">+AX39+AX41+AX42+AX43</f>
        <v>-374.3902305831075</v>
      </c>
      <c r="AY38" s="20">
        <f t="shared" ref="AY38" si="152">+AY39+AY41+AY42+AY43</f>
        <v>-84.291449433269534</v>
      </c>
      <c r="AZ38" s="20">
        <f t="shared" ref="AZ38" si="153">+AZ39+AZ41+AZ42+AZ43</f>
        <v>-186.41750163519316</v>
      </c>
      <c r="BA38" s="20">
        <f t="shared" ref="BA38" si="154">+BA39+BA41+BA42+BA43</f>
        <v>-61.456546083584769</v>
      </c>
      <c r="BB38" s="20">
        <f t="shared" ref="BB38" si="155">+BB39+BB41+BB42+BB43</f>
        <v>-247.31222078209686</v>
      </c>
      <c r="BC38" s="20">
        <f t="shared" ref="BC38" si="156">+BC39+BC41+BC42+BC43</f>
        <v>743.51568663626381</v>
      </c>
      <c r="BD38" s="20">
        <f t="shared" ref="BD38" si="157">+BD39+BD41+BD42+BD43</f>
        <v>306.98627414123087</v>
      </c>
      <c r="BE38" s="20">
        <f t="shared" si="3"/>
        <v>-466.5438281255332</v>
      </c>
      <c r="BF38" s="574"/>
      <c r="BG38" s="20">
        <f>+BG39+BG41+BG42+BG43</f>
        <v>-657.24645702237967</v>
      </c>
      <c r="BH38" s="20">
        <f t="shared" ref="BH38" si="158">+BH39+BH41+BH42+BH43</f>
        <v>109.37284627248121</v>
      </c>
      <c r="BI38" s="20">
        <f t="shared" ref="BI38" si="159">+BI39+BI41+BI42+BI43</f>
        <v>-4.3618342364923848</v>
      </c>
      <c r="BJ38" s="20">
        <f t="shared" ref="BJ38" si="160">+BJ39+BJ41+BJ42+BJ43</f>
        <v>-118.93809390947536</v>
      </c>
      <c r="BK38" s="20">
        <f t="shared" ref="BK38" si="161">+BK39+BK41+BK42+BK43</f>
        <v>1368.9354497859183</v>
      </c>
      <c r="BL38" s="20">
        <f t="shared" ref="BL38" si="162">+BL39+BL41+BL42+BL43</f>
        <v>773.57834277952225</v>
      </c>
      <c r="BM38" s="20">
        <f t="shared" ref="BM38" si="163">+BM39+BM41+BM42+BM43</f>
        <v>-347.42147795198133</v>
      </c>
      <c r="BN38" s="20">
        <f t="shared" ref="BN38" si="164">+BN39+BN41+BN42+BN43</f>
        <v>116.43314921458757</v>
      </c>
      <c r="BO38" s="20">
        <f t="shared" ref="BO38" si="165">+BO39+BO41+BO42+BO43</f>
        <v>533.59948819642022</v>
      </c>
      <c r="BP38" s="20">
        <f t="shared" ref="BP38" si="166">+BP39+BP41+BP42+BP43</f>
        <v>-542.93405248580768</v>
      </c>
      <c r="BQ38" s="20">
        <f t="shared" ref="BQ38" si="167">+BQ39+BQ41+BQ42+BQ43</f>
        <v>-408.51083909604017</v>
      </c>
      <c r="BR38" s="20">
        <f t="shared" ref="BR38" si="168">+BR39+BR41+BR42+BR43</f>
        <v>1298.0220713299523</v>
      </c>
      <c r="BS38" s="20">
        <f t="shared" si="4"/>
        <v>2120.5285928767053</v>
      </c>
      <c r="BT38" s="574"/>
      <c r="BU38" s="20">
        <f>+BU39+BU41+BU42+BU43</f>
        <v>-369.43434588339136</v>
      </c>
      <c r="BV38" s="20">
        <f t="shared" ref="BV38" si="169">+BV39+BV41+BV42+BV43</f>
        <v>-200.87124090679453</v>
      </c>
      <c r="BW38" s="20">
        <f t="shared" ref="BW38" si="170">+BW39+BW41+BW42+BW43</f>
        <v>388.14695784960202</v>
      </c>
      <c r="BX38" s="20">
        <f t="shared" ref="BX38" si="171">+BX39+BX41+BX42+BX43</f>
        <v>443.30437675100234</v>
      </c>
      <c r="BY38" s="20">
        <f t="shared" ref="BY38" si="172">+BY39+BY41+BY42+BY43</f>
        <v>318.18179897385642</v>
      </c>
      <c r="BZ38" s="20">
        <f t="shared" ref="BZ38" si="173">+BZ39+BZ41+BZ42+BZ43</f>
        <v>282.93679766369263</v>
      </c>
      <c r="CA38" s="20">
        <f t="shared" ref="CA38" si="174">+CA39+CA41+CA42+CA43</f>
        <v>-272.11384328856417</v>
      </c>
      <c r="CB38" s="20">
        <f t="shared" ref="CB38" si="175">+CB39+CB41+CB42+CB43</f>
        <v>396.33875779541677</v>
      </c>
      <c r="CC38" s="20">
        <f t="shared" ref="CC38" si="176">+CC39+CC41+CC42+CC43</f>
        <v>11.525926108745654</v>
      </c>
      <c r="CD38" s="20">
        <f t="shared" ref="CD38" si="177">+CD39+CD41+CD42+CD43</f>
        <v>353.87403747006761</v>
      </c>
      <c r="CE38" s="20">
        <f t="shared" ref="CE38" si="178">+CE39+CE41+CE42+CE43</f>
        <v>-130.64621377436055</v>
      </c>
      <c r="CF38" s="20">
        <f t="shared" ref="CF38" si="179">+CF39+CF41+CF42+CF43</f>
        <v>1329.8080133405379</v>
      </c>
      <c r="CG38" s="20">
        <f t="shared" si="5"/>
        <v>2551.0510220998108</v>
      </c>
      <c r="CH38" s="574"/>
      <c r="CI38" s="20">
        <f>+CI39+CI41+CI42+CI43</f>
        <v>-165.77683270088781</v>
      </c>
      <c r="CJ38" s="20">
        <f t="shared" ref="CJ38" si="180">+CJ39+CJ41+CJ42+CJ43</f>
        <v>-428.28837457729946</v>
      </c>
      <c r="CK38" s="20">
        <f t="shared" ref="CK38" si="181">+CK39+CK41+CK42+CK43</f>
        <v>549.32036262175291</v>
      </c>
      <c r="CL38" s="20">
        <f t="shared" ref="CL38" si="182">+CL39+CL41+CL42+CL43</f>
        <v>-56.372137746712163</v>
      </c>
      <c r="CM38" s="20">
        <f t="shared" ref="CM38" si="183">+CM39+CM41+CM42+CM43</f>
        <v>333.63673193170257</v>
      </c>
      <c r="CN38" s="20">
        <f t="shared" ref="CN38" si="184">+CN39+CN41+CN42+CN43</f>
        <v>200.52150952590216</v>
      </c>
      <c r="CO38" s="20">
        <f t="shared" ref="CO38" si="185">+CO39+CO41+CO42+CO43</f>
        <v>-326.68100294770352</v>
      </c>
      <c r="CP38" s="20">
        <f t="shared" ref="CP38" si="186">+CP39+CP41+CP42+CP43</f>
        <v>372.80567207489764</v>
      </c>
      <c r="CQ38" s="20">
        <f t="shared" ref="CQ38" si="187">+CQ39+CQ41+CQ42+CQ43</f>
        <v>515.26976363500341</v>
      </c>
      <c r="CR38" s="20">
        <f t="shared" ref="CR38" si="188">+CR39+CR41+CR42+CR43</f>
        <v>-813.1620972576842</v>
      </c>
      <c r="CS38" s="20">
        <f t="shared" ref="CS38" si="189">+CS39+CS41+CS42+CS43</f>
        <v>-223.79628304652192</v>
      </c>
      <c r="CT38" s="20">
        <f t="shared" ref="CT38" si="190">+CT39+CT41+CT42+CT43</f>
        <v>1836.7083453698679</v>
      </c>
      <c r="CU38" s="20">
        <f t="shared" si="6"/>
        <v>1794.1856568823175</v>
      </c>
      <c r="CV38" s="574"/>
      <c r="CW38" s="20">
        <f>+CW39+CW41+CW42+CW43</f>
        <v>-325.15698471248612</v>
      </c>
      <c r="CX38" s="20">
        <f t="shared" ref="CX38" si="191">+CX39+CX41+CX42+CX43</f>
        <v>-501.65861118543523</v>
      </c>
      <c r="CY38" s="20">
        <f t="shared" ref="CY38" si="192">+CY39+CY41+CY42+CY43</f>
        <v>360.0706549460221</v>
      </c>
      <c r="CZ38" s="20">
        <f t="shared" ref="CZ38" si="193">+CZ39+CZ41+CZ42+CZ43</f>
        <v>1311.4535741755185</v>
      </c>
      <c r="DA38" s="20">
        <f t="shared" ref="DA38" si="194">+DA39+DA41+DA42+DA43</f>
        <v>720.1992709412059</v>
      </c>
      <c r="DB38" s="20">
        <f t="shared" ref="DB38" si="195">+DB39+DB41+DB42+DB43</f>
        <v>499.48044906850123</v>
      </c>
      <c r="DC38" s="20">
        <f t="shared" ref="DC38" si="196">+DC39+DC41+DC42+DC43</f>
        <v>556.41106440059889</v>
      </c>
      <c r="DD38" s="20">
        <f t="shared" ref="DD38" si="197">+DD39+DD41+DD42+DD43</f>
        <v>-213.82767223502736</v>
      </c>
      <c r="DE38" s="20">
        <f t="shared" ref="DE38" si="198">+DE39+DE41+DE42+DE43</f>
        <v>-36.066474099304294</v>
      </c>
      <c r="DF38" s="20">
        <f t="shared" ref="DF38" si="199">+DF39+DF41+DF42+DF43</f>
        <v>-958.90668921218798</v>
      </c>
      <c r="DG38" s="20">
        <f t="shared" ref="DG38" si="200">+DG39+DG41+DG42+DG43</f>
        <v>-124.82405573766937</v>
      </c>
      <c r="DH38" s="20">
        <f t="shared" ref="DH38" si="201">+DH39+DH41+DH42+DH43</f>
        <v>-976.04438770963156</v>
      </c>
      <c r="DI38" s="20">
        <f t="shared" si="7"/>
        <v>311.13013864010463</v>
      </c>
      <c r="DJ38" s="574"/>
      <c r="DK38" s="20">
        <f>+DK39+DK41+DK42+DK43</f>
        <v>617.82296520287787</v>
      </c>
      <c r="DL38" s="20">
        <f t="shared" ref="DL38" si="202">+DL39+DL41+DL42+DL43</f>
        <v>178.21514688822805</v>
      </c>
      <c r="DM38" s="20">
        <f t="shared" ref="DM38" si="203">+DM39+DM41+DM42+DM43</f>
        <v>15.107049200429572</v>
      </c>
      <c r="DN38" s="20">
        <f t="shared" ref="DN38" si="204">+DN39+DN41+DN42+DN43</f>
        <v>-257.55679924189769</v>
      </c>
      <c r="DO38" s="20">
        <f t="shared" ref="DO38" si="205">+DO39+DO41+DO42+DO43</f>
        <v>-95.67910419713948</v>
      </c>
      <c r="DP38" s="20">
        <f t="shared" ref="DP38" si="206">+DP39+DP41+DP42+DP43</f>
        <v>280.79831228656633</v>
      </c>
      <c r="DQ38" s="20">
        <f t="shared" ref="DQ38" si="207">+DQ39+DQ41+DQ42+DQ43</f>
        <v>-32.575385232587678</v>
      </c>
      <c r="DR38" s="20">
        <f t="shared" ref="DR38" si="208">+DR39+DR41+DR42+DR43</f>
        <v>320.25107029744163</v>
      </c>
      <c r="DS38" s="20">
        <f t="shared" ref="DS38" si="209">+DS39+DS41+DS42+DS43</f>
        <v>-495.68140146259771</v>
      </c>
      <c r="DT38" s="20">
        <f t="shared" ref="DT38" si="210">+DT39+DT41+DT42+DT43</f>
        <v>183.24454961359521</v>
      </c>
      <c r="DU38" s="20">
        <f t="shared" ref="DU38" si="211">+DU39+DU41+DU42+DU43</f>
        <v>-37.625123415101157</v>
      </c>
      <c r="DV38" s="20">
        <f t="shared" ref="DV38" si="212">+DV39+DV41+DV42+DV43</f>
        <v>832.1377059646851</v>
      </c>
      <c r="DW38" s="20">
        <f t="shared" si="8"/>
        <v>1508.4589859045</v>
      </c>
      <c r="DX38" s="574"/>
      <c r="DY38" s="20">
        <f>+DY39+DY41+DY42+DY43</f>
        <v>-211.14687082152432</v>
      </c>
      <c r="DZ38" s="20">
        <f t="shared" ref="DZ38" si="213">+DZ39+DZ41+DZ42+DZ43</f>
        <v>318.01969700451662</v>
      </c>
      <c r="EA38" s="20">
        <f t="shared" ref="EA38" si="214">+EA39+EA41+EA42+EA43</f>
        <v>-199.63069011978851</v>
      </c>
      <c r="EB38" s="20">
        <f t="shared" ref="EB38" si="215">+EB39+EB41+EB42+EB43</f>
        <v>462.83230763649203</v>
      </c>
      <c r="EC38" s="20">
        <f t="shared" ref="EC38" si="216">+EC39+EC41+EC42+EC43</f>
        <v>-288.79103806771201</v>
      </c>
      <c r="ED38" s="20">
        <f t="shared" ref="ED38" si="217">+ED39+ED41+ED42+ED43</f>
        <v>206.49081120524437</v>
      </c>
      <c r="EE38" s="20">
        <f t="shared" ref="EE38" si="218">+EE39+EE41+EE42+EE43</f>
        <v>-1.9335461387524902</v>
      </c>
      <c r="EF38" s="20">
        <f t="shared" ref="EF38" si="219">+EF39+EF41+EF42+EF43</f>
        <v>123.98401666971961</v>
      </c>
      <c r="EG38" s="20">
        <f t="shared" ref="EG38" si="220">+EG39+EG41+EG42+EG43</f>
        <v>-143.16839883889139</v>
      </c>
      <c r="EH38" s="20">
        <f t="shared" ref="EH38" si="221">+EH39+EH41+EH42+EH43</f>
        <v>-149.11089046726056</v>
      </c>
      <c r="EI38" s="20">
        <f t="shared" ref="EI38" si="222">+EI39+EI41+EI42+EI43</f>
        <v>291.57614854748931</v>
      </c>
      <c r="EJ38" s="20">
        <f t="shared" ref="EJ38" si="223">+EJ39+EJ41+EJ42+EJ43</f>
        <v>-238.41398393772889</v>
      </c>
      <c r="EK38" s="20">
        <f t="shared" si="9"/>
        <v>170.7075626718038</v>
      </c>
      <c r="EL38" s="574"/>
      <c r="EM38" s="20">
        <f>+EM39+EM41+EM42+EM43</f>
        <v>-11.009008567321104</v>
      </c>
      <c r="EN38" s="20">
        <f t="shared" ref="EN38" si="224">+EN39+EN41+EN42+EN43</f>
        <v>1029.343772785267</v>
      </c>
      <c r="EO38" s="20">
        <f t="shared" ref="EO38" si="225">+EO39+EO41+EO42+EO43</f>
        <v>-293.79034660198033</v>
      </c>
      <c r="EP38" s="20">
        <f t="shared" ref="EP38" si="226">+EP39+EP41+EP42+EP43</f>
        <v>54.112156120067311</v>
      </c>
      <c r="EQ38" s="20">
        <f t="shared" ref="EQ38" si="227">+EQ39+EQ41+EQ42+EQ43</f>
        <v>359.25035556948785</v>
      </c>
      <c r="ER38" s="20">
        <f t="shared" ref="ER38" si="228">+ER39+ER41+ER42+ER43</f>
        <v>376.09731996552989</v>
      </c>
      <c r="ES38" s="20">
        <f t="shared" ref="ES38" si="229">+ES39+ES41+ES42+ES43</f>
        <v>330.89286942336707</v>
      </c>
      <c r="ET38" s="20">
        <f t="shared" ref="ET38" si="230">+ET39+ET41+ET42+ET43</f>
        <v>206.34154779076326</v>
      </c>
      <c r="EU38" s="20">
        <f t="shared" ref="EU38:EX38" si="231">+EU39+EU41+EU42+EU43</f>
        <v>236.71795017968844</v>
      </c>
      <c r="EV38" s="20">
        <f t="shared" si="231"/>
        <v>281.96513276044362</v>
      </c>
      <c r="EW38" s="20">
        <f t="shared" si="231"/>
        <v>1402.2033174049675</v>
      </c>
      <c r="EX38" s="20">
        <f t="shared" si="231"/>
        <v>815.73348246191756</v>
      </c>
      <c r="EY38" s="20">
        <f t="shared" si="10"/>
        <v>4787.8585492921984</v>
      </c>
      <c r="EZ38" s="574"/>
      <c r="FA38" s="20">
        <f t="shared" ref="FA38:FL38" si="232">+FA39+FA41+FA42+FA43</f>
        <v>247.83540601594007</v>
      </c>
      <c r="FB38" s="20">
        <f t="shared" si="232"/>
        <v>-287.88063049279617</v>
      </c>
      <c r="FC38" s="20">
        <f t="shared" si="232"/>
        <v>-108.61258278657468</v>
      </c>
      <c r="FD38" s="20">
        <f t="shared" si="232"/>
        <v>66.395868818365699</v>
      </c>
      <c r="FE38" s="20">
        <f t="shared" si="232"/>
        <v>-426.72662372190018</v>
      </c>
      <c r="FF38" s="20">
        <f t="shared" si="232"/>
        <v>-116.73679199589367</v>
      </c>
      <c r="FG38" s="20">
        <f t="shared" si="232"/>
        <v>-225.99650795958473</v>
      </c>
      <c r="FH38" s="20">
        <f t="shared" si="232"/>
        <v>-652.44448247962839</v>
      </c>
      <c r="FI38" s="20">
        <f t="shared" si="232"/>
        <v>-190.57909994905225</v>
      </c>
      <c r="FJ38" s="20">
        <f t="shared" si="232"/>
        <v>-122.53110382196675</v>
      </c>
      <c r="FK38" s="20">
        <f t="shared" si="232"/>
        <v>-9.5812773852516102</v>
      </c>
      <c r="FL38" s="20">
        <f t="shared" si="232"/>
        <v>-24.690167968934531</v>
      </c>
      <c r="FM38" s="20">
        <f t="shared" si="11"/>
        <v>-1851.5479937272771</v>
      </c>
      <c r="FO38" s="20">
        <f t="shared" ref="FO38:FX38" si="233">+FO39+FO41+FO42+FO43</f>
        <v>18.336222756483551</v>
      </c>
      <c r="FP38" s="20">
        <f t="shared" si="233"/>
        <v>547.56302160136556</v>
      </c>
      <c r="FQ38" s="20">
        <f t="shared" si="233"/>
        <v>-486.9919224488242</v>
      </c>
      <c r="FR38" s="20">
        <f t="shared" si="233"/>
        <v>-99.570351606636677</v>
      </c>
      <c r="FS38" s="20">
        <f t="shared" si="233"/>
        <v>89.345339508060704</v>
      </c>
      <c r="FT38" s="20">
        <f t="shared" si="233"/>
        <v>-319.01681274050418</v>
      </c>
      <c r="FU38" s="20">
        <f t="shared" si="233"/>
        <v>326.9410482989278</v>
      </c>
      <c r="FV38" s="20">
        <f t="shared" si="233"/>
        <v>-97.915799430248398</v>
      </c>
      <c r="FW38" s="20">
        <f t="shared" si="233"/>
        <v>192.65461801815331</v>
      </c>
      <c r="FX38" s="20">
        <f t="shared" si="233"/>
        <v>-82.090646711066711</v>
      </c>
      <c r="FY38" s="20">
        <f>+SUM(FO38:FX38)</f>
        <v>89.254717245710708</v>
      </c>
      <c r="GA38" s="708"/>
    </row>
    <row r="39" spans="2:183" x14ac:dyDescent="0.25">
      <c r="B39" s="692" t="s">
        <v>99</v>
      </c>
      <c r="C39" s="15">
        <v>-402.461885365797</v>
      </c>
      <c r="D39" s="15">
        <v>468.12232093514524</v>
      </c>
      <c r="E39" s="15">
        <v>418.9066407584973</v>
      </c>
      <c r="F39" s="15">
        <v>128.00821779980438</v>
      </c>
      <c r="G39" s="15">
        <v>232.81743141455252</v>
      </c>
      <c r="H39" s="15">
        <v>-38.424002643873379</v>
      </c>
      <c r="I39" s="15">
        <v>174.84189087116715</v>
      </c>
      <c r="J39" s="15">
        <v>456.63009872687195</v>
      </c>
      <c r="K39" s="15">
        <v>375.57855520496224</v>
      </c>
      <c r="L39" s="15">
        <v>457.42983649610812</v>
      </c>
      <c r="M39" s="15">
        <v>296.80424509721797</v>
      </c>
      <c r="N39" s="15">
        <v>54.893041286758397</v>
      </c>
      <c r="O39" s="15">
        <f t="shared" si="0"/>
        <v>2623.1463905814148</v>
      </c>
      <c r="P39" s="16"/>
      <c r="Q39" s="15">
        <v>9.9649607459406795</v>
      </c>
      <c r="R39" s="15">
        <v>498.1186681629485</v>
      </c>
      <c r="S39" s="15">
        <v>304.28394441999569</v>
      </c>
      <c r="T39" s="15">
        <v>634.06812900182058</v>
      </c>
      <c r="U39" s="15">
        <v>301.31381741630486</v>
      </c>
      <c r="V39" s="15">
        <v>-538.25471282485591</v>
      </c>
      <c r="W39" s="15">
        <v>665.95236427969962</v>
      </c>
      <c r="X39" s="15">
        <v>46.593099695258935</v>
      </c>
      <c r="Y39" s="15">
        <v>274.307852874491</v>
      </c>
      <c r="Z39" s="15">
        <v>462.19207152447331</v>
      </c>
      <c r="AA39" s="15">
        <v>716.02952583698709</v>
      </c>
      <c r="AB39" s="15">
        <v>-0.99822502220507126</v>
      </c>
      <c r="AC39" s="15">
        <f t="shared" si="1"/>
        <v>3373.5714961108588</v>
      </c>
      <c r="AD39" s="16"/>
      <c r="AE39" s="15">
        <v>-25.682988620736662</v>
      </c>
      <c r="AF39" s="15">
        <v>-153.43391927681751</v>
      </c>
      <c r="AG39" s="15">
        <v>-15.804895383905929</v>
      </c>
      <c r="AH39" s="15">
        <v>-156.90370471557105</v>
      </c>
      <c r="AI39" s="15">
        <v>157.98651312903507</v>
      </c>
      <c r="AJ39" s="15">
        <v>296.43517462339798</v>
      </c>
      <c r="AK39" s="15">
        <v>-377.6527737003662</v>
      </c>
      <c r="AL39" s="15">
        <v>168.17025190239241</v>
      </c>
      <c r="AM39" s="15">
        <v>364.04808428995614</v>
      </c>
      <c r="AN39" s="15">
        <v>407.57943457102732</v>
      </c>
      <c r="AO39" s="15">
        <v>266.21792006560241</v>
      </c>
      <c r="AP39" s="15">
        <v>1941.2986207124241</v>
      </c>
      <c r="AQ39" s="15">
        <f t="shared" si="2"/>
        <v>2872.2577175964379</v>
      </c>
      <c r="AR39" s="16"/>
      <c r="AS39" s="15">
        <v>-1067.6690356042909</v>
      </c>
      <c r="AT39" s="15">
        <v>-78.957209073608254</v>
      </c>
      <c r="AU39" s="15">
        <v>378.58012232177151</v>
      </c>
      <c r="AV39" s="15">
        <v>11.237490299749989</v>
      </c>
      <c r="AW39" s="15">
        <v>79.666598070601779</v>
      </c>
      <c r="AX39" s="15">
        <v>-228.58392239310768</v>
      </c>
      <c r="AY39" s="15">
        <v>31.64855056673052</v>
      </c>
      <c r="AZ39" s="15">
        <v>-178.08750163519312</v>
      </c>
      <c r="BA39" s="15">
        <v>34.946878186415134</v>
      </c>
      <c r="BB39" s="15">
        <v>-111.31222078209669</v>
      </c>
      <c r="BC39" s="15">
        <v>757.05657887626364</v>
      </c>
      <c r="BD39" s="15">
        <v>356.33354391123089</v>
      </c>
      <c r="BE39" s="15">
        <f t="shared" si="3"/>
        <v>-15.14012725553323</v>
      </c>
      <c r="BF39" s="16"/>
      <c r="BG39" s="15">
        <v>-637.7983835123797</v>
      </c>
      <c r="BH39" s="15">
        <v>166.59750474248122</v>
      </c>
      <c r="BI39" s="15">
        <v>-18.77208471649233</v>
      </c>
      <c r="BJ39" s="15">
        <v>114.42953693052453</v>
      </c>
      <c r="BK39" s="15">
        <v>1309.1330463359184</v>
      </c>
      <c r="BL39" s="15">
        <v>778.51223491952237</v>
      </c>
      <c r="BM39" s="15">
        <v>-345.06432163198139</v>
      </c>
      <c r="BN39" s="15">
        <v>115.83170370458747</v>
      </c>
      <c r="BO39" s="15">
        <v>62.486459526420269</v>
      </c>
      <c r="BP39" s="15">
        <v>-353.51120465580772</v>
      </c>
      <c r="BQ39" s="15">
        <v>-185.30197854604</v>
      </c>
      <c r="BR39" s="15">
        <v>1022.4214969199521</v>
      </c>
      <c r="BS39" s="15">
        <f t="shared" si="4"/>
        <v>2028.9640100167053</v>
      </c>
      <c r="BT39" s="16"/>
      <c r="BU39" s="15">
        <v>-450.52434588339139</v>
      </c>
      <c r="BV39" s="15">
        <v>-85.031240906794551</v>
      </c>
      <c r="BW39" s="15">
        <v>404.1469578496019</v>
      </c>
      <c r="BX39" s="15">
        <v>187.56437675100258</v>
      </c>
      <c r="BY39" s="15">
        <v>-83.998201026143661</v>
      </c>
      <c r="BZ39" s="15">
        <v>153.2167976636926</v>
      </c>
      <c r="CA39" s="15">
        <v>-194.82384328856409</v>
      </c>
      <c r="CB39" s="15">
        <v>-35.217456534583363</v>
      </c>
      <c r="CC39" s="15">
        <v>-17.684073891254382</v>
      </c>
      <c r="CD39" s="15">
        <v>232.14403747006756</v>
      </c>
      <c r="CE39" s="15">
        <v>-91.373971514360449</v>
      </c>
      <c r="CF39" s="15">
        <v>1404.4180133405378</v>
      </c>
      <c r="CG39" s="15">
        <f t="shared" si="5"/>
        <v>1422.8370500298104</v>
      </c>
      <c r="CH39" s="16"/>
      <c r="CI39" s="15">
        <v>-113.10683270088796</v>
      </c>
      <c r="CJ39" s="15">
        <v>-374.61837457729939</v>
      </c>
      <c r="CK39" s="15">
        <v>370.56036262175303</v>
      </c>
      <c r="CL39" s="15">
        <v>17.817862253287835</v>
      </c>
      <c r="CM39" s="15">
        <v>333.73673193170254</v>
      </c>
      <c r="CN39" s="15">
        <v>183.65150952590221</v>
      </c>
      <c r="CO39" s="15">
        <v>-317.06100294770346</v>
      </c>
      <c r="CP39" s="15">
        <v>346.73567207489759</v>
      </c>
      <c r="CQ39" s="15">
        <v>542.72976363500334</v>
      </c>
      <c r="CR39" s="15">
        <v>-812.36209725768424</v>
      </c>
      <c r="CS39" s="15">
        <v>-261.24628304652197</v>
      </c>
      <c r="CT39" s="15">
        <v>1825.233665369868</v>
      </c>
      <c r="CU39" s="15">
        <f t="shared" si="6"/>
        <v>1742.0709768823176</v>
      </c>
      <c r="CV39" s="16"/>
      <c r="CW39" s="15">
        <v>-304.46698471248618</v>
      </c>
      <c r="CX39" s="15">
        <v>-639.16861118543534</v>
      </c>
      <c r="CY39" s="15">
        <v>-27.94370088397735</v>
      </c>
      <c r="CZ39" s="15">
        <v>1443.7212109755183</v>
      </c>
      <c r="DA39" s="15">
        <v>725.36927094120585</v>
      </c>
      <c r="DB39" s="15">
        <v>506.19235798850093</v>
      </c>
      <c r="DC39" s="15">
        <v>505.56873169059907</v>
      </c>
      <c r="DD39" s="15">
        <v>-283.15767223502701</v>
      </c>
      <c r="DE39" s="15">
        <v>38.417255980695693</v>
      </c>
      <c r="DF39" s="15">
        <v>-951.79465482218791</v>
      </c>
      <c r="DG39" s="15">
        <v>-135.13888104766937</v>
      </c>
      <c r="DH39" s="15">
        <v>-931.58643870963169</v>
      </c>
      <c r="DI39" s="15">
        <f t="shared" si="7"/>
        <v>-53.988116019894733</v>
      </c>
      <c r="DJ39" s="16"/>
      <c r="DK39" s="15">
        <v>657.97296520287784</v>
      </c>
      <c r="DL39" s="15">
        <v>98.614151778228134</v>
      </c>
      <c r="DM39" s="15">
        <v>19.130472800429573</v>
      </c>
      <c r="DN39" s="15">
        <v>-62.091228771897981</v>
      </c>
      <c r="DO39" s="15">
        <v>-116.12390782713962</v>
      </c>
      <c r="DP39" s="15">
        <v>260.42661403656655</v>
      </c>
      <c r="DQ39" s="15">
        <v>-44.196684232587813</v>
      </c>
      <c r="DR39" s="15">
        <v>294.81931729744156</v>
      </c>
      <c r="DS39" s="15">
        <v>-447.00422797259739</v>
      </c>
      <c r="DT39" s="15">
        <v>180.88419441359514</v>
      </c>
      <c r="DU39" s="15">
        <v>-47.16337841510132</v>
      </c>
      <c r="DV39" s="15">
        <v>837.85177096468522</v>
      </c>
      <c r="DW39" s="15">
        <f t="shared" si="8"/>
        <v>1633.1200592744999</v>
      </c>
      <c r="DX39" s="16"/>
      <c r="DY39" s="15">
        <v>-195.83399282152436</v>
      </c>
      <c r="DZ39" s="15">
        <v>376.02782565451639</v>
      </c>
      <c r="EA39" s="15">
        <v>-174.47941311978846</v>
      </c>
      <c r="EB39" s="15">
        <v>472.67281627649203</v>
      </c>
      <c r="EC39" s="15">
        <v>-288.10277974771202</v>
      </c>
      <c r="ED39" s="15">
        <v>240.1407287452443</v>
      </c>
      <c r="EE39" s="15">
        <v>33.603189201247574</v>
      </c>
      <c r="EF39" s="15">
        <v>113.31721467971964</v>
      </c>
      <c r="EG39" s="15">
        <v>-103.01381116889132</v>
      </c>
      <c r="EH39" s="15">
        <v>-142.00915646726048</v>
      </c>
      <c r="EI39" s="15">
        <v>102.59202154748901</v>
      </c>
      <c r="EJ39" s="15">
        <v>-223.56819493772892</v>
      </c>
      <c r="EK39" s="15">
        <f t="shared" si="9"/>
        <v>211.34644784180333</v>
      </c>
      <c r="EL39" s="16"/>
      <c r="EM39" s="15">
        <v>-78.765664567321124</v>
      </c>
      <c r="EN39" s="15">
        <v>757.90560505526662</v>
      </c>
      <c r="EO39" s="15">
        <v>-255.43517260198044</v>
      </c>
      <c r="EP39" s="15">
        <v>190.22966865006771</v>
      </c>
      <c r="EQ39" s="15">
        <v>271.49829256948777</v>
      </c>
      <c r="ER39" s="15">
        <v>339.39192796552959</v>
      </c>
      <c r="ES39" s="15">
        <v>201.37685342336678</v>
      </c>
      <c r="ET39" s="15">
        <v>89.973009100762425</v>
      </c>
      <c r="EU39" s="15">
        <v>120.95833217968952</v>
      </c>
      <c r="EV39" s="15">
        <v>160.57903776044378</v>
      </c>
      <c r="EW39" s="15">
        <v>1114.7263244049668</v>
      </c>
      <c r="EX39" s="15">
        <v>627.23460423191796</v>
      </c>
      <c r="EY39" s="15">
        <f t="shared" si="10"/>
        <v>3539.6728181721974</v>
      </c>
      <c r="EZ39" s="16"/>
      <c r="FA39" s="15">
        <v>341.06207701594019</v>
      </c>
      <c r="FB39" s="15">
        <v>-177.92489649279537</v>
      </c>
      <c r="FC39" s="15">
        <v>-50.122682786574529</v>
      </c>
      <c r="FD39" s="15">
        <v>98.256219148365773</v>
      </c>
      <c r="FE39" s="15">
        <v>-436.31713272190007</v>
      </c>
      <c r="FF39" s="15">
        <v>-77.528578465894043</v>
      </c>
      <c r="FG39" s="15">
        <v>-327.22935509958438</v>
      </c>
      <c r="FH39" s="15">
        <v>-478.17466561962857</v>
      </c>
      <c r="FI39" s="15">
        <v>-89.56557808905194</v>
      </c>
      <c r="FJ39" s="15">
        <v>-107.74006496196691</v>
      </c>
      <c r="FK39" s="15">
        <v>145.05701350474874</v>
      </c>
      <c r="FL39" s="15">
        <v>-36.30023912893472</v>
      </c>
      <c r="FM39" s="15">
        <f t="shared" si="11"/>
        <v>-1196.5278836972759</v>
      </c>
      <c r="FO39" s="15">
        <v>230.50980175648311</v>
      </c>
      <c r="FP39" s="15">
        <v>558.51738160136586</v>
      </c>
      <c r="FQ39" s="15">
        <v>-654.96896281882391</v>
      </c>
      <c r="FR39" s="15">
        <v>-66.062389116636837</v>
      </c>
      <c r="FS39" s="15">
        <v>62.693333508060562</v>
      </c>
      <c r="FT39" s="15">
        <v>-409.31393374050413</v>
      </c>
      <c r="FU39" s="15">
        <v>360.80350929892728</v>
      </c>
      <c r="FV39" s="15">
        <v>107.77080456975239</v>
      </c>
      <c r="FW39" s="15">
        <v>90.051269018153221</v>
      </c>
      <c r="FX39" s="15">
        <v>-160.769384711067</v>
      </c>
      <c r="FY39" s="15">
        <f>+SUM(FO39:FX39)</f>
        <v>119.2314293657106</v>
      </c>
      <c r="GA39" s="708"/>
    </row>
    <row r="40" spans="2:183" x14ac:dyDescent="0.25">
      <c r="B40" s="692" t="s">
        <v>204</v>
      </c>
      <c r="C40" s="15">
        <v>-819.99797994579808</v>
      </c>
      <c r="D40" s="15">
        <v>579.18729991514579</v>
      </c>
      <c r="E40" s="15">
        <v>301.0160440484978</v>
      </c>
      <c r="F40" s="15">
        <v>144.71711649980443</v>
      </c>
      <c r="G40" s="15">
        <v>54.98936712455253</v>
      </c>
      <c r="H40" s="15">
        <v>5.3614147661255629</v>
      </c>
      <c r="I40" s="15">
        <v>68.273064371167948</v>
      </c>
      <c r="J40" s="15">
        <v>314.59835836687262</v>
      </c>
      <c r="K40" s="15">
        <v>-25.855071025038455</v>
      </c>
      <c r="L40" s="15">
        <v>350.45632115610715</v>
      </c>
      <c r="M40" s="15">
        <v>121.46835222721802</v>
      </c>
      <c r="N40" s="15">
        <v>-524.7329808532395</v>
      </c>
      <c r="O40" s="15">
        <f t="shared" si="0"/>
        <v>569.48130665141571</v>
      </c>
      <c r="P40" s="16"/>
      <c r="Q40" s="15">
        <v>202.77657306927517</v>
      </c>
      <c r="R40" s="15">
        <v>86.451390926281192</v>
      </c>
      <c r="S40" s="15">
        <v>-120.50217517667147</v>
      </c>
      <c r="T40" s="15">
        <v>188.74203349515346</v>
      </c>
      <c r="U40" s="15">
        <v>280.24619858963865</v>
      </c>
      <c r="V40" s="15">
        <v>-302.88387991152354</v>
      </c>
      <c r="W40" s="15">
        <v>441.28149071303307</v>
      </c>
      <c r="X40" s="15">
        <v>368.63389375859288</v>
      </c>
      <c r="Y40" s="15">
        <v>280.05042794782435</v>
      </c>
      <c r="Z40" s="15">
        <v>412.87675906780692</v>
      </c>
      <c r="AA40" s="15">
        <v>353.07136162031998</v>
      </c>
      <c r="AB40" s="15">
        <v>-613.38838777887122</v>
      </c>
      <c r="AC40" s="15">
        <f t="shared" si="1"/>
        <v>1577.3556863208596</v>
      </c>
      <c r="AD40" s="16"/>
      <c r="AE40" s="15">
        <v>-73.88497860073619</v>
      </c>
      <c r="AF40" s="15">
        <v>-724.5765123068179</v>
      </c>
      <c r="AG40" s="15">
        <v>-205.03603885390635</v>
      </c>
      <c r="AH40" s="15">
        <v>-254.89782606557114</v>
      </c>
      <c r="AI40" s="15">
        <v>199.49536177903462</v>
      </c>
      <c r="AJ40" s="15">
        <v>91.51219896339785</v>
      </c>
      <c r="AK40" s="15">
        <v>-632.75057682036629</v>
      </c>
      <c r="AL40" s="15">
        <v>55.209111712392257</v>
      </c>
      <c r="AM40" s="15">
        <v>-8.9854124300439366</v>
      </c>
      <c r="AN40" s="15">
        <v>139.29877299102577</v>
      </c>
      <c r="AO40" s="15">
        <v>704.12980506560234</v>
      </c>
      <c r="AP40" s="15">
        <v>869.9410266424245</v>
      </c>
      <c r="AQ40" s="15">
        <f t="shared" si="2"/>
        <v>159.45493207643563</v>
      </c>
      <c r="AR40" s="16"/>
      <c r="AS40" s="15">
        <v>125.07139485943799</v>
      </c>
      <c r="AT40" s="15">
        <v>-803.61881784321099</v>
      </c>
      <c r="AU40" s="15">
        <v>654.59016486216615</v>
      </c>
      <c r="AV40" s="15">
        <v>-180.75946964985644</v>
      </c>
      <c r="AW40" s="15">
        <v>16.562885900996491</v>
      </c>
      <c r="AX40" s="15">
        <v>268.28683572728801</v>
      </c>
      <c r="AY40" s="15">
        <v>37.806640027125127</v>
      </c>
      <c r="AZ40" s="15">
        <v>3.4905190185346555</v>
      </c>
      <c r="BA40" s="15">
        <v>-82.02509602985765</v>
      </c>
      <c r="BB40" s="15">
        <v>-143.85130144836728</v>
      </c>
      <c r="BC40" s="15">
        <v>443.23312446999205</v>
      </c>
      <c r="BD40" s="15">
        <v>150.45006230495983</v>
      </c>
      <c r="BE40" s="15">
        <f t="shared" si="3"/>
        <v>489.23694219920793</v>
      </c>
      <c r="BF40" s="16"/>
      <c r="BG40" s="15">
        <v>813.21028163860501</v>
      </c>
      <c r="BH40" s="15">
        <v>53.298324413468549</v>
      </c>
      <c r="BI40" s="15">
        <v>-81.754263455504997</v>
      </c>
      <c r="BJ40" s="15">
        <v>149.83605580151016</v>
      </c>
      <c r="BK40" s="15">
        <v>-1066.8213726330951</v>
      </c>
      <c r="BL40" s="15">
        <v>1036.7165053605099</v>
      </c>
      <c r="BM40" s="15">
        <v>-412.68968012099378</v>
      </c>
      <c r="BN40" s="15">
        <v>43.51407284557348</v>
      </c>
      <c r="BO40" s="15">
        <v>-246.08740775259355</v>
      </c>
      <c r="BP40" s="15">
        <v>245.75548878517907</v>
      </c>
      <c r="BQ40" s="15">
        <v>-48.400653865052846</v>
      </c>
      <c r="BR40" s="15">
        <v>-626.00198091905986</v>
      </c>
      <c r="BS40" s="15">
        <f t="shared" si="4"/>
        <v>-139.42462990145384</v>
      </c>
      <c r="BT40" s="16"/>
      <c r="BU40" s="15">
        <v>466.3091976882738</v>
      </c>
      <c r="BV40" s="15">
        <v>276.2936295348718</v>
      </c>
      <c r="BW40" s="15">
        <v>71.160302321269683</v>
      </c>
      <c r="BX40" s="15">
        <v>-23.382902247332368</v>
      </c>
      <c r="BY40" s="15">
        <v>-145.63067092447665</v>
      </c>
      <c r="BZ40" s="15">
        <v>-51.789040984640735</v>
      </c>
      <c r="CA40" s="15">
        <v>-89.486657676897721</v>
      </c>
      <c r="CB40" s="15">
        <v>-131.68216669291695</v>
      </c>
      <c r="CC40" s="15">
        <v>-346.93257878958741</v>
      </c>
      <c r="CD40" s="15">
        <v>292.09382766173394</v>
      </c>
      <c r="CE40" s="15">
        <v>-622.212449972694</v>
      </c>
      <c r="CF40" s="15">
        <v>728.84014178220468</v>
      </c>
      <c r="CG40" s="15">
        <f t="shared" si="5"/>
        <v>423.58063169980818</v>
      </c>
      <c r="CH40" s="16"/>
      <c r="CI40" s="15">
        <v>-4.1308344842196902</v>
      </c>
      <c r="CJ40" s="15">
        <v>-106.70383707863266</v>
      </c>
      <c r="CK40" s="15">
        <v>143.36946979707045</v>
      </c>
      <c r="CL40" s="15">
        <v>-92.120146746367482</v>
      </c>
      <c r="CM40" s="15">
        <v>483.07104989399045</v>
      </c>
      <c r="CN40" s="15">
        <v>-93.616595135430543</v>
      </c>
      <c r="CO40" s="15">
        <v>-72.794099005037879</v>
      </c>
      <c r="CP40" s="15">
        <v>109.39494800356562</v>
      </c>
      <c r="CQ40" s="15">
        <v>-188.35683496432989</v>
      </c>
      <c r="CR40" s="15">
        <v>-205.19895881109824</v>
      </c>
      <c r="CS40" s="15">
        <v>-119.44661759417352</v>
      </c>
      <c r="CT40" s="15">
        <v>122.29476651034474</v>
      </c>
      <c r="CU40" s="15">
        <f t="shared" si="6"/>
        <v>-24.23768961431864</v>
      </c>
      <c r="CV40" s="16"/>
      <c r="CW40" s="15">
        <v>158.18001960528011</v>
      </c>
      <c r="CX40" s="15">
        <v>-227.08380074015872</v>
      </c>
      <c r="CY40" s="15">
        <v>-434.88709531447989</v>
      </c>
      <c r="CZ40" s="15">
        <v>231.65223209647155</v>
      </c>
      <c r="DA40" s="15">
        <v>66.576908618504149</v>
      </c>
      <c r="DB40" s="15">
        <v>-14.08139494194802</v>
      </c>
      <c r="DC40" s="15">
        <v>50.561748792700655</v>
      </c>
      <c r="DD40" s="15">
        <v>83.353792539495998</v>
      </c>
      <c r="DE40" s="15">
        <v>65.347792022772495</v>
      </c>
      <c r="DF40" s="15">
        <v>-1.2164699058171209</v>
      </c>
      <c r="DG40" s="15">
        <v>-153.38293361206593</v>
      </c>
      <c r="DH40" s="15">
        <v>288.9533181098202</v>
      </c>
      <c r="DI40" s="15">
        <f t="shared" si="7"/>
        <v>113.97411727057548</v>
      </c>
      <c r="DJ40" s="16"/>
      <c r="DK40" s="15">
        <v>-94.767137138722546</v>
      </c>
      <c r="DL40" s="15">
        <v>-295.82507754392668</v>
      </c>
      <c r="DM40" s="15">
        <v>285.99423235293034</v>
      </c>
      <c r="DN40" s="15">
        <v>-229.20208870948397</v>
      </c>
      <c r="DO40" s="15">
        <v>31.526910091986792</v>
      </c>
      <c r="DP40" s="15">
        <v>193.88965018779734</v>
      </c>
      <c r="DQ40" s="15">
        <v>-75.385807049235609</v>
      </c>
      <c r="DR40" s="15">
        <v>-37.937963899360739</v>
      </c>
      <c r="DS40" s="15">
        <v>77.095135300903394</v>
      </c>
      <c r="DT40" s="15">
        <v>-3.5120435814063171</v>
      </c>
      <c r="DU40" s="15">
        <v>-157.10570582030081</v>
      </c>
      <c r="DV40" s="15">
        <v>333.64869962926127</v>
      </c>
      <c r="DW40" s="15">
        <f t="shared" si="8"/>
        <v>28.418803820442463</v>
      </c>
      <c r="DX40" s="16"/>
      <c r="DY40" s="15">
        <v>6.7547597634777503</v>
      </c>
      <c r="DZ40" s="15">
        <v>55.817441369516473</v>
      </c>
      <c r="EA40" s="15">
        <v>-358.29160112978832</v>
      </c>
      <c r="EB40" s="15">
        <v>179.9515311864912</v>
      </c>
      <c r="EC40" s="15">
        <v>-8.4355524377129427</v>
      </c>
      <c r="ED40" s="15">
        <v>-36.375929374754833</v>
      </c>
      <c r="EE40" s="15">
        <v>-120.16766288875576</v>
      </c>
      <c r="EF40" s="15">
        <v>-55.377199570278691</v>
      </c>
      <c r="EG40" s="15">
        <v>26.900653441109085</v>
      </c>
      <c r="EH40" s="15">
        <v>-134.22100145059358</v>
      </c>
      <c r="EI40" s="15">
        <v>-17.986664675178986</v>
      </c>
      <c r="EJ40" s="15">
        <v>86.454402072270568</v>
      </c>
      <c r="EK40" s="15">
        <f t="shared" si="9"/>
        <v>-374.97682369419806</v>
      </c>
      <c r="EL40" s="16"/>
      <c r="EM40" s="15">
        <v>-57.026522757322681</v>
      </c>
      <c r="EN40" s="15">
        <v>5.6157946352659565</v>
      </c>
      <c r="EO40" s="15">
        <v>-205.70193681198077</v>
      </c>
      <c r="EP40" s="15">
        <v>108.64342988006695</v>
      </c>
      <c r="EQ40" s="15">
        <v>-146.7011193005103</v>
      </c>
      <c r="ER40" s="15">
        <v>29.484093545529049</v>
      </c>
      <c r="ES40" s="15">
        <v>-19.759019716633475</v>
      </c>
      <c r="ET40" s="15">
        <v>-16.816225349237129</v>
      </c>
      <c r="EU40" s="15">
        <v>-35.948129655316507</v>
      </c>
      <c r="EV40" s="15">
        <v>-12.495688794555463</v>
      </c>
      <c r="EW40" s="15">
        <v>381.13953990163395</v>
      </c>
      <c r="EX40" s="15">
        <v>-422.99993119608234</v>
      </c>
      <c r="EY40" s="15">
        <f t="shared" si="10"/>
        <v>-392.56571561914279</v>
      </c>
      <c r="EZ40" s="16"/>
      <c r="FA40" s="15">
        <v>135.19026487593811</v>
      </c>
      <c r="FB40" s="15">
        <v>-143.31060722279682</v>
      </c>
      <c r="FC40" s="15">
        <v>-70.678452486575935</v>
      </c>
      <c r="FD40" s="15">
        <v>192.0843834983657</v>
      </c>
      <c r="FE40" s="15">
        <v>-148.83658634190061</v>
      </c>
      <c r="FF40" s="15">
        <v>-8.2140478358933251</v>
      </c>
      <c r="FG40" s="15">
        <v>-75.950658379586798</v>
      </c>
      <c r="FH40" s="15">
        <v>-45.848585399624938</v>
      </c>
      <c r="FI40" s="15">
        <v>-49.907535614052392</v>
      </c>
      <c r="FJ40" s="15">
        <v>-218.67215958696988</v>
      </c>
      <c r="FK40" s="15">
        <v>174.13964872475105</v>
      </c>
      <c r="FL40" s="15">
        <v>-93.943787858933092</v>
      </c>
      <c r="FM40" s="15">
        <f t="shared" si="11"/>
        <v>-353.94812362727896</v>
      </c>
      <c r="FO40" s="15">
        <v>89.400515226483321</v>
      </c>
      <c r="FP40" s="15">
        <v>358.88491333136574</v>
      </c>
      <c r="FQ40" s="15">
        <v>-571.4414276368268</v>
      </c>
      <c r="FR40" s="15">
        <v>168.41152451336407</v>
      </c>
      <c r="FS40" s="15">
        <v>-40.147066531939345</v>
      </c>
      <c r="FT40" s="15">
        <v>-412.56072627050708</v>
      </c>
      <c r="FU40" s="15">
        <v>588.23951458892611</v>
      </c>
      <c r="FV40" s="15">
        <v>-63.990156390245488</v>
      </c>
      <c r="FW40" s="15">
        <v>-52.13966281184787</v>
      </c>
      <c r="FX40" s="15">
        <v>47.976374621122659</v>
      </c>
      <c r="FY40" s="15">
        <f>+SUM(FO40:FX40)</f>
        <v>112.63380263989529</v>
      </c>
      <c r="GA40" s="708"/>
    </row>
    <row r="41" spans="2:183" x14ac:dyDescent="0.25">
      <c r="B41" s="692" t="s">
        <v>735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f t="shared" si="0"/>
        <v>0</v>
      </c>
      <c r="P41" s="16"/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999.99999879999996</v>
      </c>
      <c r="Z41" s="15">
        <v>-86.760316880000005</v>
      </c>
      <c r="AA41" s="15">
        <v>-117.82134125000005</v>
      </c>
      <c r="AB41" s="15">
        <v>-40.050027920000048</v>
      </c>
      <c r="AC41" s="15">
        <f t="shared" si="1"/>
        <v>755.36831274999986</v>
      </c>
      <c r="AD41" s="16"/>
      <c r="AE41" s="15">
        <v>-60</v>
      </c>
      <c r="AF41" s="15">
        <v>-60</v>
      </c>
      <c r="AG41" s="15">
        <v>-10</v>
      </c>
      <c r="AH41" s="15">
        <v>-34.439194739999948</v>
      </c>
      <c r="AI41" s="15">
        <v>-60</v>
      </c>
      <c r="AJ41" s="15">
        <v>-51</v>
      </c>
      <c r="AK41" s="15">
        <v>-105</v>
      </c>
      <c r="AL41" s="15">
        <v>-52</v>
      </c>
      <c r="AM41" s="15">
        <v>0</v>
      </c>
      <c r="AN41" s="15">
        <v>0</v>
      </c>
      <c r="AO41" s="15">
        <v>-5</v>
      </c>
      <c r="AP41" s="15">
        <v>400</v>
      </c>
      <c r="AQ41" s="15">
        <f t="shared" si="2"/>
        <v>-37.439194739999948</v>
      </c>
      <c r="AR41" s="16"/>
      <c r="AS41" s="15">
        <v>355</v>
      </c>
      <c r="AT41" s="15">
        <v>-45</v>
      </c>
      <c r="AU41" s="15">
        <v>-132.05297917000007</v>
      </c>
      <c r="AV41" s="15">
        <v>-10</v>
      </c>
      <c r="AW41" s="15">
        <v>-23.142827229999966</v>
      </c>
      <c r="AX41" s="15">
        <v>-164.41630819</v>
      </c>
      <c r="AY41" s="15">
        <v>-100</v>
      </c>
      <c r="AZ41" s="15">
        <v>-20</v>
      </c>
      <c r="BA41" s="15">
        <v>-76.833424269999909</v>
      </c>
      <c r="BB41" s="15">
        <v>-115.90000000000009</v>
      </c>
      <c r="BC41" s="15">
        <v>-12.310892239999873</v>
      </c>
      <c r="BD41" s="15">
        <v>-49.087269770000148</v>
      </c>
      <c r="BE41" s="15">
        <f t="shared" si="3"/>
        <v>-393.74370087000005</v>
      </c>
      <c r="BF41" s="16"/>
      <c r="BG41" s="15">
        <v>-12.038073509999947</v>
      </c>
      <c r="BH41" s="15">
        <v>-44.034658470000011</v>
      </c>
      <c r="BI41" s="15">
        <v>-18.589749519999998</v>
      </c>
      <c r="BJ41" s="15">
        <v>-169.64763083999998</v>
      </c>
      <c r="BK41" s="15">
        <v>-12.917596549999985</v>
      </c>
      <c r="BL41" s="15">
        <v>-11.653892140000039</v>
      </c>
      <c r="BM41" s="15">
        <v>-8.9771563199999775</v>
      </c>
      <c r="BN41" s="15">
        <v>-6.9085544900000002</v>
      </c>
      <c r="BO41" s="15">
        <v>479.31302867000005</v>
      </c>
      <c r="BP41" s="15">
        <v>-157.29284782999997</v>
      </c>
      <c r="BQ41" s="15">
        <v>-164.55886055000008</v>
      </c>
      <c r="BR41" s="15">
        <v>230.72057441000004</v>
      </c>
      <c r="BS41" s="15">
        <f t="shared" si="4"/>
        <v>103.41458286000011</v>
      </c>
      <c r="BT41" s="16"/>
      <c r="BU41" s="15">
        <v>50</v>
      </c>
      <c r="BV41" s="15">
        <v>-100</v>
      </c>
      <c r="BW41" s="15">
        <v>0</v>
      </c>
      <c r="BX41" s="15">
        <v>299.99999999999994</v>
      </c>
      <c r="BY41" s="15">
        <v>350</v>
      </c>
      <c r="BZ41" s="15">
        <v>90</v>
      </c>
      <c r="CA41" s="15">
        <v>-56</v>
      </c>
      <c r="CB41" s="15">
        <v>417.37621433000004</v>
      </c>
      <c r="CC41" s="15">
        <v>46</v>
      </c>
      <c r="CD41" s="15">
        <v>130</v>
      </c>
      <c r="CE41" s="15">
        <v>-65.292242259999966</v>
      </c>
      <c r="CF41" s="15">
        <v>-5</v>
      </c>
      <c r="CG41" s="15">
        <f t="shared" si="5"/>
        <v>1157.0839720700001</v>
      </c>
      <c r="CH41" s="16"/>
      <c r="CI41" s="15">
        <v>-125</v>
      </c>
      <c r="CJ41" s="15">
        <v>-43</v>
      </c>
      <c r="CK41" s="15">
        <v>165</v>
      </c>
      <c r="CL41" s="15">
        <v>-15</v>
      </c>
      <c r="CM41" s="15">
        <v>-10</v>
      </c>
      <c r="CN41" s="15">
        <v>0</v>
      </c>
      <c r="CO41" s="15">
        <v>0</v>
      </c>
      <c r="CP41" s="15">
        <v>0</v>
      </c>
      <c r="CQ41" s="15">
        <v>5.9000000000000909</v>
      </c>
      <c r="CR41" s="15">
        <v>0</v>
      </c>
      <c r="CS41" s="15">
        <v>-5.9000000000000909</v>
      </c>
      <c r="CT41" s="15">
        <v>7.5446799999999712</v>
      </c>
      <c r="CU41" s="15">
        <f t="shared" si="6"/>
        <v>-20.455320000000029</v>
      </c>
      <c r="CV41" s="16"/>
      <c r="CW41" s="15">
        <v>0</v>
      </c>
      <c r="CX41" s="15">
        <v>180</v>
      </c>
      <c r="CY41" s="15">
        <v>291.44435582999949</v>
      </c>
      <c r="CZ41" s="15">
        <v>-83.497636799999782</v>
      </c>
      <c r="DA41" s="15">
        <v>-10</v>
      </c>
      <c r="DB41" s="15">
        <v>-14.051908919999732</v>
      </c>
      <c r="DC41" s="15">
        <v>7.442332709999846</v>
      </c>
      <c r="DD41" s="15">
        <v>65.999999999999545</v>
      </c>
      <c r="DE41" s="15">
        <v>-61.063730079999914</v>
      </c>
      <c r="DF41" s="15">
        <v>-16.172034390000135</v>
      </c>
      <c r="DG41" s="15">
        <v>32.694825309999942</v>
      </c>
      <c r="DH41" s="15">
        <v>-26.087948999999753</v>
      </c>
      <c r="DI41" s="15">
        <f t="shared" si="7"/>
        <v>366.70825465999951</v>
      </c>
      <c r="DJ41" s="16"/>
      <c r="DK41" s="15">
        <v>0</v>
      </c>
      <c r="DL41" s="15">
        <v>39.020995109999831</v>
      </c>
      <c r="DM41" s="15">
        <v>20.356576399999994</v>
      </c>
      <c r="DN41" s="15">
        <v>-170.80557046999979</v>
      </c>
      <c r="DO41" s="15">
        <v>-7.1164033699997162</v>
      </c>
      <c r="DP41" s="15">
        <v>7.6752192499998273</v>
      </c>
      <c r="DQ41" s="15">
        <v>-1</v>
      </c>
      <c r="DR41" s="15">
        <v>28</v>
      </c>
      <c r="DS41" s="15">
        <v>-40.024564490000103</v>
      </c>
      <c r="DT41" s="15">
        <v>-0.18573879999985365</v>
      </c>
      <c r="DU41" s="15">
        <v>-2</v>
      </c>
      <c r="DV41" s="15">
        <v>0</v>
      </c>
      <c r="DW41" s="15">
        <f t="shared" si="8"/>
        <v>-126.07948636999981</v>
      </c>
      <c r="DX41" s="16"/>
      <c r="DY41" s="15">
        <v>-1</v>
      </c>
      <c r="DZ41" s="15">
        <v>-49.466373649999696</v>
      </c>
      <c r="EA41" s="15">
        <v>-2</v>
      </c>
      <c r="EB41" s="15">
        <v>-5.7540916400000697</v>
      </c>
      <c r="EC41" s="15">
        <v>-4.5157743199999913</v>
      </c>
      <c r="ED41" s="15">
        <v>-51.52801154000008</v>
      </c>
      <c r="EE41" s="15">
        <v>-2.6279543400000875</v>
      </c>
      <c r="EF41" s="15">
        <v>34.992549990000043</v>
      </c>
      <c r="EG41" s="15">
        <v>-32.763777670000081</v>
      </c>
      <c r="EH41" s="15">
        <v>0</v>
      </c>
      <c r="EI41" s="15">
        <v>200.00000000000023</v>
      </c>
      <c r="EJ41" s="15">
        <v>0</v>
      </c>
      <c r="EK41" s="15">
        <f t="shared" si="9"/>
        <v>85.336566830000265</v>
      </c>
      <c r="EL41" s="16"/>
      <c r="EM41" s="15">
        <v>50</v>
      </c>
      <c r="EN41" s="15">
        <v>303.29783573000032</v>
      </c>
      <c r="EO41" s="15">
        <v>-47.5</v>
      </c>
      <c r="EP41" s="15">
        <v>-64.404328530000384</v>
      </c>
      <c r="EQ41" s="15">
        <v>18</v>
      </c>
      <c r="ER41" s="15">
        <v>55.000000000000455</v>
      </c>
      <c r="ES41" s="15">
        <v>126</v>
      </c>
      <c r="ET41" s="15">
        <v>104.19782368999995</v>
      </c>
      <c r="EU41" s="15">
        <v>97.5</v>
      </c>
      <c r="EV41" s="15">
        <v>120</v>
      </c>
      <c r="EW41" s="15">
        <v>281.50000000000045</v>
      </c>
      <c r="EX41" s="15">
        <v>168.54352322999966</v>
      </c>
      <c r="EY41" s="15">
        <f t="shared" si="10"/>
        <v>1212.1348541200005</v>
      </c>
      <c r="EZ41" s="16"/>
      <c r="FA41" s="15">
        <v>-81</v>
      </c>
      <c r="FB41" s="15">
        <v>-118.00000000000091</v>
      </c>
      <c r="FC41" s="15">
        <v>-69.974669000000176</v>
      </c>
      <c r="FD41" s="15">
        <v>-17.245778330000121</v>
      </c>
      <c r="FE41" s="15">
        <v>-8.25</v>
      </c>
      <c r="FF41" s="15">
        <v>-23.111364529999719</v>
      </c>
      <c r="FG41" s="15">
        <v>127.14285713999971</v>
      </c>
      <c r="FH41" s="15">
        <v>-197.85714285999984</v>
      </c>
      <c r="FI41" s="15">
        <v>-52.357142860000295</v>
      </c>
      <c r="FJ41" s="15">
        <v>-74.35714285999984</v>
      </c>
      <c r="FK41" s="15">
        <v>-131.44879689000027</v>
      </c>
      <c r="FL41" s="15">
        <v>-4.3571428400000514</v>
      </c>
      <c r="FM41" s="15">
        <f t="shared" si="11"/>
        <v>-650.81632303000151</v>
      </c>
      <c r="FO41" s="15">
        <v>-201.99999999999955</v>
      </c>
      <c r="FP41" s="15">
        <v>-12.425000000000182</v>
      </c>
      <c r="FQ41" s="15">
        <v>175.68170936999968</v>
      </c>
      <c r="FR41" s="15">
        <v>-32.724182489999748</v>
      </c>
      <c r="FS41" s="15">
        <v>20</v>
      </c>
      <c r="FT41" s="15">
        <v>118</v>
      </c>
      <c r="FU41" s="15">
        <v>-59.999999999999545</v>
      </c>
      <c r="FV41" s="15">
        <v>-212.76100200000064</v>
      </c>
      <c r="FW41" s="15">
        <v>180</v>
      </c>
      <c r="FX41" s="15">
        <v>49.000000000000455</v>
      </c>
      <c r="FY41" s="15">
        <f>+SUM(FO41:FX41)</f>
        <v>22.77152488000047</v>
      </c>
      <c r="GA41" s="708"/>
    </row>
    <row r="42" spans="2:183" x14ac:dyDescent="0.25">
      <c r="B42" s="692" t="s">
        <v>731</v>
      </c>
      <c r="C42" s="15">
        <v>71.340000000000146</v>
      </c>
      <c r="D42" s="15">
        <v>-26.719999999999914</v>
      </c>
      <c r="E42" s="15">
        <v>25.32000000000005</v>
      </c>
      <c r="F42" s="15">
        <v>100.62999999999988</v>
      </c>
      <c r="G42" s="15">
        <v>-252.79000000000002</v>
      </c>
      <c r="H42" s="15">
        <v>286.59999999999997</v>
      </c>
      <c r="I42" s="15">
        <v>-133.82999999999993</v>
      </c>
      <c r="J42" s="15">
        <v>61.160000000000082</v>
      </c>
      <c r="K42" s="15">
        <v>13.50999999999982</v>
      </c>
      <c r="L42" s="15">
        <v>-19.019999999999925</v>
      </c>
      <c r="M42" s="15">
        <v>-50.580000000000041</v>
      </c>
      <c r="N42" s="15">
        <v>97.800000000000068</v>
      </c>
      <c r="O42" s="15">
        <f t="shared" si="0"/>
        <v>173.42000000000019</v>
      </c>
      <c r="P42" s="16"/>
      <c r="Q42" s="15">
        <v>-2.6000000000000227</v>
      </c>
      <c r="R42" s="15">
        <v>-10.640000000000043</v>
      </c>
      <c r="S42" s="15">
        <v>104.59999999999997</v>
      </c>
      <c r="T42" s="15">
        <v>-163.66999999999985</v>
      </c>
      <c r="U42" s="15">
        <v>5.4799999999999045</v>
      </c>
      <c r="V42" s="15">
        <v>60.470000000000027</v>
      </c>
      <c r="W42" s="15">
        <v>32.530000000000086</v>
      </c>
      <c r="X42" s="15">
        <v>96.57999999999987</v>
      </c>
      <c r="Y42" s="15">
        <v>-18.900000000000034</v>
      </c>
      <c r="Z42" s="15">
        <v>22.3900000000001</v>
      </c>
      <c r="AA42" s="15">
        <v>18.879999999999995</v>
      </c>
      <c r="AB42" s="15">
        <v>-6.5099999999999909</v>
      </c>
      <c r="AC42" s="15">
        <f t="shared" si="1"/>
        <v>138.61000000000001</v>
      </c>
      <c r="AD42" s="16"/>
      <c r="AE42" s="15">
        <v>-148.84000000000003</v>
      </c>
      <c r="AF42" s="15">
        <v>-199.56</v>
      </c>
      <c r="AG42" s="15">
        <v>23.990000000000066</v>
      </c>
      <c r="AH42" s="15">
        <v>-77.06</v>
      </c>
      <c r="AI42" s="15">
        <v>69.330000000000041</v>
      </c>
      <c r="AJ42" s="15">
        <v>-13.280000000000143</v>
      </c>
      <c r="AK42" s="15">
        <v>409.64</v>
      </c>
      <c r="AL42" s="15">
        <v>-7.4799999999999613</v>
      </c>
      <c r="AM42" s="15">
        <v>-19.180000000000121</v>
      </c>
      <c r="AN42" s="15">
        <v>13.630000000000052</v>
      </c>
      <c r="AO42" s="15">
        <v>-9.1999999999999886</v>
      </c>
      <c r="AP42" s="15">
        <v>-2.3299999999999272</v>
      </c>
      <c r="AQ42" s="15">
        <f t="shared" si="2"/>
        <v>39.659999999999968</v>
      </c>
      <c r="AR42" s="16"/>
      <c r="AS42" s="15">
        <v>-7.1800000000000068</v>
      </c>
      <c r="AT42" s="15">
        <v>-50.36000000000007</v>
      </c>
      <c r="AU42" s="15">
        <v>45.150000000000205</v>
      </c>
      <c r="AV42" s="15">
        <v>-37.940000000000168</v>
      </c>
      <c r="AW42" s="15">
        <v>19.489999999999895</v>
      </c>
      <c r="AX42" s="15">
        <v>18.610000000000184</v>
      </c>
      <c r="AY42" s="15">
        <v>-15.940000000000055</v>
      </c>
      <c r="AZ42" s="15">
        <v>11.669999999999959</v>
      </c>
      <c r="BA42" s="15">
        <v>-19.569999999999993</v>
      </c>
      <c r="BB42" s="15">
        <v>-20.10000000000008</v>
      </c>
      <c r="BC42" s="15">
        <v>-1.2299999999999613</v>
      </c>
      <c r="BD42" s="15">
        <v>-0.25999999999987722</v>
      </c>
      <c r="BE42" s="15">
        <f t="shared" si="3"/>
        <v>-57.659999999999968</v>
      </c>
      <c r="BF42" s="16"/>
      <c r="BG42" s="15">
        <v>-7.4100000000000819</v>
      </c>
      <c r="BH42" s="15">
        <v>-13.189999999999998</v>
      </c>
      <c r="BI42" s="15">
        <v>32.999999999999943</v>
      </c>
      <c r="BJ42" s="15">
        <v>-63.719999999999914</v>
      </c>
      <c r="BK42" s="15">
        <v>72.720000000000027</v>
      </c>
      <c r="BL42" s="15">
        <v>6.7199999999999136</v>
      </c>
      <c r="BM42" s="15">
        <v>6.6200000000000614</v>
      </c>
      <c r="BN42" s="15">
        <v>7.5100000000001046</v>
      </c>
      <c r="BO42" s="15">
        <v>-8.2000000000001023</v>
      </c>
      <c r="BP42" s="15">
        <v>-32.129999999999995</v>
      </c>
      <c r="BQ42" s="15">
        <v>-58.650000000000091</v>
      </c>
      <c r="BR42" s="15">
        <v>44.880000000000052</v>
      </c>
      <c r="BS42" s="15">
        <f t="shared" si="4"/>
        <v>-11.85000000000008</v>
      </c>
      <c r="BT42" s="16"/>
      <c r="BU42" s="15">
        <v>31.090000000000032</v>
      </c>
      <c r="BV42" s="15">
        <v>-15.839999999999975</v>
      </c>
      <c r="BW42" s="15">
        <v>-15.999999999999886</v>
      </c>
      <c r="BX42" s="15">
        <v>-44.260000000000218</v>
      </c>
      <c r="BY42" s="15">
        <v>52.180000000000064</v>
      </c>
      <c r="BZ42" s="15">
        <v>39.720000000000027</v>
      </c>
      <c r="CA42" s="15">
        <v>-21.290000000000077</v>
      </c>
      <c r="CB42" s="15">
        <v>14.180000000000064</v>
      </c>
      <c r="CC42" s="15">
        <v>-16.789999999999964</v>
      </c>
      <c r="CD42" s="15">
        <v>-8.2699999999999818</v>
      </c>
      <c r="CE42" s="15">
        <v>26.019999999999868</v>
      </c>
      <c r="CF42" s="15">
        <v>-69.6099999999999</v>
      </c>
      <c r="CG42" s="15">
        <f t="shared" si="5"/>
        <v>-28.869999999999948</v>
      </c>
      <c r="CH42" s="16"/>
      <c r="CI42" s="15">
        <v>72.330000000000155</v>
      </c>
      <c r="CJ42" s="15">
        <v>-10.670000000000073</v>
      </c>
      <c r="CK42" s="15">
        <v>13.759999999999877</v>
      </c>
      <c r="CL42" s="15">
        <v>-59.19</v>
      </c>
      <c r="CM42" s="15">
        <v>9.9000000000000341</v>
      </c>
      <c r="CN42" s="15">
        <v>16.869999999999948</v>
      </c>
      <c r="CO42" s="15">
        <v>-9.6200000000000614</v>
      </c>
      <c r="CP42" s="15">
        <v>26.07000000000005</v>
      </c>
      <c r="CQ42" s="15">
        <v>-33.360000000000014</v>
      </c>
      <c r="CR42" s="15">
        <v>-0.79999999999995453</v>
      </c>
      <c r="CS42" s="15">
        <v>43.350000000000136</v>
      </c>
      <c r="CT42" s="15">
        <v>3.9299999999997226</v>
      </c>
      <c r="CU42" s="15">
        <f t="shared" si="6"/>
        <v>72.569999999999823</v>
      </c>
      <c r="CV42" s="16"/>
      <c r="CW42" s="15">
        <v>-20.689999999999941</v>
      </c>
      <c r="CX42" s="15">
        <v>-42.489999999999895</v>
      </c>
      <c r="CY42" s="15">
        <v>96.569999999999936</v>
      </c>
      <c r="CZ42" s="15">
        <v>-48.769999999999982</v>
      </c>
      <c r="DA42" s="15">
        <v>4.8300000000000409</v>
      </c>
      <c r="DB42" s="15">
        <v>7.3400000000000318</v>
      </c>
      <c r="DC42" s="15">
        <v>43.39999999999992</v>
      </c>
      <c r="DD42" s="15">
        <v>3.3300000000000978</v>
      </c>
      <c r="DE42" s="15">
        <v>-13.420000000000073</v>
      </c>
      <c r="DF42" s="15">
        <v>9.0600000000000023</v>
      </c>
      <c r="DG42" s="15">
        <v>-22.379999999999939</v>
      </c>
      <c r="DH42" s="15">
        <v>-18.370000000000118</v>
      </c>
      <c r="DI42" s="15">
        <f t="shared" si="7"/>
        <v>-1.5899999999999181</v>
      </c>
      <c r="DJ42" s="16"/>
      <c r="DK42" s="15">
        <v>-40.149999999999977</v>
      </c>
      <c r="DL42" s="15">
        <v>40.580000000000098</v>
      </c>
      <c r="DM42" s="15">
        <v>-24.379999999999995</v>
      </c>
      <c r="DN42" s="15">
        <v>-24.659999999999911</v>
      </c>
      <c r="DO42" s="15">
        <v>27.561206999999854</v>
      </c>
      <c r="DP42" s="15">
        <v>12.696478999999954</v>
      </c>
      <c r="DQ42" s="15">
        <v>12.621299000000135</v>
      </c>
      <c r="DR42" s="15">
        <v>-2.5682469999999284</v>
      </c>
      <c r="DS42" s="15">
        <v>-8.6526090000002114</v>
      </c>
      <c r="DT42" s="15">
        <v>2.5460939999999255</v>
      </c>
      <c r="DU42" s="15">
        <v>11.538255000000163</v>
      </c>
      <c r="DV42" s="15">
        <v>-5.7140650000001187</v>
      </c>
      <c r="DW42" s="15">
        <f t="shared" si="8"/>
        <v>1.4184129999999868</v>
      </c>
      <c r="DX42" s="16"/>
      <c r="DY42" s="15">
        <v>-14.312877999999955</v>
      </c>
      <c r="DZ42" s="15">
        <v>-8.5417550000000801</v>
      </c>
      <c r="EA42" s="15">
        <v>-23.15127700000005</v>
      </c>
      <c r="EB42" s="15">
        <v>-4.0864169999999262</v>
      </c>
      <c r="EC42" s="15">
        <v>3.8275160000000028</v>
      </c>
      <c r="ED42" s="15">
        <v>17.878094000000146</v>
      </c>
      <c r="EE42" s="15">
        <v>-32.908780999999976</v>
      </c>
      <c r="EF42" s="15">
        <v>-24.32574800000009</v>
      </c>
      <c r="EG42" s="15">
        <v>-7.3908099999999877</v>
      </c>
      <c r="EH42" s="15">
        <v>-7.1017340000000786</v>
      </c>
      <c r="EI42" s="15">
        <v>-11.015872999999942</v>
      </c>
      <c r="EJ42" s="15">
        <v>-14.845788999999968</v>
      </c>
      <c r="EK42" s="15">
        <f t="shared" si="9"/>
        <v>-125.9754519999999</v>
      </c>
      <c r="EL42" s="16"/>
      <c r="EM42" s="15">
        <v>17.756656000000021</v>
      </c>
      <c r="EN42" s="15">
        <v>-31.859668000000056</v>
      </c>
      <c r="EO42" s="15">
        <v>9.1448260000000801</v>
      </c>
      <c r="EP42" s="15">
        <v>-71.713184000000012</v>
      </c>
      <c r="EQ42" s="15">
        <v>69.752063000000078</v>
      </c>
      <c r="ER42" s="15">
        <v>-18.294608000000153</v>
      </c>
      <c r="ES42" s="15">
        <v>3.5160160000002634</v>
      </c>
      <c r="ET42" s="15">
        <v>12.170715000000882</v>
      </c>
      <c r="EU42" s="15">
        <v>18.259617999998909</v>
      </c>
      <c r="EV42" s="15">
        <v>1.3860949999998411</v>
      </c>
      <c r="EW42" s="15">
        <v>5.9769930000002205</v>
      </c>
      <c r="EX42" s="15">
        <v>19.95535499999994</v>
      </c>
      <c r="EY42" s="15">
        <f t="shared" si="10"/>
        <v>36.050877000000014</v>
      </c>
      <c r="EZ42" s="16"/>
      <c r="FA42" s="15">
        <v>-12.226671000000124</v>
      </c>
      <c r="FB42" s="15">
        <v>8.0442660000001069</v>
      </c>
      <c r="FC42" s="15">
        <v>11.484769000000028</v>
      </c>
      <c r="FD42" s="15">
        <v>-14.614571999999953</v>
      </c>
      <c r="FE42" s="15">
        <v>17.840508999999884</v>
      </c>
      <c r="FF42" s="15">
        <v>-16.096848999999906</v>
      </c>
      <c r="FG42" s="15">
        <v>-25.910010000000057</v>
      </c>
      <c r="FH42" s="15">
        <v>23.587325999999962</v>
      </c>
      <c r="FI42" s="15">
        <v>-48.656379000000015</v>
      </c>
      <c r="FJ42" s="15">
        <v>59.566103999999996</v>
      </c>
      <c r="FK42" s="15">
        <v>-23.189494000000082</v>
      </c>
      <c r="FL42" s="15">
        <v>15.96721400000024</v>
      </c>
      <c r="FM42" s="15">
        <f t="shared" si="11"/>
        <v>-4.2037869999999202</v>
      </c>
      <c r="FO42" s="15">
        <v>-10.173579000000018</v>
      </c>
      <c r="FP42" s="15">
        <v>1.4706399999998894</v>
      </c>
      <c r="FQ42" s="15">
        <v>-7.7046689999999671</v>
      </c>
      <c r="FR42" s="15">
        <v>-0.78378000000009251</v>
      </c>
      <c r="FS42" s="15">
        <v>6.6520060000001422</v>
      </c>
      <c r="FT42" s="15">
        <v>-27.702879000000053</v>
      </c>
      <c r="FU42" s="15">
        <v>26.137539000000061</v>
      </c>
      <c r="FV42" s="15">
        <v>7.0743979999998601</v>
      </c>
      <c r="FW42" s="15">
        <v>-77.396650999999906</v>
      </c>
      <c r="FX42" s="15">
        <v>29.678737999999839</v>
      </c>
      <c r="FY42" s="15">
        <f>+SUM(FO42:FX42)</f>
        <v>-52.748237000000245</v>
      </c>
      <c r="GA42" s="708"/>
    </row>
    <row r="43" spans="2:183" hidden="1" x14ac:dyDescent="0.25">
      <c r="B43" s="692" t="s">
        <v>7</v>
      </c>
      <c r="C43" s="522"/>
      <c r="D43" s="522"/>
      <c r="E43" s="522"/>
      <c r="F43" s="522"/>
      <c r="G43" s="522"/>
      <c r="H43" s="522"/>
      <c r="I43" s="522"/>
      <c r="J43" s="522"/>
      <c r="K43" s="522"/>
      <c r="L43" s="522"/>
      <c r="M43" s="522"/>
      <c r="N43" s="522"/>
      <c r="O43" s="522">
        <f t="shared" si="0"/>
        <v>0</v>
      </c>
      <c r="P43" s="523"/>
      <c r="Q43" s="522"/>
      <c r="R43" s="522"/>
      <c r="S43" s="522"/>
      <c r="T43" s="522"/>
      <c r="U43" s="522"/>
      <c r="V43" s="522"/>
      <c r="W43" s="522"/>
      <c r="X43" s="522"/>
      <c r="Y43" s="522"/>
      <c r="Z43" s="522"/>
      <c r="AA43" s="522"/>
      <c r="AB43" s="522"/>
      <c r="AC43" s="522">
        <f t="shared" si="1"/>
        <v>0</v>
      </c>
      <c r="AD43" s="523"/>
      <c r="AE43" s="522"/>
      <c r="AF43" s="522"/>
      <c r="AG43" s="522"/>
      <c r="AH43" s="522"/>
      <c r="AI43" s="522"/>
      <c r="AJ43" s="522"/>
      <c r="AK43" s="522"/>
      <c r="AL43" s="522"/>
      <c r="AM43" s="522"/>
      <c r="AN43" s="522"/>
      <c r="AO43" s="522"/>
      <c r="AP43" s="522"/>
      <c r="AQ43" s="522">
        <f t="shared" si="2"/>
        <v>0</v>
      </c>
      <c r="AR43" s="523"/>
      <c r="AS43" s="522"/>
      <c r="AT43" s="522"/>
      <c r="AU43" s="522"/>
      <c r="AV43" s="522"/>
      <c r="AW43" s="522"/>
      <c r="AX43" s="522"/>
      <c r="AY43" s="522"/>
      <c r="AZ43" s="522"/>
      <c r="BA43" s="522"/>
      <c r="BB43" s="522"/>
      <c r="BC43" s="522"/>
      <c r="BD43" s="522"/>
      <c r="BE43" s="522">
        <f t="shared" si="3"/>
        <v>0</v>
      </c>
      <c r="BF43" s="523"/>
      <c r="BG43" s="522"/>
      <c r="BH43" s="522"/>
      <c r="BI43" s="522"/>
      <c r="BJ43" s="522"/>
      <c r="BK43" s="522"/>
      <c r="BL43" s="522"/>
      <c r="BM43" s="522"/>
      <c r="BN43" s="522"/>
      <c r="BO43" s="522"/>
      <c r="BP43" s="522"/>
      <c r="BQ43" s="522"/>
      <c r="BR43" s="522"/>
      <c r="BS43" s="522">
        <f t="shared" si="4"/>
        <v>0</v>
      </c>
      <c r="BT43" s="523"/>
      <c r="BU43" s="522"/>
      <c r="BV43" s="522"/>
      <c r="BW43" s="522"/>
      <c r="BX43" s="522"/>
      <c r="BY43" s="522"/>
      <c r="BZ43" s="522"/>
      <c r="CA43" s="522"/>
      <c r="CB43" s="522"/>
      <c r="CC43" s="522"/>
      <c r="CD43" s="522"/>
      <c r="CE43" s="522"/>
      <c r="CF43" s="522"/>
      <c r="CG43" s="522">
        <f t="shared" si="5"/>
        <v>0</v>
      </c>
      <c r="CH43" s="523"/>
      <c r="CI43" s="522"/>
      <c r="CJ43" s="522"/>
      <c r="CK43" s="522"/>
      <c r="CL43" s="522"/>
      <c r="CM43" s="522"/>
      <c r="CN43" s="522"/>
      <c r="CO43" s="522"/>
      <c r="CP43" s="522"/>
      <c r="CQ43" s="522"/>
      <c r="CR43" s="522"/>
      <c r="CS43" s="522"/>
      <c r="CT43" s="522"/>
      <c r="CU43" s="522">
        <f t="shared" si="6"/>
        <v>0</v>
      </c>
      <c r="CV43" s="523"/>
      <c r="CW43" s="522"/>
      <c r="CX43" s="522"/>
      <c r="CY43" s="522"/>
      <c r="CZ43" s="522"/>
      <c r="DA43" s="522"/>
      <c r="DB43" s="522"/>
      <c r="DC43" s="522"/>
      <c r="DD43" s="522"/>
      <c r="DE43" s="522"/>
      <c r="DF43" s="522"/>
      <c r="DG43" s="522"/>
      <c r="DH43" s="522"/>
      <c r="DI43" s="522">
        <f t="shared" si="7"/>
        <v>0</v>
      </c>
      <c r="DJ43" s="523"/>
      <c r="DK43" s="522"/>
      <c r="DL43" s="522"/>
      <c r="DM43" s="522"/>
      <c r="DN43" s="522"/>
      <c r="DO43" s="522"/>
      <c r="DP43" s="522"/>
      <c r="DQ43" s="522"/>
      <c r="DR43" s="522"/>
      <c r="DS43" s="522"/>
      <c r="DT43" s="522"/>
      <c r="DU43" s="522"/>
      <c r="DV43" s="522"/>
      <c r="DW43" s="522">
        <f t="shared" si="8"/>
        <v>0</v>
      </c>
      <c r="DX43" s="523"/>
      <c r="DY43" s="522"/>
      <c r="DZ43" s="522"/>
      <c r="EA43" s="522"/>
      <c r="EB43" s="522"/>
      <c r="EC43" s="522"/>
      <c r="ED43" s="522"/>
      <c r="EE43" s="522"/>
      <c r="EF43" s="522"/>
      <c r="EG43" s="522"/>
      <c r="EH43" s="522"/>
      <c r="EI43" s="522"/>
      <c r="EJ43" s="522"/>
      <c r="EK43" s="522">
        <f t="shared" si="9"/>
        <v>0</v>
      </c>
      <c r="EL43" s="523"/>
      <c r="EM43" s="522"/>
      <c r="EN43" s="522"/>
      <c r="EO43" s="522"/>
      <c r="EP43" s="522"/>
      <c r="EQ43" s="522"/>
      <c r="ER43" s="522"/>
      <c r="ES43" s="522"/>
      <c r="ET43" s="522"/>
      <c r="EU43" s="522"/>
      <c r="EV43" s="522"/>
      <c r="EW43" s="522"/>
      <c r="EX43" s="522"/>
      <c r="EY43" s="522">
        <f t="shared" si="10"/>
        <v>0</v>
      </c>
      <c r="EZ43" s="523"/>
      <c r="FA43" s="522"/>
      <c r="FB43" s="522"/>
      <c r="FC43" s="522"/>
      <c r="FD43" s="522"/>
      <c r="FE43" s="522"/>
      <c r="FF43" s="522"/>
      <c r="FG43" s="522"/>
      <c r="FH43" s="522"/>
      <c r="FI43" s="522"/>
      <c r="FJ43" s="522"/>
      <c r="FK43" s="522"/>
      <c r="FL43" s="522"/>
      <c r="FM43" s="522">
        <f t="shared" si="11"/>
        <v>0</v>
      </c>
      <c r="FO43" s="522"/>
      <c r="FP43" s="522"/>
      <c r="FQ43" s="522"/>
      <c r="FR43" s="522"/>
      <c r="FS43" s="522"/>
      <c r="FT43" s="522"/>
      <c r="FU43" s="522"/>
      <c r="FV43" s="522"/>
      <c r="FW43" s="522"/>
      <c r="FX43" s="522"/>
      <c r="FY43" s="522">
        <f>+SUM(FO43:FX43)</f>
        <v>0</v>
      </c>
      <c r="GA43" s="708"/>
    </row>
    <row r="44" spans="2:183" ht="15.75" x14ac:dyDescent="0.25">
      <c r="B44" s="693" t="s">
        <v>736</v>
      </c>
      <c r="C44" s="24">
        <v>-196.04523700000004</v>
      </c>
      <c r="D44" s="24">
        <v>-979.97245999999973</v>
      </c>
      <c r="E44" s="24">
        <v>221.98847299999989</v>
      </c>
      <c r="F44" s="24">
        <v>-539.91112000000021</v>
      </c>
      <c r="G44" s="24">
        <v>285.305159</v>
      </c>
      <c r="H44" s="24">
        <v>680.9323710000001</v>
      </c>
      <c r="I44" s="24">
        <v>-65.28503099999989</v>
      </c>
      <c r="J44" s="24">
        <v>-578.49293000000057</v>
      </c>
      <c r="K44" s="24">
        <v>484.60065300000019</v>
      </c>
      <c r="L44" s="24">
        <v>34.987276000000293</v>
      </c>
      <c r="M44" s="24">
        <v>405.77890000000002</v>
      </c>
      <c r="N44" s="24">
        <v>599.59548199999995</v>
      </c>
      <c r="O44" s="24">
        <f t="shared" si="0"/>
        <v>353.48153600000001</v>
      </c>
      <c r="P44" s="685"/>
      <c r="Q44" s="24">
        <v>-76.474527000000194</v>
      </c>
      <c r="R44" s="24">
        <v>62.873917000000233</v>
      </c>
      <c r="S44" s="24">
        <v>89.735008000000221</v>
      </c>
      <c r="T44" s="24">
        <v>-185.05417600000021</v>
      </c>
      <c r="U44" s="24">
        <v>-221.81021299999998</v>
      </c>
      <c r="V44" s="24">
        <v>-797.273279</v>
      </c>
      <c r="W44" s="24">
        <v>298.01487799999995</v>
      </c>
      <c r="X44" s="24">
        <v>115.347984</v>
      </c>
      <c r="Y44" s="24">
        <v>-708.6458990000001</v>
      </c>
      <c r="Z44" s="24">
        <v>546.73252100000013</v>
      </c>
      <c r="AA44" s="24">
        <v>404.43094199999996</v>
      </c>
      <c r="AB44" s="24">
        <v>576.90349500000002</v>
      </c>
      <c r="AC44" s="24">
        <f t="shared" si="1"/>
        <v>104.78065100000003</v>
      </c>
      <c r="AD44" s="685"/>
      <c r="AE44" s="24">
        <v>-267.37586100000021</v>
      </c>
      <c r="AF44" s="24">
        <v>168.0310310000001</v>
      </c>
      <c r="AG44" s="24">
        <v>24.017613000000097</v>
      </c>
      <c r="AH44" s="24">
        <v>-11.184554999999932</v>
      </c>
      <c r="AI44" s="24">
        <v>-350.63052600000003</v>
      </c>
      <c r="AJ44" s="24">
        <v>16.22027600000024</v>
      </c>
      <c r="AK44" s="24">
        <v>-147.17388400000027</v>
      </c>
      <c r="AL44" s="24">
        <v>437.62844900000005</v>
      </c>
      <c r="AM44" s="24">
        <v>140.19242999999983</v>
      </c>
      <c r="AN44" s="24">
        <v>90.480952000000116</v>
      </c>
      <c r="AO44" s="24">
        <v>-114.80186299999991</v>
      </c>
      <c r="AP44" s="24">
        <v>190.14608199999998</v>
      </c>
      <c r="AQ44" s="24">
        <f t="shared" si="2"/>
        <v>175.55014400000005</v>
      </c>
      <c r="AR44" s="685"/>
      <c r="AS44" s="24">
        <v>-128.72406999999998</v>
      </c>
      <c r="AT44" s="24">
        <v>-74.06579499999998</v>
      </c>
      <c r="AU44" s="24">
        <v>77.460843999999952</v>
      </c>
      <c r="AV44" s="24">
        <v>30.440943999999945</v>
      </c>
      <c r="AW44" s="24">
        <v>64.282905999999912</v>
      </c>
      <c r="AX44" s="24">
        <v>-447.60417299999983</v>
      </c>
      <c r="AY44" s="24">
        <v>-370.66607299999976</v>
      </c>
      <c r="AZ44" s="24">
        <v>83.546984999999722</v>
      </c>
      <c r="BA44" s="24">
        <v>-590.90530199999989</v>
      </c>
      <c r="BB44" s="24">
        <v>403.14568500000019</v>
      </c>
      <c r="BC44" s="24">
        <v>286.32593699999961</v>
      </c>
      <c r="BD44" s="24">
        <v>1.7493269999999939</v>
      </c>
      <c r="BE44" s="24">
        <f t="shared" si="3"/>
        <v>-665.01278500000012</v>
      </c>
      <c r="BF44" s="685"/>
      <c r="BG44" s="24">
        <v>-879.76684899999987</v>
      </c>
      <c r="BH44" s="24">
        <v>60.703258000000233</v>
      </c>
      <c r="BI44" s="24">
        <v>695.53932999999961</v>
      </c>
      <c r="BJ44" s="24">
        <v>81.777057000000013</v>
      </c>
      <c r="BK44" s="24">
        <v>117.2573160000004</v>
      </c>
      <c r="BL44" s="24">
        <v>-1159.3422430000003</v>
      </c>
      <c r="BM44" s="24">
        <v>268.85711900000024</v>
      </c>
      <c r="BN44" s="24">
        <v>407.22909599999957</v>
      </c>
      <c r="BO44" s="24">
        <v>313.77796300000023</v>
      </c>
      <c r="BP44" s="24">
        <v>-2164.9782790000008</v>
      </c>
      <c r="BQ44" s="24">
        <v>1119.6824680000004</v>
      </c>
      <c r="BR44" s="24">
        <v>1645.7956009999998</v>
      </c>
      <c r="BS44" s="24">
        <f t="shared" si="4"/>
        <v>506.53183699999954</v>
      </c>
      <c r="BT44" s="685"/>
      <c r="BU44" s="24">
        <v>-3268.2001589999995</v>
      </c>
      <c r="BV44" s="24">
        <v>963.42375599999968</v>
      </c>
      <c r="BW44" s="24">
        <v>1347.4906919999996</v>
      </c>
      <c r="BX44" s="24">
        <v>33.787945000000263</v>
      </c>
      <c r="BY44" s="24">
        <v>335.63451500000019</v>
      </c>
      <c r="BZ44" s="24">
        <v>-196.26850699999977</v>
      </c>
      <c r="CA44" s="24">
        <v>178.95678399999952</v>
      </c>
      <c r="CB44" s="24">
        <v>-328.31718599999954</v>
      </c>
      <c r="CC44" s="24">
        <v>265.4708499999997</v>
      </c>
      <c r="CD44" s="24">
        <v>-314.5512719999997</v>
      </c>
      <c r="CE44" s="24">
        <v>341.65943999999968</v>
      </c>
      <c r="CF44" s="24">
        <v>-5.412396999999828</v>
      </c>
      <c r="CG44" s="24">
        <f t="shared" si="5"/>
        <v>-646.32553899999971</v>
      </c>
      <c r="CH44" s="685"/>
      <c r="CI44" s="24">
        <v>-1015.620764</v>
      </c>
      <c r="CJ44" s="24">
        <v>857.18253099999993</v>
      </c>
      <c r="CK44" s="24">
        <v>-2277.6427180000001</v>
      </c>
      <c r="CL44" s="24">
        <v>1374.2432440000002</v>
      </c>
      <c r="CM44" s="24">
        <v>-141.85219500000039</v>
      </c>
      <c r="CN44" s="24">
        <v>-70.976231000000098</v>
      </c>
      <c r="CO44" s="24">
        <v>820.78815000000077</v>
      </c>
      <c r="CP44" s="24">
        <v>218.65287599999965</v>
      </c>
      <c r="CQ44" s="24">
        <v>-2349.051387</v>
      </c>
      <c r="CR44" s="24">
        <v>1724.5879959999997</v>
      </c>
      <c r="CS44" s="24">
        <v>755.44606900000053</v>
      </c>
      <c r="CT44" s="24">
        <v>-264.35272500000019</v>
      </c>
      <c r="CU44" s="24">
        <f t="shared" si="6"/>
        <v>-368.59515399999964</v>
      </c>
      <c r="CV44" s="685"/>
      <c r="CW44" s="24">
        <v>169.81521599999974</v>
      </c>
      <c r="CX44" s="24">
        <v>304.77805499999999</v>
      </c>
      <c r="CY44" s="24">
        <v>309.46102500000018</v>
      </c>
      <c r="CZ44" s="24">
        <v>-17.828001000000199</v>
      </c>
      <c r="DA44" s="24">
        <v>-260.845055</v>
      </c>
      <c r="DB44" s="24">
        <v>321.35805700000026</v>
      </c>
      <c r="DC44" s="24">
        <v>9.7194849999999633</v>
      </c>
      <c r="DD44" s="24">
        <v>-97.428025999999818</v>
      </c>
      <c r="DE44" s="24">
        <v>-200.3684060000005</v>
      </c>
      <c r="DF44" s="24">
        <v>-138.74658799999929</v>
      </c>
      <c r="DG44" s="24">
        <v>294.53052199999956</v>
      </c>
      <c r="DH44" s="24">
        <v>-898.91733400000021</v>
      </c>
      <c r="DI44" s="24">
        <f t="shared" si="7"/>
        <v>-204.47105000000033</v>
      </c>
      <c r="DJ44" s="685"/>
      <c r="DK44" s="24">
        <v>119.73567800000023</v>
      </c>
      <c r="DL44" s="24">
        <v>149.92264799999953</v>
      </c>
      <c r="DM44" s="24">
        <v>119.36529700000051</v>
      </c>
      <c r="DN44" s="24">
        <v>-258.20275199999969</v>
      </c>
      <c r="DO44" s="24">
        <v>478.35242099999937</v>
      </c>
      <c r="DP44" s="24">
        <v>-159.8163519999996</v>
      </c>
      <c r="DQ44" s="24">
        <v>121.48560999999972</v>
      </c>
      <c r="DR44" s="24">
        <v>-785.22145799999953</v>
      </c>
      <c r="DS44" s="24">
        <v>258.27793299999985</v>
      </c>
      <c r="DT44" s="24">
        <v>15.196616999999833</v>
      </c>
      <c r="DU44" s="24">
        <v>249.30257700000016</v>
      </c>
      <c r="DV44" s="24">
        <v>-356.14407800000049</v>
      </c>
      <c r="DW44" s="24">
        <f t="shared" si="8"/>
        <v>-47.74585900000011</v>
      </c>
      <c r="DX44" s="685"/>
      <c r="DY44" s="24">
        <v>70.453726000000188</v>
      </c>
      <c r="DZ44" s="24">
        <v>513.78671200000031</v>
      </c>
      <c r="EA44" s="24">
        <v>-703.20857099999967</v>
      </c>
      <c r="EB44" s="24">
        <v>43.225824999999759</v>
      </c>
      <c r="EC44" s="24">
        <v>-397.77338900000018</v>
      </c>
      <c r="ED44" s="24">
        <v>-327.43416799999977</v>
      </c>
      <c r="EE44" s="24">
        <v>-127.36455700000033</v>
      </c>
      <c r="EF44" s="24">
        <v>-165.00745500000039</v>
      </c>
      <c r="EG44" s="24">
        <v>-31.250851999999668</v>
      </c>
      <c r="EH44" s="24">
        <v>1031.87611631</v>
      </c>
      <c r="EI44" s="24">
        <v>-144.66518799999994</v>
      </c>
      <c r="EJ44" s="24">
        <v>-235.41819417000033</v>
      </c>
      <c r="EK44" s="24">
        <f t="shared" si="9"/>
        <v>-472.77999485999999</v>
      </c>
      <c r="EL44" s="685"/>
      <c r="EM44" s="24">
        <v>96.626470260000588</v>
      </c>
      <c r="EN44" s="24">
        <v>347.95343430000003</v>
      </c>
      <c r="EO44" s="24">
        <v>118.42667452999967</v>
      </c>
      <c r="EP44" s="24">
        <v>-395.0064957200002</v>
      </c>
      <c r="EQ44" s="24">
        <v>351.10590555000044</v>
      </c>
      <c r="ER44" s="24">
        <v>302.51007118999973</v>
      </c>
      <c r="ES44" s="24">
        <v>-141.05776682999999</v>
      </c>
      <c r="ET44" s="24">
        <v>259.18116344000146</v>
      </c>
      <c r="EU44" s="24">
        <v>-61.485774810001317</v>
      </c>
      <c r="EV44" s="24">
        <v>-12.923296609999966</v>
      </c>
      <c r="EW44" s="24">
        <v>-68.086961460000111</v>
      </c>
      <c r="EX44" s="24">
        <v>378.68087845000002</v>
      </c>
      <c r="EY44" s="24">
        <f t="shared" si="10"/>
        <v>1175.9243022900005</v>
      </c>
      <c r="EZ44" s="685"/>
      <c r="FA44" s="24">
        <v>-271.57096907999903</v>
      </c>
      <c r="FB44" s="24">
        <v>38.566536619999056</v>
      </c>
      <c r="FC44" s="24">
        <v>-18.984940649999999</v>
      </c>
      <c r="FD44" s="24">
        <v>-237.75480775000005</v>
      </c>
      <c r="FE44" s="24">
        <v>-21.226203059999989</v>
      </c>
      <c r="FF44" s="24">
        <v>11.400985859999992</v>
      </c>
      <c r="FG44" s="24">
        <v>-72.220261859999937</v>
      </c>
      <c r="FH44" s="24">
        <v>-290.56975906000002</v>
      </c>
      <c r="FI44" s="24">
        <v>-90.764062910000121</v>
      </c>
      <c r="FJ44" s="24">
        <v>-82.084059400000115</v>
      </c>
      <c r="FK44" s="24">
        <v>518.15864849000036</v>
      </c>
      <c r="FL44" s="24">
        <v>7.1755414599997493</v>
      </c>
      <c r="FM44" s="24">
        <f t="shared" si="11"/>
        <v>-509.87335134000023</v>
      </c>
      <c r="FO44" s="24">
        <v>-100.15549154999985</v>
      </c>
      <c r="FP44" s="24">
        <v>-46.217954710000186</v>
      </c>
      <c r="FQ44" s="24">
        <v>243.07436621999989</v>
      </c>
      <c r="FR44" s="24">
        <v>-123.08534725999982</v>
      </c>
      <c r="FS44" s="24">
        <v>-104.45137862000001</v>
      </c>
      <c r="FT44" s="24">
        <v>398.27204352000012</v>
      </c>
      <c r="FU44" s="24">
        <v>-323.72311959000012</v>
      </c>
      <c r="FV44" s="24">
        <v>266.51277052000023</v>
      </c>
      <c r="FW44" s="24">
        <v>0.64823526999975911</v>
      </c>
      <c r="FX44" s="24">
        <v>-904.71598477999987</v>
      </c>
      <c r="FY44" s="24">
        <f>+SUM(FO44:FX44)</f>
        <v>-693.84186097999986</v>
      </c>
      <c r="GA44" s="708"/>
    </row>
    <row r="45" spans="2:183" x14ac:dyDescent="0.25">
      <c r="B45" s="114" t="s">
        <v>741</v>
      </c>
    </row>
    <row r="46" spans="2:183" x14ac:dyDescent="0.25">
      <c r="B46" s="114" t="s">
        <v>742</v>
      </c>
    </row>
    <row r="47" spans="2:183" x14ac:dyDescent="0.25">
      <c r="B47" s="114" t="s">
        <v>730</v>
      </c>
      <c r="EM47" s="708"/>
    </row>
    <row r="48" spans="2:183" x14ac:dyDescent="0.25">
      <c r="B48" s="114" t="s">
        <v>744</v>
      </c>
    </row>
    <row r="52" spans="53:53" x14ac:dyDescent="0.25">
      <c r="BA52" s="708"/>
    </row>
    <row r="53" spans="53:53" x14ac:dyDescent="0.25">
      <c r="BA53" s="708"/>
    </row>
  </sheetData>
  <mergeCells count="13">
    <mergeCell ref="EM5:EY5"/>
    <mergeCell ref="FA5:FM5"/>
    <mergeCell ref="FO5:FY5"/>
    <mergeCell ref="C5:O5"/>
    <mergeCell ref="Q5:AC5"/>
    <mergeCell ref="AE5:AQ5"/>
    <mergeCell ref="AS5:BE5"/>
    <mergeCell ref="BG5:BS5"/>
    <mergeCell ref="BU5:CG5"/>
    <mergeCell ref="CI5:CU5"/>
    <mergeCell ref="CW5:DI5"/>
    <mergeCell ref="DK5:DW5"/>
    <mergeCell ref="DY5:EK5"/>
  </mergeCells>
  <hyperlinks>
    <hyperlink ref="B5" location="ÍNDICE!A1" display="Menú principal" xr:uid="{9E08BD22-6098-4D17-8581-DB3EE1C04CBC}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A5485-0DC4-4130-81A3-EC93CCAFEAFB}">
  <sheetPr>
    <tabColor theme="4" tint="0.79998168889431442"/>
  </sheetPr>
  <dimension ref="B2:GA45"/>
  <sheetViews>
    <sheetView zoomScaleNormal="100" workbookViewId="0">
      <pane xSplit="2" ySplit="6" topLeftCell="C33" activePane="bottomRight" state="frozen"/>
      <selection activeCell="B43" sqref="B43"/>
      <selection pane="topRight" activeCell="B43" sqref="B43"/>
      <selection pane="bottomLeft" activeCell="B43" sqref="B43"/>
      <selection pane="bottomRight" activeCell="C37" sqref="C37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4" width="10.140625" style="9" customWidth="1"/>
    <col min="125" max="125" width="11.42578125" style="9" customWidth="1"/>
    <col min="126" max="138" width="10.140625" style="9" customWidth="1"/>
    <col min="139" max="139" width="11.42578125" style="9" customWidth="1"/>
    <col min="140" max="152" width="10.140625" style="9" customWidth="1"/>
    <col min="153" max="153" width="11.42578125" style="9" customWidth="1"/>
    <col min="154" max="166" width="10.140625" style="9" customWidth="1"/>
    <col min="167" max="167" width="11.42578125" style="9"/>
    <col min="168" max="169" width="10.140625" style="9" customWidth="1"/>
    <col min="170" max="170" width="11.42578125" style="9"/>
    <col min="171" max="181" width="10.140625" style="9" customWidth="1"/>
    <col min="182" max="16384" width="11.42578125" style="9"/>
  </cols>
  <sheetData>
    <row r="2" spans="2:183" ht="53.25" customHeight="1" x14ac:dyDescent="0.25">
      <c r="B2" s="686"/>
    </row>
    <row r="3" spans="2:183" ht="15.75" x14ac:dyDescent="0.25">
      <c r="B3" s="686" t="s">
        <v>683</v>
      </c>
    </row>
    <row r="4" spans="2:183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  <c r="FA4" s="466"/>
      <c r="FB4" s="466"/>
      <c r="FC4" s="466"/>
      <c r="FD4" s="466"/>
      <c r="FE4" s="466"/>
      <c r="FF4" s="466"/>
      <c r="FG4" s="466"/>
      <c r="FH4" s="466"/>
      <c r="FI4" s="466"/>
      <c r="FJ4" s="466"/>
      <c r="FK4" s="466"/>
      <c r="FL4" s="466"/>
      <c r="FM4" s="466"/>
      <c r="FO4" s="466"/>
      <c r="FP4" s="466"/>
      <c r="FQ4" s="466"/>
      <c r="FR4" s="466"/>
      <c r="FS4" s="466"/>
      <c r="FT4" s="466"/>
      <c r="FU4" s="466"/>
      <c r="FV4" s="466"/>
      <c r="FW4" s="466"/>
      <c r="FX4" s="466"/>
      <c r="FY4" s="466"/>
    </row>
    <row r="5" spans="2:183" ht="15.75" customHeight="1" thickBot="1" x14ac:dyDescent="0.3">
      <c r="B5" s="713" t="s">
        <v>729</v>
      </c>
      <c r="C5" s="773">
        <v>2013</v>
      </c>
      <c r="D5" s="774"/>
      <c r="E5" s="774"/>
      <c r="F5" s="774"/>
      <c r="G5" s="774"/>
      <c r="H5" s="774"/>
      <c r="I5" s="774"/>
      <c r="J5" s="774"/>
      <c r="K5" s="774"/>
      <c r="L5" s="774"/>
      <c r="M5" s="774"/>
      <c r="N5" s="774"/>
      <c r="O5" s="775"/>
      <c r="P5" s="466"/>
      <c r="Q5" s="773">
        <v>2014</v>
      </c>
      <c r="R5" s="774"/>
      <c r="S5" s="774"/>
      <c r="T5" s="774"/>
      <c r="U5" s="774"/>
      <c r="V5" s="774"/>
      <c r="W5" s="774"/>
      <c r="X5" s="774"/>
      <c r="Y5" s="774"/>
      <c r="Z5" s="774"/>
      <c r="AA5" s="774"/>
      <c r="AB5" s="774"/>
      <c r="AC5" s="775"/>
      <c r="AD5" s="466"/>
      <c r="AE5" s="773">
        <v>2015</v>
      </c>
      <c r="AF5" s="774"/>
      <c r="AG5" s="774"/>
      <c r="AH5" s="774"/>
      <c r="AI5" s="774"/>
      <c r="AJ5" s="774"/>
      <c r="AK5" s="774"/>
      <c r="AL5" s="774"/>
      <c r="AM5" s="774"/>
      <c r="AN5" s="774"/>
      <c r="AO5" s="774"/>
      <c r="AP5" s="774"/>
      <c r="AQ5" s="775"/>
      <c r="AR5" s="466"/>
      <c r="AS5" s="773">
        <v>2016</v>
      </c>
      <c r="AT5" s="774"/>
      <c r="AU5" s="774"/>
      <c r="AV5" s="774"/>
      <c r="AW5" s="774"/>
      <c r="AX5" s="774"/>
      <c r="AY5" s="774"/>
      <c r="AZ5" s="774"/>
      <c r="BA5" s="774"/>
      <c r="BB5" s="774"/>
      <c r="BC5" s="774"/>
      <c r="BD5" s="774"/>
      <c r="BE5" s="775"/>
      <c r="BF5" s="466"/>
      <c r="BG5" s="773">
        <v>2017</v>
      </c>
      <c r="BH5" s="774"/>
      <c r="BI5" s="774"/>
      <c r="BJ5" s="774"/>
      <c r="BK5" s="774"/>
      <c r="BL5" s="774"/>
      <c r="BM5" s="774"/>
      <c r="BN5" s="774"/>
      <c r="BO5" s="774"/>
      <c r="BP5" s="774"/>
      <c r="BQ5" s="774"/>
      <c r="BR5" s="774"/>
      <c r="BS5" s="775"/>
      <c r="BT5" s="466"/>
      <c r="BU5" s="773">
        <v>2018</v>
      </c>
      <c r="BV5" s="774"/>
      <c r="BW5" s="774"/>
      <c r="BX5" s="774"/>
      <c r="BY5" s="774"/>
      <c r="BZ5" s="774"/>
      <c r="CA5" s="774"/>
      <c r="CB5" s="774"/>
      <c r="CC5" s="774"/>
      <c r="CD5" s="774"/>
      <c r="CE5" s="774"/>
      <c r="CF5" s="774"/>
      <c r="CG5" s="775"/>
      <c r="CH5" s="466"/>
      <c r="CI5" s="773">
        <v>2019</v>
      </c>
      <c r="CJ5" s="774"/>
      <c r="CK5" s="774"/>
      <c r="CL5" s="774"/>
      <c r="CM5" s="774"/>
      <c r="CN5" s="774"/>
      <c r="CO5" s="774"/>
      <c r="CP5" s="774"/>
      <c r="CQ5" s="774"/>
      <c r="CR5" s="774"/>
      <c r="CS5" s="774"/>
      <c r="CT5" s="774"/>
      <c r="CU5" s="775"/>
      <c r="CV5" s="466"/>
      <c r="CW5" s="773">
        <v>2020</v>
      </c>
      <c r="CX5" s="774"/>
      <c r="CY5" s="774"/>
      <c r="CZ5" s="774"/>
      <c r="DA5" s="774"/>
      <c r="DB5" s="774"/>
      <c r="DC5" s="774"/>
      <c r="DD5" s="774"/>
      <c r="DE5" s="774"/>
      <c r="DF5" s="774"/>
      <c r="DG5" s="774"/>
      <c r="DH5" s="774"/>
      <c r="DI5" s="775"/>
      <c r="DJ5" s="466"/>
      <c r="DK5" s="773">
        <v>2021</v>
      </c>
      <c r="DL5" s="774"/>
      <c r="DM5" s="774"/>
      <c r="DN5" s="774"/>
      <c r="DO5" s="774"/>
      <c r="DP5" s="774"/>
      <c r="DQ5" s="774"/>
      <c r="DR5" s="774"/>
      <c r="DS5" s="774"/>
      <c r="DT5" s="774"/>
      <c r="DU5" s="774"/>
      <c r="DV5" s="774"/>
      <c r="DW5" s="775"/>
      <c r="DX5" s="466"/>
      <c r="DY5" s="773">
        <v>2022</v>
      </c>
      <c r="DZ5" s="774"/>
      <c r="EA5" s="774"/>
      <c r="EB5" s="774"/>
      <c r="EC5" s="774"/>
      <c r="ED5" s="774"/>
      <c r="EE5" s="774"/>
      <c r="EF5" s="774"/>
      <c r="EG5" s="774"/>
      <c r="EH5" s="774"/>
      <c r="EI5" s="774"/>
      <c r="EJ5" s="774"/>
      <c r="EK5" s="775"/>
      <c r="EL5" s="703"/>
      <c r="EM5" s="773">
        <v>2023</v>
      </c>
      <c r="EN5" s="774"/>
      <c r="EO5" s="774"/>
      <c r="EP5" s="774"/>
      <c r="EQ5" s="774"/>
      <c r="ER5" s="774"/>
      <c r="ES5" s="774"/>
      <c r="ET5" s="774"/>
      <c r="EU5" s="774"/>
      <c r="EV5" s="774"/>
      <c r="EW5" s="774"/>
      <c r="EX5" s="774"/>
      <c r="EY5" s="775"/>
      <c r="EZ5" s="703"/>
      <c r="FA5" s="773">
        <v>2024</v>
      </c>
      <c r="FB5" s="774"/>
      <c r="FC5" s="774"/>
      <c r="FD5" s="774"/>
      <c r="FE5" s="774"/>
      <c r="FF5" s="774"/>
      <c r="FG5" s="774"/>
      <c r="FH5" s="774"/>
      <c r="FI5" s="774"/>
      <c r="FJ5" s="774"/>
      <c r="FK5" s="774"/>
      <c r="FL5" s="774"/>
      <c r="FM5" s="775"/>
      <c r="FO5" s="773">
        <v>2025</v>
      </c>
      <c r="FP5" s="774"/>
      <c r="FQ5" s="774"/>
      <c r="FR5" s="774"/>
      <c r="FS5" s="774"/>
      <c r="FT5" s="774"/>
      <c r="FU5" s="774"/>
      <c r="FV5" s="774"/>
      <c r="FW5" s="774"/>
      <c r="FX5" s="774"/>
      <c r="FY5" s="775"/>
    </row>
    <row r="6" spans="2:183" ht="27.95" customHeight="1" x14ac:dyDescent="0.25">
      <c r="B6" s="70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 t="s">
        <v>108</v>
      </c>
      <c r="EW6" s="701" t="s">
        <v>109</v>
      </c>
      <c r="EX6" s="701" t="s">
        <v>110</v>
      </c>
      <c r="EY6" s="701" t="s">
        <v>24</v>
      </c>
      <c r="EZ6" s="517"/>
      <c r="FA6" s="701" t="s">
        <v>111</v>
      </c>
      <c r="FB6" s="701" t="s">
        <v>100</v>
      </c>
      <c r="FC6" s="701" t="s">
        <v>101</v>
      </c>
      <c r="FD6" s="701" t="s">
        <v>102</v>
      </c>
      <c r="FE6" s="701" t="s">
        <v>103</v>
      </c>
      <c r="FF6" s="701" t="s">
        <v>104</v>
      </c>
      <c r="FG6" s="701" t="s">
        <v>105</v>
      </c>
      <c r="FH6" s="701" t="s">
        <v>106</v>
      </c>
      <c r="FI6" s="701" t="s">
        <v>107</v>
      </c>
      <c r="FJ6" s="701" t="s">
        <v>108</v>
      </c>
      <c r="FK6" s="701" t="s">
        <v>109</v>
      </c>
      <c r="FL6" s="701" t="s">
        <v>110</v>
      </c>
      <c r="FM6" s="701" t="s">
        <v>24</v>
      </c>
      <c r="FO6" s="701" t="s">
        <v>111</v>
      </c>
      <c r="FP6" s="701" t="s">
        <v>100</v>
      </c>
      <c r="FQ6" s="701" t="s">
        <v>101</v>
      </c>
      <c r="FR6" s="701" t="s">
        <v>102</v>
      </c>
      <c r="FS6" s="701" t="s">
        <v>103</v>
      </c>
      <c r="FT6" s="701" t="s">
        <v>104</v>
      </c>
      <c r="FU6" s="701" t="s">
        <v>105</v>
      </c>
      <c r="FV6" s="701" t="s">
        <v>106</v>
      </c>
      <c r="FW6" s="701" t="s">
        <v>107</v>
      </c>
      <c r="FX6" s="701" t="s">
        <v>108</v>
      </c>
      <c r="FY6" s="701" t="s">
        <v>24</v>
      </c>
    </row>
    <row r="7" spans="2:183" ht="15.75" x14ac:dyDescent="0.25">
      <c r="B7" s="687" t="s">
        <v>678</v>
      </c>
      <c r="C7" s="542">
        <v>-42.915553570600309</v>
      </c>
      <c r="D7" s="542">
        <v>-49.783302792881784</v>
      </c>
      <c r="E7" s="542">
        <v>167.70339852835485</v>
      </c>
      <c r="F7" s="542">
        <v>75.040887080327821</v>
      </c>
      <c r="G7" s="542">
        <v>-70.960387205772918</v>
      </c>
      <c r="H7" s="542">
        <v>9.3517261887895984</v>
      </c>
      <c r="I7" s="542">
        <v>-33.524433473372596</v>
      </c>
      <c r="J7" s="542">
        <v>-29.684915428292811</v>
      </c>
      <c r="K7" s="542">
        <v>133.52389689623311</v>
      </c>
      <c r="L7" s="542">
        <v>-33.574299294598859</v>
      </c>
      <c r="M7" s="542">
        <v>89.32553234690306</v>
      </c>
      <c r="N7" s="542">
        <v>482.48016613485038</v>
      </c>
      <c r="O7" s="542">
        <f t="shared" ref="O7:O43" si="0">+SUM(C7:N7)</f>
        <v>696.9827154099396</v>
      </c>
      <c r="P7" s="573"/>
      <c r="Q7" s="542">
        <v>-174.32974770305543</v>
      </c>
      <c r="R7" s="542">
        <v>105.68016077312313</v>
      </c>
      <c r="S7" s="542">
        <v>-30.184980213125755</v>
      </c>
      <c r="T7" s="542">
        <v>-54.15984580545819</v>
      </c>
      <c r="U7" s="542">
        <v>19.127389650189571</v>
      </c>
      <c r="V7" s="542">
        <v>-219.13955254605878</v>
      </c>
      <c r="W7" s="542">
        <v>94.780316113691697</v>
      </c>
      <c r="X7" s="542">
        <v>-94.822097960979477</v>
      </c>
      <c r="Y7" s="542">
        <v>-303.59205377293165</v>
      </c>
      <c r="Z7" s="542">
        <v>186.51643576437732</v>
      </c>
      <c r="AA7" s="542">
        <v>-185.92005645135873</v>
      </c>
      <c r="AB7" s="542">
        <v>328.01348821979934</v>
      </c>
      <c r="AC7" s="542">
        <f t="shared" ref="AC7:AC43" si="1">+SUM(Q7:AB7)</f>
        <v>-328.03054393178695</v>
      </c>
      <c r="AD7" s="573"/>
      <c r="AE7" s="542">
        <v>177.26731387235549</v>
      </c>
      <c r="AF7" s="542">
        <v>138.66732101371201</v>
      </c>
      <c r="AG7" s="542">
        <v>10.752702791441038</v>
      </c>
      <c r="AH7" s="542">
        <v>119.11894918285634</v>
      </c>
      <c r="AI7" s="542">
        <v>55.847759393810179</v>
      </c>
      <c r="AJ7" s="542">
        <v>-42.022577822542416</v>
      </c>
      <c r="AK7" s="542">
        <v>-112.76401710277833</v>
      </c>
      <c r="AL7" s="542">
        <v>139.46475735007357</v>
      </c>
      <c r="AM7" s="542">
        <v>149.83137466862479</v>
      </c>
      <c r="AN7" s="542">
        <v>149.02650858363478</v>
      </c>
      <c r="AO7" s="542">
        <v>220.49752809946148</v>
      </c>
      <c r="AP7" s="542">
        <v>424.40129501538559</v>
      </c>
      <c r="AQ7" s="542">
        <f t="shared" ref="AQ7:AQ43" si="2">+SUM(AE7:AP7)</f>
        <v>1430.0889150460346</v>
      </c>
      <c r="AR7" s="573"/>
      <c r="AS7" s="542">
        <v>112.52381598254857</v>
      </c>
      <c r="AT7" s="542">
        <v>98.665329327589063</v>
      </c>
      <c r="AU7" s="542">
        <v>210.10895892639235</v>
      </c>
      <c r="AV7" s="542">
        <v>167.08672982522194</v>
      </c>
      <c r="AW7" s="542">
        <v>166.39947967605883</v>
      </c>
      <c r="AX7" s="542">
        <v>147.55794419890162</v>
      </c>
      <c r="AY7" s="542">
        <v>176.06247482689025</v>
      </c>
      <c r="AZ7" s="542">
        <v>24.808780031396111</v>
      </c>
      <c r="BA7" s="542">
        <v>103.72600197884242</v>
      </c>
      <c r="BB7" s="542">
        <v>145.84364478263683</v>
      </c>
      <c r="BC7" s="542">
        <v>73.999870605824526</v>
      </c>
      <c r="BD7" s="542">
        <v>154.65105023293836</v>
      </c>
      <c r="BE7" s="542">
        <f t="shared" ref="BE7:BE43" si="3">+SUM(AS7:BD7)</f>
        <v>1581.4340803952407</v>
      </c>
      <c r="BF7" s="573"/>
      <c r="BG7" s="542">
        <v>-186.78179202869399</v>
      </c>
      <c r="BH7" s="542">
        <v>40.472614979865511</v>
      </c>
      <c r="BI7" s="542">
        <v>-98.925431957754881</v>
      </c>
      <c r="BJ7" s="542">
        <v>78.41015215842026</v>
      </c>
      <c r="BK7" s="542">
        <v>19.862033948879457</v>
      </c>
      <c r="BL7" s="542">
        <v>-70.041282482724171</v>
      </c>
      <c r="BM7" s="542">
        <v>-11.615259742289766</v>
      </c>
      <c r="BN7" s="542">
        <v>33.498680779502706</v>
      </c>
      <c r="BO7" s="542">
        <v>-68.09026960783757</v>
      </c>
      <c r="BP7" s="542">
        <v>57.075931573824676</v>
      </c>
      <c r="BQ7" s="542">
        <v>36.647854435009094</v>
      </c>
      <c r="BR7" s="542">
        <v>-340.83490239730691</v>
      </c>
      <c r="BS7" s="542">
        <f t="shared" ref="BS7:BS43" si="4">+SUM(BG7:BR7)</f>
        <v>-510.32167034110557</v>
      </c>
      <c r="BT7" s="573"/>
      <c r="BU7" s="542">
        <v>-166.07515974034686</v>
      </c>
      <c r="BV7" s="542">
        <v>-46.922452432553257</v>
      </c>
      <c r="BW7" s="542">
        <v>-389.63042937715915</v>
      </c>
      <c r="BX7" s="542">
        <v>-85.275116343800789</v>
      </c>
      <c r="BY7" s="542">
        <v>-80.057040827874914</v>
      </c>
      <c r="BZ7" s="542">
        <v>-91.033006736629318</v>
      </c>
      <c r="CA7" s="542">
        <v>-79.90748521284138</v>
      </c>
      <c r="CB7" s="542">
        <v>-120.22944857494082</v>
      </c>
      <c r="CC7" s="542">
        <v>-78.569150947652531</v>
      </c>
      <c r="CD7" s="542">
        <v>77.490990264483003</v>
      </c>
      <c r="CE7" s="542">
        <v>-43.917948949927904</v>
      </c>
      <c r="CF7" s="542">
        <v>187.59054701370519</v>
      </c>
      <c r="CG7" s="542">
        <f t="shared" ref="CG7:CG43" si="5">+SUM(BU7:CF7)</f>
        <v>-916.53570186553884</v>
      </c>
      <c r="CH7" s="573"/>
      <c r="CI7" s="542">
        <v>59.685413348965426</v>
      </c>
      <c r="CJ7" s="542">
        <v>-36.204648972315226</v>
      </c>
      <c r="CK7" s="542">
        <v>-91.462814950344864</v>
      </c>
      <c r="CL7" s="542">
        <v>16.521651885123163</v>
      </c>
      <c r="CM7" s="542">
        <v>-36.333425694043626</v>
      </c>
      <c r="CN7" s="542">
        <v>-49.769631859702542</v>
      </c>
      <c r="CO7" s="542">
        <v>-54.703072866502737</v>
      </c>
      <c r="CP7" s="542">
        <v>-196.58056464999981</v>
      </c>
      <c r="CQ7" s="542">
        <v>-99.239758080092372</v>
      </c>
      <c r="CR7" s="542">
        <v>29.621219219999944</v>
      </c>
      <c r="CS7" s="542">
        <v>-98.256440288845852</v>
      </c>
      <c r="CT7" s="542">
        <v>14.089192337532438</v>
      </c>
      <c r="CU7" s="542">
        <f t="shared" ref="CU7:CU43" si="6">+SUM(CI7:CT7)</f>
        <v>-542.63288057022601</v>
      </c>
      <c r="CV7" s="573"/>
      <c r="CW7" s="542">
        <v>-54.096932435683982</v>
      </c>
      <c r="CX7" s="542">
        <v>-74.65127155921482</v>
      </c>
      <c r="CY7" s="542">
        <v>-35.217349981636119</v>
      </c>
      <c r="CZ7" s="542">
        <v>-88.366265320135398</v>
      </c>
      <c r="DA7" s="542">
        <v>50.839284725892924</v>
      </c>
      <c r="DB7" s="542">
        <v>161.47156105076391</v>
      </c>
      <c r="DC7" s="542">
        <v>139.14022364357936</v>
      </c>
      <c r="DD7" s="542">
        <v>8.287833618522825</v>
      </c>
      <c r="DE7" s="542">
        <v>-39.47257141323928</v>
      </c>
      <c r="DF7" s="542">
        <v>-101.86469711509324</v>
      </c>
      <c r="DG7" s="542">
        <v>-44.546757155359046</v>
      </c>
      <c r="DH7" s="542">
        <v>12.493293706304257</v>
      </c>
      <c r="DI7" s="542">
        <f t="shared" ref="DI7:DI43" si="7">+SUM(CW7:DH7)</f>
        <v>-65.983648235298602</v>
      </c>
      <c r="DJ7" s="573"/>
      <c r="DK7" s="542">
        <v>-50.648977940000009</v>
      </c>
      <c r="DL7" s="542">
        <v>-76.046466129999999</v>
      </c>
      <c r="DM7" s="542">
        <v>30.035597470000084</v>
      </c>
      <c r="DN7" s="542">
        <v>-62.714621239999985</v>
      </c>
      <c r="DO7" s="542">
        <v>-100.43673724999974</v>
      </c>
      <c r="DP7" s="542">
        <v>15.431493160000059</v>
      </c>
      <c r="DQ7" s="542">
        <v>-36.434468370000388</v>
      </c>
      <c r="DR7" s="542">
        <v>-46.887380810000138</v>
      </c>
      <c r="DS7" s="542">
        <v>-525.26192418000085</v>
      </c>
      <c r="DT7" s="542">
        <v>-94.696188019999681</v>
      </c>
      <c r="DU7" s="542">
        <v>-62.655341009999404</v>
      </c>
      <c r="DV7" s="542">
        <v>47.36962720000048</v>
      </c>
      <c r="DW7" s="542">
        <f t="shared" ref="DW7:DW43" si="8">+SUM(DK7:DV7)</f>
        <v>-962.94538711999962</v>
      </c>
      <c r="DX7" s="573"/>
      <c r="DY7" s="542">
        <v>-140.32884576999993</v>
      </c>
      <c r="DZ7" s="542">
        <v>62.073071459999994</v>
      </c>
      <c r="EA7" s="542">
        <v>-37.364641600000027</v>
      </c>
      <c r="EB7" s="542">
        <v>12.475746179999987</v>
      </c>
      <c r="EC7" s="542">
        <v>-85.592804450000131</v>
      </c>
      <c r="ED7" s="542">
        <v>89.620740840000224</v>
      </c>
      <c r="EE7" s="542">
        <v>32.958000130000528</v>
      </c>
      <c r="EF7" s="542">
        <v>2.0018261762954239</v>
      </c>
      <c r="EG7" s="542">
        <v>-22.421206433703446</v>
      </c>
      <c r="EH7" s="542">
        <v>3.1009632862967464</v>
      </c>
      <c r="EI7" s="542">
        <v>-6.024059983703637</v>
      </c>
      <c r="EJ7" s="542">
        <v>309.14433664296303</v>
      </c>
      <c r="EK7" s="542">
        <f t="shared" ref="EK7:EK43" si="9">+SUM(DY7:EJ7)</f>
        <v>219.64312647814876</v>
      </c>
      <c r="EL7" s="573"/>
      <c r="EM7" s="542">
        <v>-186.27073945999996</v>
      </c>
      <c r="EN7" s="542">
        <v>210.9482022699998</v>
      </c>
      <c r="EO7" s="542">
        <v>-202.55486590899977</v>
      </c>
      <c r="EP7" s="542">
        <v>-33.75655914999993</v>
      </c>
      <c r="EQ7" s="542">
        <v>-31.673020130000168</v>
      </c>
      <c r="ER7" s="542">
        <v>71.144052180000017</v>
      </c>
      <c r="ES7" s="542">
        <v>-119.56105703000003</v>
      </c>
      <c r="ET7" s="542">
        <v>-31.876559670000006</v>
      </c>
      <c r="EU7" s="542">
        <v>134.23342359000003</v>
      </c>
      <c r="EV7" s="542">
        <v>-142.19158091999975</v>
      </c>
      <c r="EW7" s="542">
        <v>-78.027104900000495</v>
      </c>
      <c r="EX7" s="542">
        <v>51.187342067714326</v>
      </c>
      <c r="EY7" s="542">
        <f t="shared" ref="EY7:EY43" si="10">+SUM(EM7:EX7)</f>
        <v>-358.39846706128594</v>
      </c>
      <c r="EZ7" s="573"/>
      <c r="FA7" s="542">
        <v>-121.21735765148537</v>
      </c>
      <c r="FB7" s="542">
        <v>-80.514994918917409</v>
      </c>
      <c r="FC7" s="542">
        <v>-163.84961544800717</v>
      </c>
      <c r="FD7" s="542">
        <v>2.0778976570372834</v>
      </c>
      <c r="FE7" s="542">
        <v>-156.41411669974991</v>
      </c>
      <c r="FF7" s="542">
        <v>-177.39623408121065</v>
      </c>
      <c r="FG7" s="542">
        <v>34.547268630300778</v>
      </c>
      <c r="FH7" s="542">
        <v>-226.41538988353568</v>
      </c>
      <c r="FI7" s="542">
        <v>61.648860463471692</v>
      </c>
      <c r="FJ7" s="542">
        <v>194.69624743406246</v>
      </c>
      <c r="FK7" s="542">
        <v>-57.734768669833102</v>
      </c>
      <c r="FL7" s="542">
        <v>-17.007084524974744</v>
      </c>
      <c r="FM7" s="542">
        <f t="shared" ref="FM7:FM43" si="11">+SUM(FA7:FL7)</f>
        <v>-707.57928769284183</v>
      </c>
      <c r="FO7" s="542">
        <v>158.02467102944718</v>
      </c>
      <c r="FP7" s="542">
        <v>48.705928316878499</v>
      </c>
      <c r="FQ7" s="542">
        <v>-148.87237651974056</v>
      </c>
      <c r="FR7" s="542">
        <v>-152.50479114094833</v>
      </c>
      <c r="FS7" s="542">
        <v>-17.344882672688414</v>
      </c>
      <c r="FT7" s="542">
        <v>-68.465687205929385</v>
      </c>
      <c r="FU7" s="542">
        <v>-6.5493238540193488</v>
      </c>
      <c r="FV7" s="542">
        <v>247.71053568865079</v>
      </c>
      <c r="FW7" s="542">
        <v>25.428308532957203</v>
      </c>
      <c r="FX7" s="542">
        <v>41.055030257674161</v>
      </c>
      <c r="FY7" s="542">
        <f>+SUM(FO7:FX7)</f>
        <v>127.1874124322818</v>
      </c>
      <c r="GA7" s="708"/>
    </row>
    <row r="8" spans="2:183" ht="15.75" x14ac:dyDescent="0.25">
      <c r="B8" s="688" t="s">
        <v>94</v>
      </c>
      <c r="C8" s="521">
        <f>+C9</f>
        <v>1.6689063799999999</v>
      </c>
      <c r="D8" s="521">
        <f t="shared" ref="D8:N8" si="12">+D9</f>
        <v>0</v>
      </c>
      <c r="E8" s="521">
        <f t="shared" si="12"/>
        <v>2.4816265499999997</v>
      </c>
      <c r="F8" s="521">
        <f t="shared" si="12"/>
        <v>5.6867516040000003</v>
      </c>
      <c r="G8" s="521">
        <f t="shared" si="12"/>
        <v>0.52631578999999995</v>
      </c>
      <c r="H8" s="521">
        <f t="shared" si="12"/>
        <v>3.97442546</v>
      </c>
      <c r="I8" s="521">
        <f t="shared" si="12"/>
        <v>1.7220610599999999</v>
      </c>
      <c r="J8" s="521">
        <f t="shared" si="12"/>
        <v>0</v>
      </c>
      <c r="K8" s="521">
        <f t="shared" si="12"/>
        <v>2.4828421499999997</v>
      </c>
      <c r="L8" s="521">
        <f t="shared" si="12"/>
        <v>4.728702288</v>
      </c>
      <c r="M8" s="521">
        <f t="shared" si="12"/>
        <v>1.5184742199999999</v>
      </c>
      <c r="N8" s="521">
        <f t="shared" si="12"/>
        <v>4.0389791300000004</v>
      </c>
      <c r="O8" s="521">
        <f t="shared" si="0"/>
        <v>28.829084632000004</v>
      </c>
      <c r="P8" s="684"/>
      <c r="Q8" s="521">
        <f>+Q9</f>
        <v>0</v>
      </c>
      <c r="R8" s="521">
        <f t="shared" ref="R8:AB8" si="13">+R9</f>
        <v>1.7769086999999999</v>
      </c>
      <c r="S8" s="521">
        <f t="shared" si="13"/>
        <v>2.4840577599999998</v>
      </c>
      <c r="T8" s="521">
        <f t="shared" si="13"/>
        <v>5.7560453650000003</v>
      </c>
      <c r="U8" s="521">
        <f t="shared" si="13"/>
        <v>0.52631578999999995</v>
      </c>
      <c r="V8" s="521">
        <f t="shared" si="13"/>
        <v>5.8431106699999997</v>
      </c>
      <c r="W8" s="521">
        <f t="shared" si="13"/>
        <v>1.83350324</v>
      </c>
      <c r="X8" s="521">
        <f t="shared" si="13"/>
        <v>0</v>
      </c>
      <c r="Y8" s="521">
        <f t="shared" si="13"/>
        <v>2.4852733699999998</v>
      </c>
      <c r="Z8" s="521">
        <f t="shared" si="13"/>
        <v>5.7922474380000013</v>
      </c>
      <c r="AA8" s="521">
        <f t="shared" si="13"/>
        <v>0.52631578999999995</v>
      </c>
      <c r="AB8" s="521">
        <f t="shared" si="13"/>
        <v>5.8989596999999998</v>
      </c>
      <c r="AC8" s="521">
        <f t="shared" si="1"/>
        <v>32.922737822999999</v>
      </c>
      <c r="AD8" s="684"/>
      <c r="AE8" s="521">
        <f>+AE9</f>
        <v>1.89190032</v>
      </c>
      <c r="AF8" s="521">
        <f t="shared" ref="AF8:AP8" si="14">+AF9</f>
        <v>0</v>
      </c>
      <c r="AG8" s="521">
        <f t="shared" si="14"/>
        <v>55.118123190000006</v>
      </c>
      <c r="AH8" s="521">
        <f t="shared" si="14"/>
        <v>5.829487610000001</v>
      </c>
      <c r="AI8" s="521">
        <f t="shared" si="14"/>
        <v>0.52631578999999995</v>
      </c>
      <c r="AJ8" s="521">
        <f t="shared" si="14"/>
        <v>58.651102640000005</v>
      </c>
      <c r="AK8" s="521">
        <f t="shared" si="14"/>
        <v>1.9521573400000001</v>
      </c>
      <c r="AL8" s="521">
        <f t="shared" si="14"/>
        <v>0</v>
      </c>
      <c r="AM8" s="521">
        <f t="shared" si="14"/>
        <v>55.119394050000004</v>
      </c>
      <c r="AN8" s="521">
        <f t="shared" si="14"/>
        <v>5.8989096300000003</v>
      </c>
      <c r="AO8" s="521">
        <f t="shared" si="14"/>
        <v>0.52631578999999995</v>
      </c>
      <c r="AP8" s="521">
        <f t="shared" si="14"/>
        <v>58.645508540000009</v>
      </c>
      <c r="AQ8" s="521">
        <f t="shared" si="2"/>
        <v>244.15921490000002</v>
      </c>
      <c r="AR8" s="684"/>
      <c r="AS8" s="521">
        <f>+AS9</f>
        <v>2.01433354</v>
      </c>
      <c r="AT8" s="521">
        <f t="shared" ref="AT8:BD8" si="15">+AT9</f>
        <v>820</v>
      </c>
      <c r="AU8" s="521">
        <f t="shared" si="15"/>
        <v>55.120720180000006</v>
      </c>
      <c r="AV8" s="521">
        <f t="shared" si="15"/>
        <v>5.9089643400000007</v>
      </c>
      <c r="AW8" s="521">
        <f t="shared" si="15"/>
        <v>68.626081790000043</v>
      </c>
      <c r="AX8" s="521">
        <f t="shared" si="15"/>
        <v>58.645508540000009</v>
      </c>
      <c r="AY8" s="521">
        <f t="shared" si="15"/>
        <v>2.07849006</v>
      </c>
      <c r="AZ8" s="521">
        <f t="shared" si="15"/>
        <v>41</v>
      </c>
      <c r="BA8" s="521">
        <f t="shared" si="15"/>
        <v>53.087811850000008</v>
      </c>
      <c r="BB8" s="521">
        <f t="shared" si="15"/>
        <v>27.273220579999908</v>
      </c>
      <c r="BC8" s="521">
        <f t="shared" si="15"/>
        <v>41.526315789999998</v>
      </c>
      <c r="BD8" s="521">
        <f t="shared" si="15"/>
        <v>81.268756610000054</v>
      </c>
      <c r="BE8" s="521">
        <f t="shared" si="3"/>
        <v>1256.55020328</v>
      </c>
      <c r="BF8" s="684"/>
      <c r="BG8" s="521">
        <f>+BG9</f>
        <v>2.14468996</v>
      </c>
      <c r="BH8" s="521">
        <f t="shared" ref="BH8:BR8" si="16">+BH9</f>
        <v>55.568081929999948</v>
      </c>
      <c r="BI8" s="521">
        <f t="shared" si="16"/>
        <v>60.474158290000027</v>
      </c>
      <c r="BJ8" s="521">
        <f t="shared" si="16"/>
        <v>5.9936376800000009</v>
      </c>
      <c r="BK8" s="521">
        <f t="shared" si="16"/>
        <v>48.057991539999975</v>
      </c>
      <c r="BL8" s="521">
        <f t="shared" si="16"/>
        <v>73.203870790000082</v>
      </c>
      <c r="BM8" s="521">
        <f t="shared" si="16"/>
        <v>2.2129983399999995</v>
      </c>
      <c r="BN8" s="521">
        <f t="shared" si="16"/>
        <v>48.545927000000006</v>
      </c>
      <c r="BO8" s="521">
        <f t="shared" si="16"/>
        <v>60.42889835000004</v>
      </c>
      <c r="BP8" s="521">
        <f t="shared" si="16"/>
        <v>22.768150946999992</v>
      </c>
      <c r="BQ8" s="521">
        <f t="shared" si="16"/>
        <v>41.546886690000001</v>
      </c>
      <c r="BR8" s="521">
        <f t="shared" si="16"/>
        <v>65.79420130999992</v>
      </c>
      <c r="BS8" s="521">
        <f t="shared" si="4"/>
        <v>486.73949282700005</v>
      </c>
      <c r="BT8" s="684"/>
      <c r="BU8" s="521">
        <f>+BU9</f>
        <v>9.1337904500000135</v>
      </c>
      <c r="BV8" s="521">
        <f t="shared" ref="BV8:CF8" si="17">+BV9</f>
        <v>58.944009929999993</v>
      </c>
      <c r="BW8" s="521">
        <f t="shared" si="17"/>
        <v>89.281997060000023</v>
      </c>
      <c r="BX8" s="521">
        <f t="shared" si="17"/>
        <v>48.032112670000053</v>
      </c>
      <c r="BY8" s="521">
        <f t="shared" si="17"/>
        <v>89.206619809999935</v>
      </c>
      <c r="BZ8" s="521">
        <f t="shared" si="17"/>
        <v>94.651681560000071</v>
      </c>
      <c r="CA8" s="521">
        <f t="shared" si="17"/>
        <v>36.114535020000005</v>
      </c>
      <c r="CB8" s="521">
        <f t="shared" si="17"/>
        <v>88.249555019999946</v>
      </c>
      <c r="CC8" s="521">
        <f t="shared" si="17"/>
        <v>89.09369456000006</v>
      </c>
      <c r="CD8" s="521">
        <f t="shared" si="17"/>
        <v>40.966356309999988</v>
      </c>
      <c r="CE8" s="521">
        <f t="shared" si="17"/>
        <v>89.620230579999927</v>
      </c>
      <c r="CF8" s="521">
        <f t="shared" si="17"/>
        <v>96.314188640000026</v>
      </c>
      <c r="CG8" s="521">
        <f t="shared" si="5"/>
        <v>829.60877160999996</v>
      </c>
      <c r="CH8" s="684"/>
      <c r="CI8" s="521">
        <f>+CI9</f>
        <v>36.167031140000006</v>
      </c>
      <c r="CJ8" s="521">
        <f t="shared" ref="CJ8:CT8" si="18">+CJ9</f>
        <v>97.400495030000059</v>
      </c>
      <c r="CK8" s="521">
        <f t="shared" si="18"/>
        <v>86.819000140000014</v>
      </c>
      <c r="CL8" s="521">
        <f t="shared" si="18"/>
        <v>39.420681010000003</v>
      </c>
      <c r="CM8" s="521">
        <f t="shared" si="18"/>
        <v>87.521366629999918</v>
      </c>
      <c r="CN8" s="521">
        <f t="shared" si="18"/>
        <v>93.633141040000083</v>
      </c>
      <c r="CO8" s="521">
        <f t="shared" si="18"/>
        <v>34.703872399999966</v>
      </c>
      <c r="CP8" s="521">
        <f t="shared" si="18"/>
        <v>87.784262400000046</v>
      </c>
      <c r="CQ8" s="521">
        <f t="shared" si="18"/>
        <v>88.54036138999993</v>
      </c>
      <c r="CR8" s="521">
        <f t="shared" si="18"/>
        <v>39.797108390000048</v>
      </c>
      <c r="CS8" s="521">
        <f t="shared" si="18"/>
        <v>86.686490009999986</v>
      </c>
      <c r="CT8" s="521">
        <f t="shared" si="18"/>
        <v>75.53600950000002</v>
      </c>
      <c r="CU8" s="521">
        <f t="shared" si="6"/>
        <v>854.00981908000006</v>
      </c>
      <c r="CV8" s="684"/>
      <c r="CW8" s="521">
        <f>+CW9</f>
        <v>61.238694549999899</v>
      </c>
      <c r="CX8" s="521">
        <f t="shared" ref="CX8:DH8" si="19">+CX9</f>
        <v>112.98118650000009</v>
      </c>
      <c r="CY8" s="521">
        <f t="shared" si="19"/>
        <v>35.433898869999901</v>
      </c>
      <c r="CZ8" s="521">
        <f t="shared" si="19"/>
        <v>27.441305080000014</v>
      </c>
      <c r="DA8" s="521">
        <f t="shared" si="19"/>
        <v>58.389408160000002</v>
      </c>
      <c r="DB8" s="521">
        <f t="shared" si="19"/>
        <v>14.528321650000091</v>
      </c>
      <c r="DC8" s="521">
        <f t="shared" si="19"/>
        <v>9.548356359999957</v>
      </c>
      <c r="DD8" s="521">
        <f t="shared" si="19"/>
        <v>62.063122430000021</v>
      </c>
      <c r="DE8" s="521">
        <f t="shared" si="19"/>
        <v>9.656161599999967</v>
      </c>
      <c r="DF8" s="521">
        <f t="shared" si="19"/>
        <v>9.4684994699999905</v>
      </c>
      <c r="DG8" s="521">
        <f t="shared" si="19"/>
        <v>61.874667939999981</v>
      </c>
      <c r="DH8" s="521">
        <f t="shared" si="19"/>
        <v>14.50442013000011</v>
      </c>
      <c r="DI8" s="521">
        <f t="shared" si="7"/>
        <v>477.12804273999996</v>
      </c>
      <c r="DJ8" s="684"/>
      <c r="DK8" s="521">
        <f>+DK9</f>
        <v>32.272690709999821</v>
      </c>
      <c r="DL8" s="521">
        <f t="shared" ref="DL8:DV8" si="20">+DL9</f>
        <v>84.256754120000139</v>
      </c>
      <c r="DM8" s="521">
        <f t="shared" si="20"/>
        <v>32.454422489999949</v>
      </c>
      <c r="DN8" s="521">
        <f t="shared" si="20"/>
        <v>31.609893780000046</v>
      </c>
      <c r="DO8" s="521">
        <f t="shared" si="20"/>
        <v>27.158913079999969</v>
      </c>
      <c r="DP8" s="521">
        <f t="shared" si="20"/>
        <v>16.551032569999975</v>
      </c>
      <c r="DQ8" s="521">
        <f t="shared" si="20"/>
        <v>29.345618450000064</v>
      </c>
      <c r="DR8" s="521">
        <f t="shared" si="20"/>
        <v>17.365782620000004</v>
      </c>
      <c r="DS8" s="521">
        <f t="shared" si="20"/>
        <v>17.053949759999959</v>
      </c>
      <c r="DT8" s="521">
        <f t="shared" si="20"/>
        <v>17.037328419999991</v>
      </c>
      <c r="DU8" s="521">
        <f t="shared" si="20"/>
        <v>17.989148310000058</v>
      </c>
      <c r="DV8" s="521">
        <f t="shared" si="20"/>
        <v>17.310197919999975</v>
      </c>
      <c r="DW8" s="521">
        <f t="shared" si="8"/>
        <v>340.40573222999996</v>
      </c>
      <c r="DX8" s="684"/>
      <c r="DY8" s="521">
        <f>+DY9</f>
        <v>8.0212943000000223</v>
      </c>
      <c r="DZ8" s="521">
        <f t="shared" ref="DZ8:EJ8" si="21">+DZ9</f>
        <v>8.1077272799999598</v>
      </c>
      <c r="EA8" s="521">
        <f t="shared" si="21"/>
        <v>7.6856984200000298</v>
      </c>
      <c r="EB8" s="521">
        <f t="shared" si="21"/>
        <v>7.8869677899999777</v>
      </c>
      <c r="EC8" s="521">
        <f t="shared" si="21"/>
        <v>10.10085192999999</v>
      </c>
      <c r="ED8" s="521">
        <f t="shared" si="21"/>
        <v>12.338535775999999</v>
      </c>
      <c r="EE8" s="521">
        <f t="shared" si="21"/>
        <v>8.0000215400000094</v>
      </c>
      <c r="EF8" s="521">
        <f t="shared" si="21"/>
        <v>8.3811056600000136</v>
      </c>
      <c r="EG8" s="521">
        <f t="shared" si="21"/>
        <v>8.330944629999955</v>
      </c>
      <c r="EH8" s="521">
        <f t="shared" si="21"/>
        <v>8.6235662700000724</v>
      </c>
      <c r="EI8" s="521">
        <f t="shared" si="21"/>
        <v>12.878668259999948</v>
      </c>
      <c r="EJ8" s="521">
        <f t="shared" si="21"/>
        <v>23.924985670000019</v>
      </c>
      <c r="EK8" s="521">
        <f t="shared" si="9"/>
        <v>124.28036752599999</v>
      </c>
      <c r="EL8" s="684"/>
      <c r="EM8" s="521">
        <f>+EM9</f>
        <v>7.5595771799999625</v>
      </c>
      <c r="EN8" s="521">
        <f t="shared" ref="EN8:EX8" si="22">+EN9</f>
        <v>6.1328697999999919</v>
      </c>
      <c r="EO8" s="521">
        <f t="shared" si="22"/>
        <v>6.9870373800000394</v>
      </c>
      <c r="EP8" s="521">
        <f t="shared" si="22"/>
        <v>7.3529948099999745</v>
      </c>
      <c r="EQ8" s="521">
        <f t="shared" si="22"/>
        <v>11.817660770000053</v>
      </c>
      <c r="ER8" s="521">
        <f t="shared" si="22"/>
        <v>11.71027850999999</v>
      </c>
      <c r="ES8" s="521">
        <f t="shared" si="22"/>
        <v>7.1843547899999862</v>
      </c>
      <c r="ET8" s="521">
        <f t="shared" si="22"/>
        <v>7.9833603600000176</v>
      </c>
      <c r="EU8" s="521">
        <f t="shared" si="22"/>
        <v>7.8929246599999843</v>
      </c>
      <c r="EV8" s="521">
        <f t="shared" si="22"/>
        <v>7.8463725199999788</v>
      </c>
      <c r="EW8" s="521">
        <f t="shared" si="22"/>
        <v>26.270666429999988</v>
      </c>
      <c r="EX8" s="521">
        <f t="shared" si="22"/>
        <v>8.6371783000000377</v>
      </c>
      <c r="EY8" s="521">
        <f t="shared" si="10"/>
        <v>117.37527550999999</v>
      </c>
      <c r="EZ8" s="684"/>
      <c r="FA8" s="521">
        <f>+FA9</f>
        <v>6.7128220700000156</v>
      </c>
      <c r="FB8" s="521">
        <f t="shared" ref="FB8:FL8" si="23">+FB9</f>
        <v>6.5842613999999573</v>
      </c>
      <c r="FC8" s="521">
        <f t="shared" si="23"/>
        <v>6.8919205000000501</v>
      </c>
      <c r="FD8" s="521">
        <f t="shared" si="23"/>
        <v>6.5179087499999655</v>
      </c>
      <c r="FE8" s="521">
        <f t="shared" si="23"/>
        <v>11.091567670000011</v>
      </c>
      <c r="FF8" s="521">
        <f t="shared" si="23"/>
        <v>10.939982139999977</v>
      </c>
      <c r="FG8" s="521">
        <f t="shared" si="23"/>
        <v>5.9583807600000114</v>
      </c>
      <c r="FH8" s="521">
        <f t="shared" si="23"/>
        <v>6.4529906299999995</v>
      </c>
      <c r="FI8" s="521">
        <f t="shared" si="23"/>
        <v>5.9487957199999926</v>
      </c>
      <c r="FJ8" s="521">
        <f t="shared" si="23"/>
        <v>6.5041436300000059</v>
      </c>
      <c r="FK8" s="521">
        <f t="shared" si="23"/>
        <v>10.742036060000025</v>
      </c>
      <c r="FL8" s="521">
        <f t="shared" si="23"/>
        <v>11.12684554999997</v>
      </c>
      <c r="FM8" s="521">
        <f t="shared" si="11"/>
        <v>95.471654879999974</v>
      </c>
      <c r="FO8" s="521">
        <f>+FO9</f>
        <v>7.1198007599999995</v>
      </c>
      <c r="FP8" s="521">
        <f t="shared" ref="FP8:FX8" si="24">+FP9</f>
        <v>4.8811021300000279</v>
      </c>
      <c r="FQ8" s="521">
        <f t="shared" si="24"/>
        <v>4.3533970599999918</v>
      </c>
      <c r="FR8" s="521">
        <f t="shared" si="24"/>
        <v>5.3241439299999813</v>
      </c>
      <c r="FS8" s="521">
        <f t="shared" si="24"/>
        <v>9.7257449399999913</v>
      </c>
      <c r="FT8" s="521">
        <f t="shared" si="24"/>
        <v>9.8039373000000261</v>
      </c>
      <c r="FU8" s="521">
        <f t="shared" si="24"/>
        <v>7.390456969999998</v>
      </c>
      <c r="FV8" s="521">
        <f t="shared" si="24"/>
        <v>1.0283310399999948</v>
      </c>
      <c r="FW8" s="521">
        <f t="shared" si="24"/>
        <v>4.1969672099999968</v>
      </c>
      <c r="FX8" s="521">
        <f t="shared" si="24"/>
        <v>5.3365286200000144</v>
      </c>
      <c r="FY8" s="521">
        <f>+SUM(FO8:FX8)</f>
        <v>59.160409960000024</v>
      </c>
      <c r="GA8" s="708"/>
    </row>
    <row r="9" spans="2:183" ht="15.75" x14ac:dyDescent="0.25">
      <c r="B9" s="689" t="s">
        <v>43</v>
      </c>
      <c r="C9" s="518">
        <f>+SUM(C10:C16)</f>
        <v>1.6689063799999999</v>
      </c>
      <c r="D9" s="518">
        <f t="shared" ref="D9:N9" si="25">+SUM(D10:D16)</f>
        <v>0</v>
      </c>
      <c r="E9" s="518">
        <f t="shared" si="25"/>
        <v>2.4816265499999997</v>
      </c>
      <c r="F9" s="518">
        <f t="shared" si="25"/>
        <v>5.6867516040000003</v>
      </c>
      <c r="G9" s="518">
        <f t="shared" si="25"/>
        <v>0.52631578999999995</v>
      </c>
      <c r="H9" s="518">
        <f t="shared" si="25"/>
        <v>3.97442546</v>
      </c>
      <c r="I9" s="518">
        <f t="shared" si="25"/>
        <v>1.7220610599999999</v>
      </c>
      <c r="J9" s="518">
        <f t="shared" si="25"/>
        <v>0</v>
      </c>
      <c r="K9" s="518">
        <f t="shared" si="25"/>
        <v>2.4828421499999997</v>
      </c>
      <c r="L9" s="518">
        <f t="shared" si="25"/>
        <v>4.728702288</v>
      </c>
      <c r="M9" s="518">
        <f t="shared" si="25"/>
        <v>1.5184742199999999</v>
      </c>
      <c r="N9" s="518">
        <f t="shared" si="25"/>
        <v>4.0389791300000004</v>
      </c>
      <c r="O9" s="518">
        <f t="shared" si="0"/>
        <v>28.829084632000004</v>
      </c>
      <c r="P9" s="519"/>
      <c r="Q9" s="518">
        <f>+SUM(Q10:Q16)</f>
        <v>0</v>
      </c>
      <c r="R9" s="518">
        <f t="shared" ref="R9:AB9" si="26">+SUM(R10:R16)</f>
        <v>1.7769086999999999</v>
      </c>
      <c r="S9" s="518">
        <f t="shared" si="26"/>
        <v>2.4840577599999998</v>
      </c>
      <c r="T9" s="518">
        <f t="shared" si="26"/>
        <v>5.7560453650000003</v>
      </c>
      <c r="U9" s="518">
        <f t="shared" si="26"/>
        <v>0.52631578999999995</v>
      </c>
      <c r="V9" s="518">
        <f t="shared" si="26"/>
        <v>5.8431106699999997</v>
      </c>
      <c r="W9" s="518">
        <f t="shared" si="26"/>
        <v>1.83350324</v>
      </c>
      <c r="X9" s="518">
        <f t="shared" si="26"/>
        <v>0</v>
      </c>
      <c r="Y9" s="518">
        <f t="shared" si="26"/>
        <v>2.4852733699999998</v>
      </c>
      <c r="Z9" s="518">
        <f t="shared" si="26"/>
        <v>5.7922474380000013</v>
      </c>
      <c r="AA9" s="518">
        <f t="shared" si="26"/>
        <v>0.52631578999999995</v>
      </c>
      <c r="AB9" s="518">
        <f t="shared" si="26"/>
        <v>5.8989596999999998</v>
      </c>
      <c r="AC9" s="518">
        <f t="shared" si="1"/>
        <v>32.922737822999999</v>
      </c>
      <c r="AD9" s="519"/>
      <c r="AE9" s="518">
        <f>+SUM(AE10:AE16)</f>
        <v>1.89190032</v>
      </c>
      <c r="AF9" s="518">
        <f t="shared" ref="AF9:AG9" si="27">+SUM(AF10:AF16)</f>
        <v>0</v>
      </c>
      <c r="AG9" s="518">
        <f t="shared" si="27"/>
        <v>55.118123190000006</v>
      </c>
      <c r="AH9" s="518">
        <f t="shared" ref="AH9:AP9" si="28">+SUM(AH10:AH16)</f>
        <v>5.829487610000001</v>
      </c>
      <c r="AI9" s="518">
        <f t="shared" si="28"/>
        <v>0.52631578999999995</v>
      </c>
      <c r="AJ9" s="518">
        <f t="shared" si="28"/>
        <v>58.651102640000005</v>
      </c>
      <c r="AK9" s="518">
        <f t="shared" si="28"/>
        <v>1.9521573400000001</v>
      </c>
      <c r="AL9" s="518">
        <f t="shared" si="28"/>
        <v>0</v>
      </c>
      <c r="AM9" s="518">
        <f t="shared" si="28"/>
        <v>55.119394050000004</v>
      </c>
      <c r="AN9" s="518">
        <f t="shared" si="28"/>
        <v>5.8989096300000003</v>
      </c>
      <c r="AO9" s="518">
        <f t="shared" si="28"/>
        <v>0.52631578999999995</v>
      </c>
      <c r="AP9" s="518">
        <f t="shared" si="28"/>
        <v>58.645508540000009</v>
      </c>
      <c r="AQ9" s="518">
        <f t="shared" si="2"/>
        <v>244.15921490000002</v>
      </c>
      <c r="AR9" s="519"/>
      <c r="AS9" s="518">
        <f>+SUM(AS10:AS16)</f>
        <v>2.01433354</v>
      </c>
      <c r="AT9" s="518">
        <f t="shared" ref="AT9:BD9" si="29">+SUM(AT10:AT16)</f>
        <v>820</v>
      </c>
      <c r="AU9" s="518">
        <f t="shared" si="29"/>
        <v>55.120720180000006</v>
      </c>
      <c r="AV9" s="518">
        <f t="shared" si="29"/>
        <v>5.9089643400000007</v>
      </c>
      <c r="AW9" s="518">
        <f t="shared" si="29"/>
        <v>68.626081790000043</v>
      </c>
      <c r="AX9" s="518">
        <f t="shared" si="29"/>
        <v>58.645508540000009</v>
      </c>
      <c r="AY9" s="518">
        <f t="shared" si="29"/>
        <v>2.07849006</v>
      </c>
      <c r="AZ9" s="518">
        <f t="shared" si="29"/>
        <v>41</v>
      </c>
      <c r="BA9" s="518">
        <f t="shared" si="29"/>
        <v>53.087811850000008</v>
      </c>
      <c r="BB9" s="518">
        <f t="shared" si="29"/>
        <v>27.273220579999908</v>
      </c>
      <c r="BC9" s="518">
        <f t="shared" si="29"/>
        <v>41.526315789999998</v>
      </c>
      <c r="BD9" s="518">
        <f t="shared" si="29"/>
        <v>81.268756610000054</v>
      </c>
      <c r="BE9" s="518">
        <f t="shared" si="3"/>
        <v>1256.55020328</v>
      </c>
      <c r="BF9" s="519"/>
      <c r="BG9" s="518">
        <f>+SUM(BG10:BG16)</f>
        <v>2.14468996</v>
      </c>
      <c r="BH9" s="518">
        <f t="shared" ref="BH9:BR9" si="30">+SUM(BH10:BH16)</f>
        <v>55.568081929999948</v>
      </c>
      <c r="BI9" s="518">
        <f t="shared" si="30"/>
        <v>60.474158290000027</v>
      </c>
      <c r="BJ9" s="518">
        <f t="shared" si="30"/>
        <v>5.9936376800000009</v>
      </c>
      <c r="BK9" s="518">
        <f t="shared" si="30"/>
        <v>48.057991539999975</v>
      </c>
      <c r="BL9" s="518">
        <f t="shared" si="30"/>
        <v>73.203870790000082</v>
      </c>
      <c r="BM9" s="518">
        <f t="shared" si="30"/>
        <v>2.2129983399999995</v>
      </c>
      <c r="BN9" s="518">
        <f t="shared" si="30"/>
        <v>48.545927000000006</v>
      </c>
      <c r="BO9" s="518">
        <f t="shared" si="30"/>
        <v>60.42889835000004</v>
      </c>
      <c r="BP9" s="518">
        <f t="shared" si="30"/>
        <v>22.768150946999992</v>
      </c>
      <c r="BQ9" s="518">
        <f t="shared" si="30"/>
        <v>41.546886690000001</v>
      </c>
      <c r="BR9" s="518">
        <f t="shared" si="30"/>
        <v>65.79420130999992</v>
      </c>
      <c r="BS9" s="518">
        <f t="shared" si="4"/>
        <v>486.73949282700005</v>
      </c>
      <c r="BT9" s="519"/>
      <c r="BU9" s="518">
        <f>+SUM(BU10:BU16)</f>
        <v>9.1337904500000135</v>
      </c>
      <c r="BV9" s="518">
        <f t="shared" ref="BV9:CF9" si="31">+SUM(BV10:BV16)</f>
        <v>58.944009929999993</v>
      </c>
      <c r="BW9" s="518">
        <f t="shared" si="31"/>
        <v>89.281997060000023</v>
      </c>
      <c r="BX9" s="518">
        <f t="shared" si="31"/>
        <v>48.032112670000053</v>
      </c>
      <c r="BY9" s="518">
        <f t="shared" si="31"/>
        <v>89.206619809999935</v>
      </c>
      <c r="BZ9" s="518">
        <f t="shared" si="31"/>
        <v>94.651681560000071</v>
      </c>
      <c r="CA9" s="518">
        <f t="shared" si="31"/>
        <v>36.114535020000005</v>
      </c>
      <c r="CB9" s="518">
        <f t="shared" si="31"/>
        <v>88.249555019999946</v>
      </c>
      <c r="CC9" s="518">
        <f t="shared" si="31"/>
        <v>89.09369456000006</v>
      </c>
      <c r="CD9" s="518">
        <f t="shared" si="31"/>
        <v>40.966356309999988</v>
      </c>
      <c r="CE9" s="518">
        <f t="shared" si="31"/>
        <v>89.620230579999927</v>
      </c>
      <c r="CF9" s="518">
        <f t="shared" si="31"/>
        <v>96.314188640000026</v>
      </c>
      <c r="CG9" s="518">
        <f t="shared" si="5"/>
        <v>829.60877160999996</v>
      </c>
      <c r="CH9" s="519"/>
      <c r="CI9" s="518">
        <f>+SUM(CI10:CI16)</f>
        <v>36.167031140000006</v>
      </c>
      <c r="CJ9" s="518">
        <f t="shared" ref="CJ9:CT9" si="32">+SUM(CJ10:CJ16)</f>
        <v>97.400495030000059</v>
      </c>
      <c r="CK9" s="518">
        <f t="shared" si="32"/>
        <v>86.819000140000014</v>
      </c>
      <c r="CL9" s="518">
        <f t="shared" si="32"/>
        <v>39.420681010000003</v>
      </c>
      <c r="CM9" s="518">
        <f t="shared" si="32"/>
        <v>87.521366629999918</v>
      </c>
      <c r="CN9" s="518">
        <f t="shared" si="32"/>
        <v>93.633141040000083</v>
      </c>
      <c r="CO9" s="518">
        <f t="shared" si="32"/>
        <v>34.703872399999966</v>
      </c>
      <c r="CP9" s="518">
        <f t="shared" si="32"/>
        <v>87.784262400000046</v>
      </c>
      <c r="CQ9" s="518">
        <f t="shared" si="32"/>
        <v>88.54036138999993</v>
      </c>
      <c r="CR9" s="518">
        <f t="shared" si="32"/>
        <v>39.797108390000048</v>
      </c>
      <c r="CS9" s="518">
        <f t="shared" si="32"/>
        <v>86.686490009999986</v>
      </c>
      <c r="CT9" s="518">
        <f t="shared" si="32"/>
        <v>75.53600950000002</v>
      </c>
      <c r="CU9" s="518">
        <f t="shared" si="6"/>
        <v>854.00981908000006</v>
      </c>
      <c r="CV9" s="519"/>
      <c r="CW9" s="518">
        <f>+SUM(CW10:CW16)</f>
        <v>61.238694549999899</v>
      </c>
      <c r="CX9" s="518">
        <f t="shared" ref="CX9:DH9" si="33">+SUM(CX10:CX16)</f>
        <v>112.98118650000009</v>
      </c>
      <c r="CY9" s="518">
        <f t="shared" si="33"/>
        <v>35.433898869999901</v>
      </c>
      <c r="CZ9" s="518">
        <f t="shared" si="33"/>
        <v>27.441305080000014</v>
      </c>
      <c r="DA9" s="518">
        <f t="shared" si="33"/>
        <v>58.389408160000002</v>
      </c>
      <c r="DB9" s="518">
        <f t="shared" si="33"/>
        <v>14.528321650000091</v>
      </c>
      <c r="DC9" s="518">
        <f t="shared" si="33"/>
        <v>9.548356359999957</v>
      </c>
      <c r="DD9" s="518">
        <f t="shared" si="33"/>
        <v>62.063122430000021</v>
      </c>
      <c r="DE9" s="518">
        <f t="shared" si="33"/>
        <v>9.656161599999967</v>
      </c>
      <c r="DF9" s="518">
        <f t="shared" si="33"/>
        <v>9.4684994699999905</v>
      </c>
      <c r="DG9" s="518">
        <f t="shared" si="33"/>
        <v>61.874667939999981</v>
      </c>
      <c r="DH9" s="518">
        <f t="shared" si="33"/>
        <v>14.50442013000011</v>
      </c>
      <c r="DI9" s="518">
        <f t="shared" si="7"/>
        <v>477.12804273999996</v>
      </c>
      <c r="DJ9" s="519"/>
      <c r="DK9" s="518">
        <f>+SUM(DK10:DK16)</f>
        <v>32.272690709999821</v>
      </c>
      <c r="DL9" s="518">
        <f t="shared" ref="DL9:DV9" si="34">+SUM(DL10:DL16)</f>
        <v>84.256754120000139</v>
      </c>
      <c r="DM9" s="518">
        <f t="shared" si="34"/>
        <v>32.454422489999949</v>
      </c>
      <c r="DN9" s="518">
        <f t="shared" si="34"/>
        <v>31.609893780000046</v>
      </c>
      <c r="DO9" s="518">
        <f t="shared" si="34"/>
        <v>27.158913079999969</v>
      </c>
      <c r="DP9" s="518">
        <f t="shared" si="34"/>
        <v>16.551032569999975</v>
      </c>
      <c r="DQ9" s="518">
        <f t="shared" si="34"/>
        <v>29.345618450000064</v>
      </c>
      <c r="DR9" s="518">
        <f t="shared" si="34"/>
        <v>17.365782620000004</v>
      </c>
      <c r="DS9" s="518">
        <f t="shared" si="34"/>
        <v>17.053949759999959</v>
      </c>
      <c r="DT9" s="518">
        <f t="shared" si="34"/>
        <v>17.037328419999991</v>
      </c>
      <c r="DU9" s="518">
        <f t="shared" si="34"/>
        <v>17.989148310000058</v>
      </c>
      <c r="DV9" s="518">
        <f t="shared" si="34"/>
        <v>17.310197919999975</v>
      </c>
      <c r="DW9" s="518">
        <f t="shared" si="8"/>
        <v>340.40573222999996</v>
      </c>
      <c r="DX9" s="519"/>
      <c r="DY9" s="518">
        <f>+SUM(DY10:DY16)</f>
        <v>8.0212943000000223</v>
      </c>
      <c r="DZ9" s="518">
        <f t="shared" ref="DZ9:EJ9" si="35">+SUM(DZ10:DZ16)</f>
        <v>8.1077272799999598</v>
      </c>
      <c r="EA9" s="518">
        <f t="shared" si="35"/>
        <v>7.6856984200000298</v>
      </c>
      <c r="EB9" s="518">
        <f t="shared" si="35"/>
        <v>7.8869677899999777</v>
      </c>
      <c r="EC9" s="518">
        <f t="shared" si="35"/>
        <v>10.10085192999999</v>
      </c>
      <c r="ED9" s="518">
        <f t="shared" si="35"/>
        <v>12.338535775999999</v>
      </c>
      <c r="EE9" s="518">
        <f t="shared" si="35"/>
        <v>8.0000215400000094</v>
      </c>
      <c r="EF9" s="518">
        <f t="shared" si="35"/>
        <v>8.3811056600000136</v>
      </c>
      <c r="EG9" s="518">
        <f t="shared" si="35"/>
        <v>8.330944629999955</v>
      </c>
      <c r="EH9" s="518">
        <f t="shared" si="35"/>
        <v>8.6235662700000724</v>
      </c>
      <c r="EI9" s="518">
        <f t="shared" si="35"/>
        <v>12.878668259999948</v>
      </c>
      <c r="EJ9" s="518">
        <f t="shared" si="35"/>
        <v>23.924985670000019</v>
      </c>
      <c r="EK9" s="518">
        <f t="shared" si="9"/>
        <v>124.28036752599999</v>
      </c>
      <c r="EL9" s="519"/>
      <c r="EM9" s="518">
        <f>+SUM(EM10:EM16)</f>
        <v>7.5595771799999625</v>
      </c>
      <c r="EN9" s="518">
        <f t="shared" ref="EN9:EX9" si="36">+SUM(EN10:EN16)</f>
        <v>6.1328697999999919</v>
      </c>
      <c r="EO9" s="518">
        <f t="shared" si="36"/>
        <v>6.9870373800000394</v>
      </c>
      <c r="EP9" s="518">
        <f t="shared" si="36"/>
        <v>7.3529948099999745</v>
      </c>
      <c r="EQ9" s="518">
        <f t="shared" si="36"/>
        <v>11.817660770000053</v>
      </c>
      <c r="ER9" s="518">
        <f t="shared" si="36"/>
        <v>11.71027850999999</v>
      </c>
      <c r="ES9" s="518">
        <f t="shared" si="36"/>
        <v>7.1843547899999862</v>
      </c>
      <c r="ET9" s="518">
        <f t="shared" si="36"/>
        <v>7.9833603600000176</v>
      </c>
      <c r="EU9" s="518">
        <f t="shared" si="36"/>
        <v>7.8929246599999843</v>
      </c>
      <c r="EV9" s="518">
        <f t="shared" si="36"/>
        <v>7.8463725199999788</v>
      </c>
      <c r="EW9" s="518">
        <f t="shared" si="36"/>
        <v>26.270666429999988</v>
      </c>
      <c r="EX9" s="518">
        <f t="shared" si="36"/>
        <v>8.6371783000000377</v>
      </c>
      <c r="EY9" s="518">
        <f t="shared" si="10"/>
        <v>117.37527550999999</v>
      </c>
      <c r="EZ9" s="519"/>
      <c r="FA9" s="518">
        <f t="shared" ref="FA9" si="37">+SUM(FA10:FA16)</f>
        <v>6.7128220700000156</v>
      </c>
      <c r="FB9" s="518">
        <f t="shared" ref="FB9:FL9" si="38">+SUM(FB10:FB16)</f>
        <v>6.5842613999999573</v>
      </c>
      <c r="FC9" s="518">
        <f t="shared" si="38"/>
        <v>6.8919205000000501</v>
      </c>
      <c r="FD9" s="518">
        <f t="shared" si="38"/>
        <v>6.5179087499999655</v>
      </c>
      <c r="FE9" s="518">
        <f t="shared" si="38"/>
        <v>11.091567670000011</v>
      </c>
      <c r="FF9" s="518">
        <f t="shared" si="38"/>
        <v>10.939982139999977</v>
      </c>
      <c r="FG9" s="518">
        <f t="shared" si="38"/>
        <v>5.9583807600000114</v>
      </c>
      <c r="FH9" s="518">
        <f t="shared" si="38"/>
        <v>6.4529906299999995</v>
      </c>
      <c r="FI9" s="518">
        <f t="shared" si="38"/>
        <v>5.9487957199999926</v>
      </c>
      <c r="FJ9" s="518">
        <f t="shared" si="38"/>
        <v>6.5041436300000059</v>
      </c>
      <c r="FK9" s="518">
        <f t="shared" si="38"/>
        <v>10.742036060000025</v>
      </c>
      <c r="FL9" s="518">
        <f t="shared" si="38"/>
        <v>11.12684554999997</v>
      </c>
      <c r="FM9" s="518">
        <f t="shared" si="11"/>
        <v>95.471654879999974</v>
      </c>
      <c r="FO9" s="518">
        <f>+SUM(FO10:FO16)</f>
        <v>7.1198007599999995</v>
      </c>
      <c r="FP9" s="518">
        <f t="shared" ref="FP9:FX9" si="39">+SUM(FP10:FP16)</f>
        <v>4.8811021300000279</v>
      </c>
      <c r="FQ9" s="518">
        <f t="shared" si="39"/>
        <v>4.3533970599999918</v>
      </c>
      <c r="FR9" s="518">
        <f t="shared" si="39"/>
        <v>5.3241439299999813</v>
      </c>
      <c r="FS9" s="518">
        <f t="shared" si="39"/>
        <v>9.7257449399999913</v>
      </c>
      <c r="FT9" s="518">
        <f t="shared" si="39"/>
        <v>9.8039373000000261</v>
      </c>
      <c r="FU9" s="518">
        <f t="shared" si="39"/>
        <v>7.390456969999998</v>
      </c>
      <c r="FV9" s="518">
        <f t="shared" si="39"/>
        <v>1.0283310399999948</v>
      </c>
      <c r="FW9" s="518">
        <f t="shared" si="39"/>
        <v>4.1969672099999968</v>
      </c>
      <c r="FX9" s="518">
        <f t="shared" si="39"/>
        <v>5.3365286200000144</v>
      </c>
      <c r="FY9" s="518">
        <f>+SUM(FO9:FX9)</f>
        <v>59.160409960000024</v>
      </c>
      <c r="GA9" s="708"/>
    </row>
    <row r="10" spans="2:183" ht="15.75" x14ac:dyDescent="0.25">
      <c r="B10" s="695" t="s">
        <v>680</v>
      </c>
      <c r="C10" s="518">
        <v>0</v>
      </c>
      <c r="D10" s="518">
        <v>0</v>
      </c>
      <c r="E10" s="518">
        <v>2.4670392199999998</v>
      </c>
      <c r="F10" s="518">
        <v>4.7146800140000007</v>
      </c>
      <c r="G10" s="518">
        <v>0.52631578999999995</v>
      </c>
      <c r="H10" s="518">
        <v>3.97442546</v>
      </c>
      <c r="I10" s="518">
        <v>0</v>
      </c>
      <c r="J10" s="518">
        <v>0</v>
      </c>
      <c r="K10" s="518">
        <v>2.4670392099999998</v>
      </c>
      <c r="L10" s="518">
        <v>4.7147575880000003</v>
      </c>
      <c r="M10" s="518">
        <v>0.52631578999999995</v>
      </c>
      <c r="N10" s="518">
        <v>4.0389791300000004</v>
      </c>
      <c r="O10" s="518">
        <f t="shared" si="0"/>
        <v>23.429552202000004</v>
      </c>
      <c r="P10" s="519"/>
      <c r="Q10" s="518">
        <v>0</v>
      </c>
      <c r="R10" s="518">
        <v>0</v>
      </c>
      <c r="S10" s="518">
        <v>2.4670392099999998</v>
      </c>
      <c r="T10" s="518">
        <v>4.7146901850000003</v>
      </c>
      <c r="U10" s="518">
        <v>0.52631578999999995</v>
      </c>
      <c r="V10" s="518">
        <v>5.8431106699999997</v>
      </c>
      <c r="W10" s="518">
        <v>0</v>
      </c>
      <c r="X10" s="518">
        <v>0</v>
      </c>
      <c r="Y10" s="518">
        <v>2.4670392099999998</v>
      </c>
      <c r="Z10" s="518">
        <v>4.7144785280000008</v>
      </c>
      <c r="AA10" s="518">
        <v>0.52631578999999995</v>
      </c>
      <c r="AB10" s="518">
        <v>5.8989596999999998</v>
      </c>
      <c r="AC10" s="518">
        <f t="shared" si="1"/>
        <v>27.157949082999998</v>
      </c>
      <c r="AD10" s="519"/>
      <c r="AE10" s="518">
        <v>0</v>
      </c>
      <c r="AF10" s="518">
        <v>0</v>
      </c>
      <c r="AG10" s="518">
        <v>2.4670392099999998</v>
      </c>
      <c r="AH10" s="518">
        <v>4.7140359000000007</v>
      </c>
      <c r="AI10" s="518">
        <v>0.52631578999999995</v>
      </c>
      <c r="AJ10" s="518">
        <v>6.0195236899999998</v>
      </c>
      <c r="AK10" s="518">
        <v>0</v>
      </c>
      <c r="AL10" s="518">
        <v>0</v>
      </c>
      <c r="AM10" s="518">
        <v>2.4670392099999998</v>
      </c>
      <c r="AN10" s="518">
        <v>4.7444961100000009</v>
      </c>
      <c r="AO10" s="518">
        <v>0.52631578999999995</v>
      </c>
      <c r="AP10" s="518">
        <v>6.01392959</v>
      </c>
      <c r="AQ10" s="518">
        <f t="shared" si="2"/>
        <v>27.478695290000001</v>
      </c>
      <c r="AR10" s="519"/>
      <c r="AS10" s="518">
        <v>0</v>
      </c>
      <c r="AT10" s="518">
        <v>0</v>
      </c>
      <c r="AU10" s="518">
        <v>2.4670392200000002</v>
      </c>
      <c r="AV10" s="518">
        <v>4.7142656600000006</v>
      </c>
      <c r="AW10" s="518">
        <v>0.52631578999999995</v>
      </c>
      <c r="AX10" s="518">
        <v>6.01392959</v>
      </c>
      <c r="AY10" s="518">
        <v>0</v>
      </c>
      <c r="AZ10" s="518">
        <v>0</v>
      </c>
      <c r="BA10" s="518">
        <v>0.43286002000000001</v>
      </c>
      <c r="BB10" s="518">
        <v>4.7143114900000009</v>
      </c>
      <c r="BC10" s="518">
        <v>0.52631578999999995</v>
      </c>
      <c r="BD10" s="518">
        <v>6.01392959</v>
      </c>
      <c r="BE10" s="518">
        <f t="shared" si="3"/>
        <v>25.408967149999999</v>
      </c>
      <c r="BF10" s="519"/>
      <c r="BG10" s="518">
        <v>0</v>
      </c>
      <c r="BH10" s="518">
        <v>0</v>
      </c>
      <c r="BI10" s="518">
        <v>0.43286002000000001</v>
      </c>
      <c r="BJ10" s="518">
        <v>4.7141802700000008</v>
      </c>
      <c r="BK10" s="518">
        <v>0.52631578999999995</v>
      </c>
      <c r="BL10" s="518">
        <v>6.01392959</v>
      </c>
      <c r="BM10" s="518">
        <v>0</v>
      </c>
      <c r="BN10" s="518">
        <v>0</v>
      </c>
      <c r="BO10" s="518">
        <v>0.43286002000000001</v>
      </c>
      <c r="BP10" s="518">
        <v>6.2203819870000006</v>
      </c>
      <c r="BQ10" s="518">
        <v>0.52631578999999995</v>
      </c>
      <c r="BR10" s="518">
        <v>6.01392959</v>
      </c>
      <c r="BS10" s="518">
        <f t="shared" si="4"/>
        <v>24.880773057000003</v>
      </c>
      <c r="BT10" s="519"/>
      <c r="BU10" s="518">
        <v>0</v>
      </c>
      <c r="BV10" s="518">
        <v>0</v>
      </c>
      <c r="BW10" s="518">
        <v>0.43286002000000001</v>
      </c>
      <c r="BX10" s="518">
        <v>4.7142593400000008</v>
      </c>
      <c r="BY10" s="518">
        <v>0.52631578999999995</v>
      </c>
      <c r="BZ10" s="518">
        <v>6.01392959</v>
      </c>
      <c r="CA10" s="518">
        <v>0</v>
      </c>
      <c r="CB10" s="518">
        <v>0</v>
      </c>
      <c r="CC10" s="518">
        <v>0.43286002000000001</v>
      </c>
      <c r="CD10" s="518">
        <v>4.7142593400000008</v>
      </c>
      <c r="CE10" s="518">
        <v>0.52631578999999995</v>
      </c>
      <c r="CF10" s="518">
        <v>6.01392959</v>
      </c>
      <c r="CG10" s="518">
        <f t="shared" si="5"/>
        <v>23.374729480000003</v>
      </c>
      <c r="CH10" s="519"/>
      <c r="CI10" s="518">
        <v>0</v>
      </c>
      <c r="CJ10" s="518">
        <v>0</v>
      </c>
      <c r="CK10" s="518">
        <v>0.43286002000000001</v>
      </c>
      <c r="CL10" s="518">
        <v>4.7142593400000008</v>
      </c>
      <c r="CM10" s="518">
        <v>0.52631578999999995</v>
      </c>
      <c r="CN10" s="518">
        <v>6.01392959</v>
      </c>
      <c r="CO10" s="518">
        <v>0</v>
      </c>
      <c r="CP10" s="518">
        <v>0</v>
      </c>
      <c r="CQ10" s="518">
        <v>0.43286002000000001</v>
      </c>
      <c r="CR10" s="518">
        <v>4.7142592699999994</v>
      </c>
      <c r="CS10" s="518">
        <v>0.52631578999999995</v>
      </c>
      <c r="CT10" s="518">
        <v>6.01392959</v>
      </c>
      <c r="CU10" s="518">
        <f t="shared" si="6"/>
        <v>23.374729409999997</v>
      </c>
      <c r="CV10" s="519"/>
      <c r="CW10" s="518">
        <v>0</v>
      </c>
      <c r="CX10" s="518">
        <v>0</v>
      </c>
      <c r="CY10" s="518">
        <v>0.43286002000000001</v>
      </c>
      <c r="CZ10" s="518">
        <v>5.578698E-2</v>
      </c>
      <c r="DA10" s="518">
        <v>0.52631578999999995</v>
      </c>
      <c r="DB10" s="518">
        <v>6.01392959</v>
      </c>
      <c r="DC10" s="518">
        <v>0</v>
      </c>
      <c r="DD10" s="518">
        <v>0</v>
      </c>
      <c r="DE10" s="518">
        <v>0.43286002000000001</v>
      </c>
      <c r="DF10" s="518">
        <v>5.578698E-2</v>
      </c>
      <c r="DG10" s="518">
        <v>0.52631578999999995</v>
      </c>
      <c r="DH10" s="518">
        <v>6.01392959</v>
      </c>
      <c r="DI10" s="518">
        <f t="shared" si="7"/>
        <v>14.057784760000001</v>
      </c>
      <c r="DJ10" s="519"/>
      <c r="DK10" s="518">
        <v>0</v>
      </c>
      <c r="DL10" s="518">
        <v>0</v>
      </c>
      <c r="DM10" s="518">
        <v>0.43286002000000001</v>
      </c>
      <c r="DN10" s="518">
        <v>5.578698E-2</v>
      </c>
      <c r="DO10" s="518">
        <v>0.52631578999999995</v>
      </c>
      <c r="DP10" s="518">
        <v>6.01392959</v>
      </c>
      <c r="DQ10" s="518">
        <v>0</v>
      </c>
      <c r="DR10" s="518">
        <v>0</v>
      </c>
      <c r="DS10" s="518">
        <v>0.43286002000000001</v>
      </c>
      <c r="DT10" s="518">
        <v>5.578698E-2</v>
      </c>
      <c r="DU10" s="518">
        <v>0.52631577000000007</v>
      </c>
      <c r="DV10" s="518">
        <v>6.01392959</v>
      </c>
      <c r="DW10" s="518">
        <f t="shared" si="8"/>
        <v>14.057784739999999</v>
      </c>
      <c r="DX10" s="519"/>
      <c r="DY10" s="518">
        <v>0</v>
      </c>
      <c r="DZ10" s="518">
        <v>0</v>
      </c>
      <c r="EA10" s="518">
        <v>0.43286002000000001</v>
      </c>
      <c r="EB10" s="518">
        <v>5.578698E-2</v>
      </c>
      <c r="EC10" s="518">
        <v>0</v>
      </c>
      <c r="ED10" s="518">
        <v>6.0139295860000015</v>
      </c>
      <c r="EE10" s="518">
        <v>0</v>
      </c>
      <c r="EF10" s="518">
        <v>0</v>
      </c>
      <c r="EG10" s="518">
        <v>0.43286002000000001</v>
      </c>
      <c r="EH10" s="518">
        <v>5.578698E-2</v>
      </c>
      <c r="EI10" s="518">
        <v>0</v>
      </c>
      <c r="EJ10" s="518">
        <v>15.77002703</v>
      </c>
      <c r="EK10" s="518">
        <f t="shared" si="9"/>
        <v>22.761250616000002</v>
      </c>
      <c r="EL10" s="519"/>
      <c r="EM10" s="518">
        <v>0</v>
      </c>
      <c r="EN10" s="518">
        <v>0</v>
      </c>
      <c r="EO10" s="518">
        <v>0.43286002000000001</v>
      </c>
      <c r="EP10" s="518">
        <v>5.578698E-2</v>
      </c>
      <c r="EQ10" s="518">
        <v>0</v>
      </c>
      <c r="ER10" s="518">
        <v>5.0383198999999994</v>
      </c>
      <c r="ES10" s="518">
        <v>0</v>
      </c>
      <c r="ET10" s="518">
        <v>0</v>
      </c>
      <c r="EU10" s="518">
        <v>0.43286002000000001</v>
      </c>
      <c r="EV10" s="518">
        <v>5.578698E-2</v>
      </c>
      <c r="EW10" s="518">
        <v>0</v>
      </c>
      <c r="EX10" s="518">
        <v>5.0383198299999998</v>
      </c>
      <c r="EY10" s="518">
        <f t="shared" si="10"/>
        <v>11.053933729999999</v>
      </c>
      <c r="EZ10" s="519"/>
      <c r="FA10" s="518">
        <v>0</v>
      </c>
      <c r="FB10" s="518">
        <v>0</v>
      </c>
      <c r="FC10" s="518">
        <v>0.43286025</v>
      </c>
      <c r="FD10" s="518">
        <v>5.578698E-2</v>
      </c>
      <c r="FE10" s="518">
        <v>0</v>
      </c>
      <c r="FF10" s="518">
        <v>5.0383198299999998</v>
      </c>
      <c r="FG10" s="518">
        <v>0</v>
      </c>
      <c r="FH10" s="518">
        <v>0</v>
      </c>
      <c r="FI10" s="518">
        <v>0</v>
      </c>
      <c r="FJ10" s="518">
        <v>5.578698E-2</v>
      </c>
      <c r="FK10" s="518">
        <v>0</v>
      </c>
      <c r="FL10" s="518">
        <v>5.0541690499999996</v>
      </c>
      <c r="FM10" s="518">
        <f t="shared" si="11"/>
        <v>10.63692309</v>
      </c>
      <c r="FO10" s="518">
        <v>0</v>
      </c>
      <c r="FP10" s="518">
        <v>0</v>
      </c>
      <c r="FQ10" s="518">
        <v>0</v>
      </c>
      <c r="FR10" s="518">
        <v>5.578698E-2</v>
      </c>
      <c r="FS10" s="518">
        <v>0</v>
      </c>
      <c r="FT10" s="518">
        <v>5.0575757399999999</v>
      </c>
      <c r="FU10" s="518">
        <v>0</v>
      </c>
      <c r="FV10" s="518">
        <v>0</v>
      </c>
      <c r="FW10" s="518">
        <v>0</v>
      </c>
      <c r="FX10" s="518">
        <v>5.578698E-2</v>
      </c>
      <c r="FY10" s="518">
        <f>+SUM(FO10:FX10)</f>
        <v>5.1691496999999993</v>
      </c>
      <c r="GA10" s="708"/>
    </row>
    <row r="11" spans="2:183" ht="15.75" x14ac:dyDescent="0.25">
      <c r="B11" s="695" t="s">
        <v>37</v>
      </c>
      <c r="C11" s="518">
        <v>0</v>
      </c>
      <c r="D11" s="518">
        <v>0</v>
      </c>
      <c r="E11" s="518">
        <v>1.4587329999999999E-2</v>
      </c>
      <c r="F11" s="518">
        <v>1.318647E-2</v>
      </c>
      <c r="G11" s="518">
        <v>0</v>
      </c>
      <c r="H11" s="518">
        <v>0</v>
      </c>
      <c r="I11" s="518">
        <v>0</v>
      </c>
      <c r="J11" s="518">
        <v>0</v>
      </c>
      <c r="K11" s="518">
        <v>1.5802940000000001E-2</v>
      </c>
      <c r="L11" s="518">
        <v>1.3944700000000001E-2</v>
      </c>
      <c r="M11" s="518">
        <v>0</v>
      </c>
      <c r="N11" s="518">
        <v>0</v>
      </c>
      <c r="O11" s="518">
        <f t="shared" si="0"/>
        <v>5.7521440000000007E-2</v>
      </c>
      <c r="P11" s="519"/>
      <c r="Q11" s="518">
        <v>0</v>
      </c>
      <c r="R11" s="518">
        <v>0</v>
      </c>
      <c r="S11" s="518">
        <v>1.7018549999999997E-2</v>
      </c>
      <c r="T11" s="518">
        <v>1.476885E-2</v>
      </c>
      <c r="U11" s="518">
        <v>0</v>
      </c>
      <c r="V11" s="518">
        <v>0</v>
      </c>
      <c r="W11" s="518">
        <v>0</v>
      </c>
      <c r="X11" s="518">
        <v>0</v>
      </c>
      <c r="Y11" s="518">
        <v>1.8234159999999999E-2</v>
      </c>
      <c r="Z11" s="518">
        <v>1.5560040000000001E-2</v>
      </c>
      <c r="AA11" s="518">
        <v>0</v>
      </c>
      <c r="AB11" s="518">
        <v>0</v>
      </c>
      <c r="AC11" s="518">
        <f t="shared" si="1"/>
        <v>6.558159999999999E-2</v>
      </c>
      <c r="AD11" s="519"/>
      <c r="AE11" s="518">
        <v>0</v>
      </c>
      <c r="AF11" s="518">
        <v>0</v>
      </c>
      <c r="AG11" s="518">
        <v>1.950503E-2</v>
      </c>
      <c r="AH11" s="518">
        <v>1.638419E-2</v>
      </c>
      <c r="AI11" s="518">
        <v>0</v>
      </c>
      <c r="AJ11" s="518">
        <v>0</v>
      </c>
      <c r="AK11" s="518">
        <v>0</v>
      </c>
      <c r="AL11" s="518">
        <v>0</v>
      </c>
      <c r="AM11" s="518">
        <v>2.0775890000000002E-2</v>
      </c>
      <c r="AN11" s="518">
        <v>1.7208350000000001E-2</v>
      </c>
      <c r="AO11" s="518">
        <v>0</v>
      </c>
      <c r="AP11" s="518">
        <v>0</v>
      </c>
      <c r="AQ11" s="518">
        <f t="shared" si="2"/>
        <v>7.3873460000000002E-2</v>
      </c>
      <c r="AR11" s="519"/>
      <c r="AS11" s="518">
        <v>0</v>
      </c>
      <c r="AT11" s="518">
        <v>0</v>
      </c>
      <c r="AU11" s="518">
        <v>2.2102009999999998E-2</v>
      </c>
      <c r="AV11" s="518">
        <v>1.80325E-2</v>
      </c>
      <c r="AW11" s="518">
        <v>0</v>
      </c>
      <c r="AX11" s="518">
        <v>0</v>
      </c>
      <c r="AY11" s="518">
        <v>0</v>
      </c>
      <c r="AZ11" s="518">
        <v>0</v>
      </c>
      <c r="BA11" s="518">
        <v>2.3372880000000002E-2</v>
      </c>
      <c r="BB11" s="518">
        <v>1.8856660000000001E-2</v>
      </c>
      <c r="BC11" s="518">
        <v>0</v>
      </c>
      <c r="BD11" s="518">
        <v>0</v>
      </c>
      <c r="BE11" s="518">
        <f t="shared" si="3"/>
        <v>8.2364049999999994E-2</v>
      </c>
      <c r="BF11" s="519"/>
      <c r="BG11" s="518">
        <v>0</v>
      </c>
      <c r="BH11" s="518">
        <v>0</v>
      </c>
      <c r="BI11" s="518">
        <v>2.4754249999999998E-2</v>
      </c>
      <c r="BJ11" s="518">
        <v>1.971378E-2</v>
      </c>
      <c r="BK11" s="518">
        <v>0</v>
      </c>
      <c r="BL11" s="518">
        <v>0</v>
      </c>
      <c r="BM11" s="518">
        <v>0</v>
      </c>
      <c r="BN11" s="518">
        <v>0</v>
      </c>
      <c r="BO11" s="518">
        <v>2.608038E-2</v>
      </c>
      <c r="BP11" s="518">
        <v>0</v>
      </c>
      <c r="BQ11" s="518">
        <v>2.0570900000000003E-2</v>
      </c>
      <c r="BR11" s="518">
        <v>0</v>
      </c>
      <c r="BS11" s="518">
        <f t="shared" si="4"/>
        <v>9.1119310000000009E-2</v>
      </c>
      <c r="BT11" s="519"/>
      <c r="BU11" s="518">
        <v>0</v>
      </c>
      <c r="BV11" s="518">
        <v>0</v>
      </c>
      <c r="BW11" s="518">
        <v>2.746175E-2</v>
      </c>
      <c r="BX11" s="518">
        <v>2.1460990000000003E-2</v>
      </c>
      <c r="BY11" s="518">
        <v>0</v>
      </c>
      <c r="BZ11" s="518">
        <v>0</v>
      </c>
      <c r="CA11" s="518">
        <v>0</v>
      </c>
      <c r="CB11" s="518">
        <v>0</v>
      </c>
      <c r="CC11" s="518">
        <v>2.884314E-2</v>
      </c>
      <c r="CD11" s="518">
        <v>2.2318349999999997E-2</v>
      </c>
      <c r="CE11" s="518">
        <v>0</v>
      </c>
      <c r="CF11" s="518">
        <v>0</v>
      </c>
      <c r="CG11" s="518">
        <f t="shared" si="5"/>
        <v>0.10008423000000001</v>
      </c>
      <c r="CH11" s="519"/>
      <c r="CI11" s="518">
        <v>0</v>
      </c>
      <c r="CJ11" s="518">
        <v>0</v>
      </c>
      <c r="CK11" s="518">
        <v>3.0224499999999998E-2</v>
      </c>
      <c r="CL11" s="518">
        <v>0</v>
      </c>
      <c r="CM11" s="518">
        <v>0</v>
      </c>
      <c r="CN11" s="518">
        <v>0</v>
      </c>
      <c r="CO11" s="518">
        <v>0</v>
      </c>
      <c r="CP11" s="518">
        <v>0</v>
      </c>
      <c r="CQ11" s="518">
        <v>3.1605870000000001E-2</v>
      </c>
      <c r="CR11" s="518">
        <v>0</v>
      </c>
      <c r="CS11" s="518">
        <v>0</v>
      </c>
      <c r="CT11" s="518">
        <v>0</v>
      </c>
      <c r="CU11" s="518">
        <f t="shared" si="6"/>
        <v>6.1830369999999996E-2</v>
      </c>
      <c r="CV11" s="519"/>
      <c r="CW11" s="518">
        <v>0</v>
      </c>
      <c r="CX11" s="518">
        <v>0</v>
      </c>
      <c r="CY11" s="518">
        <v>3.3042509999999997E-2</v>
      </c>
      <c r="CZ11" s="518">
        <v>0</v>
      </c>
      <c r="DA11" s="518">
        <v>0</v>
      </c>
      <c r="DB11" s="518">
        <v>0</v>
      </c>
      <c r="DC11" s="518">
        <v>0</v>
      </c>
      <c r="DD11" s="518">
        <v>0</v>
      </c>
      <c r="DE11" s="518">
        <v>3.4479139999999998E-2</v>
      </c>
      <c r="DF11" s="518">
        <v>0</v>
      </c>
      <c r="DG11" s="518">
        <v>0</v>
      </c>
      <c r="DH11" s="518">
        <v>0</v>
      </c>
      <c r="DI11" s="518">
        <f t="shared" si="7"/>
        <v>6.7521649999999989E-2</v>
      </c>
      <c r="DJ11" s="519"/>
      <c r="DK11" s="518">
        <v>0</v>
      </c>
      <c r="DL11" s="518">
        <v>0</v>
      </c>
      <c r="DM11" s="518">
        <v>3.5971019999999992E-2</v>
      </c>
      <c r="DN11" s="518">
        <v>0</v>
      </c>
      <c r="DO11" s="518">
        <v>0</v>
      </c>
      <c r="DP11" s="518">
        <v>0</v>
      </c>
      <c r="DQ11" s="518">
        <v>0</v>
      </c>
      <c r="DR11" s="518">
        <v>0</v>
      </c>
      <c r="DS11" s="518">
        <v>3.7407719999999998E-2</v>
      </c>
      <c r="DT11" s="518">
        <v>0</v>
      </c>
      <c r="DU11" s="518">
        <v>0</v>
      </c>
      <c r="DV11" s="518">
        <v>0</v>
      </c>
      <c r="DW11" s="518">
        <f t="shared" si="8"/>
        <v>7.3378739999999998E-2</v>
      </c>
      <c r="DX11" s="519"/>
      <c r="DY11" s="518">
        <v>0</v>
      </c>
      <c r="DZ11" s="518">
        <v>0</v>
      </c>
      <c r="EA11" s="518">
        <v>0</v>
      </c>
      <c r="EB11" s="518">
        <v>0</v>
      </c>
      <c r="EC11" s="518">
        <v>0</v>
      </c>
      <c r="ED11" s="518">
        <v>0</v>
      </c>
      <c r="EE11" s="518">
        <v>0.14306556000000001</v>
      </c>
      <c r="EF11" s="518">
        <v>0</v>
      </c>
      <c r="EG11" s="518">
        <v>0</v>
      </c>
      <c r="EH11" s="518">
        <v>0</v>
      </c>
      <c r="EI11" s="518">
        <v>2.3333333299999999</v>
      </c>
      <c r="EJ11" s="518">
        <v>0</v>
      </c>
      <c r="EK11" s="518">
        <f t="shared" si="9"/>
        <v>2.47639889</v>
      </c>
      <c r="EL11" s="519"/>
      <c r="EM11" s="518">
        <v>0</v>
      </c>
      <c r="EN11" s="518">
        <v>0</v>
      </c>
      <c r="EO11" s="518">
        <v>0</v>
      </c>
      <c r="EP11" s="518">
        <v>0</v>
      </c>
      <c r="EQ11" s="518">
        <v>2.3333333299999999</v>
      </c>
      <c r="ER11" s="518">
        <v>0</v>
      </c>
      <c r="ES11" s="518">
        <v>0</v>
      </c>
      <c r="ET11" s="518">
        <v>0</v>
      </c>
      <c r="EU11" s="518">
        <v>0</v>
      </c>
      <c r="EV11" s="518">
        <v>0</v>
      </c>
      <c r="EW11" s="518">
        <v>16.33333331</v>
      </c>
      <c r="EX11" s="518">
        <v>0</v>
      </c>
      <c r="EY11" s="518">
        <f t="shared" si="10"/>
        <v>18.666666639999999</v>
      </c>
      <c r="EZ11" s="519"/>
      <c r="FA11" s="518">
        <v>0</v>
      </c>
      <c r="FB11" s="518">
        <v>0</v>
      </c>
      <c r="FC11" s="518">
        <v>0</v>
      </c>
      <c r="FD11" s="518">
        <v>0</v>
      </c>
      <c r="FE11" s="518">
        <v>2.3333333299999999</v>
      </c>
      <c r="FF11" s="518">
        <v>0</v>
      </c>
      <c r="FG11" s="518">
        <v>0</v>
      </c>
      <c r="FH11" s="518">
        <v>0</v>
      </c>
      <c r="FI11" s="518">
        <v>0</v>
      </c>
      <c r="FJ11" s="518">
        <v>0</v>
      </c>
      <c r="FK11" s="518">
        <v>2.3333333299999999</v>
      </c>
      <c r="FL11" s="518">
        <v>0</v>
      </c>
      <c r="FM11" s="518">
        <f t="shared" si="11"/>
        <v>4.6666666599999997</v>
      </c>
      <c r="FO11" s="518">
        <v>2.0105458199999999</v>
      </c>
      <c r="FP11" s="518">
        <v>0</v>
      </c>
      <c r="FQ11" s="518">
        <v>0</v>
      </c>
      <c r="FR11" s="518">
        <v>0</v>
      </c>
      <c r="FS11" s="518">
        <v>2.3333333299999999</v>
      </c>
      <c r="FT11" s="518">
        <v>0</v>
      </c>
      <c r="FU11" s="518">
        <v>2.0105458199999999</v>
      </c>
      <c r="FV11" s="518">
        <v>0</v>
      </c>
      <c r="FW11" s="518">
        <v>0</v>
      </c>
      <c r="FX11" s="518">
        <v>0</v>
      </c>
      <c r="FY11" s="518">
        <f>+SUM(FO11:FX11)</f>
        <v>6.3544249699999993</v>
      </c>
      <c r="GA11" s="708"/>
    </row>
    <row r="12" spans="2:183" ht="15.75" x14ac:dyDescent="0.25">
      <c r="B12" s="695" t="s">
        <v>737</v>
      </c>
      <c r="C12" s="518">
        <v>0</v>
      </c>
      <c r="D12" s="518">
        <v>0</v>
      </c>
      <c r="E12" s="518">
        <v>0</v>
      </c>
      <c r="F12" s="518">
        <v>0</v>
      </c>
      <c r="G12" s="518">
        <v>0</v>
      </c>
      <c r="H12" s="518">
        <v>0</v>
      </c>
      <c r="I12" s="518">
        <v>0</v>
      </c>
      <c r="J12" s="518">
        <v>0</v>
      </c>
      <c r="K12" s="518">
        <v>0</v>
      </c>
      <c r="L12" s="518">
        <v>0</v>
      </c>
      <c r="M12" s="518">
        <v>0</v>
      </c>
      <c r="N12" s="518">
        <v>0</v>
      </c>
      <c r="O12" s="518">
        <f t="shared" si="0"/>
        <v>0</v>
      </c>
      <c r="P12" s="519"/>
      <c r="Q12" s="518">
        <v>0</v>
      </c>
      <c r="R12" s="518">
        <v>0</v>
      </c>
      <c r="S12" s="518">
        <v>0</v>
      </c>
      <c r="T12" s="518">
        <v>0</v>
      </c>
      <c r="U12" s="518">
        <v>0</v>
      </c>
      <c r="V12" s="518">
        <v>0</v>
      </c>
      <c r="W12" s="518">
        <v>0</v>
      </c>
      <c r="X12" s="518">
        <v>0</v>
      </c>
      <c r="Y12" s="518">
        <v>0</v>
      </c>
      <c r="Z12" s="518">
        <v>0</v>
      </c>
      <c r="AA12" s="518">
        <v>0</v>
      </c>
      <c r="AB12" s="518">
        <v>0</v>
      </c>
      <c r="AC12" s="518">
        <f t="shared" si="1"/>
        <v>0</v>
      </c>
      <c r="AD12" s="519"/>
      <c r="AE12" s="518">
        <v>0</v>
      </c>
      <c r="AF12" s="518">
        <v>0</v>
      </c>
      <c r="AG12" s="518">
        <v>0</v>
      </c>
      <c r="AH12" s="518">
        <v>0</v>
      </c>
      <c r="AI12" s="518">
        <v>0</v>
      </c>
      <c r="AJ12" s="518">
        <v>0</v>
      </c>
      <c r="AK12" s="518">
        <v>0</v>
      </c>
      <c r="AL12" s="518">
        <v>0</v>
      </c>
      <c r="AM12" s="518">
        <v>0</v>
      </c>
      <c r="AN12" s="518">
        <v>0</v>
      </c>
      <c r="AO12" s="518">
        <v>0</v>
      </c>
      <c r="AP12" s="518">
        <v>0</v>
      </c>
      <c r="AQ12" s="518">
        <f t="shared" si="2"/>
        <v>0</v>
      </c>
      <c r="AR12" s="519"/>
      <c r="AS12" s="518">
        <v>0</v>
      </c>
      <c r="AT12" s="518">
        <v>0</v>
      </c>
      <c r="AU12" s="518">
        <v>0</v>
      </c>
      <c r="AV12" s="518">
        <v>0</v>
      </c>
      <c r="AW12" s="518">
        <v>41</v>
      </c>
      <c r="AX12" s="518">
        <v>0</v>
      </c>
      <c r="AY12" s="518">
        <v>0</v>
      </c>
      <c r="AZ12" s="518">
        <v>41</v>
      </c>
      <c r="BA12" s="518">
        <v>0</v>
      </c>
      <c r="BB12" s="518">
        <v>0</v>
      </c>
      <c r="BC12" s="518">
        <v>41</v>
      </c>
      <c r="BD12" s="518">
        <v>0</v>
      </c>
      <c r="BE12" s="518">
        <f t="shared" si="3"/>
        <v>123</v>
      </c>
      <c r="BF12" s="519"/>
      <c r="BG12" s="518">
        <v>0</v>
      </c>
      <c r="BH12" s="518">
        <v>41</v>
      </c>
      <c r="BI12" s="518">
        <v>0</v>
      </c>
      <c r="BJ12" s="518">
        <v>0</v>
      </c>
      <c r="BK12" s="518">
        <v>41</v>
      </c>
      <c r="BL12" s="518">
        <v>0</v>
      </c>
      <c r="BM12" s="518">
        <v>0</v>
      </c>
      <c r="BN12" s="518">
        <v>41</v>
      </c>
      <c r="BO12" s="518">
        <v>0</v>
      </c>
      <c r="BP12" s="518">
        <v>0</v>
      </c>
      <c r="BQ12" s="518">
        <v>41</v>
      </c>
      <c r="BR12" s="518">
        <v>0</v>
      </c>
      <c r="BS12" s="518">
        <f t="shared" si="4"/>
        <v>164</v>
      </c>
      <c r="BT12" s="519"/>
      <c r="BU12" s="518">
        <v>0</v>
      </c>
      <c r="BV12" s="518">
        <v>52.5</v>
      </c>
      <c r="BW12" s="518">
        <v>0</v>
      </c>
      <c r="BX12" s="518">
        <v>0</v>
      </c>
      <c r="BY12" s="518">
        <v>52.5</v>
      </c>
      <c r="BZ12" s="518">
        <v>0</v>
      </c>
      <c r="CA12" s="518">
        <v>0</v>
      </c>
      <c r="CB12" s="518">
        <v>52.5</v>
      </c>
      <c r="CC12" s="518">
        <v>0</v>
      </c>
      <c r="CD12" s="518">
        <v>0</v>
      </c>
      <c r="CE12" s="518">
        <v>52.5</v>
      </c>
      <c r="CF12" s="518">
        <v>0</v>
      </c>
      <c r="CG12" s="518">
        <f t="shared" si="5"/>
        <v>210</v>
      </c>
      <c r="CH12" s="519"/>
      <c r="CI12" s="518">
        <v>0</v>
      </c>
      <c r="CJ12" s="518">
        <v>52.5</v>
      </c>
      <c r="CK12" s="518">
        <v>0</v>
      </c>
      <c r="CL12" s="518">
        <v>0</v>
      </c>
      <c r="CM12" s="518">
        <v>52.5</v>
      </c>
      <c r="CN12" s="518">
        <v>0</v>
      </c>
      <c r="CO12" s="518">
        <v>0</v>
      </c>
      <c r="CP12" s="518">
        <v>52.5</v>
      </c>
      <c r="CQ12" s="518">
        <v>0</v>
      </c>
      <c r="CR12" s="518">
        <v>0</v>
      </c>
      <c r="CS12" s="518">
        <v>52.5</v>
      </c>
      <c r="CT12" s="518">
        <v>0</v>
      </c>
      <c r="CU12" s="518">
        <f t="shared" si="6"/>
        <v>210</v>
      </c>
      <c r="CV12" s="519"/>
      <c r="CW12" s="518">
        <v>0</v>
      </c>
      <c r="CX12" s="518">
        <v>52.5</v>
      </c>
      <c r="CY12" s="518">
        <v>0</v>
      </c>
      <c r="CZ12" s="518">
        <v>0</v>
      </c>
      <c r="DA12" s="518">
        <v>52.5</v>
      </c>
      <c r="DB12" s="518">
        <v>0</v>
      </c>
      <c r="DC12" s="518">
        <v>0</v>
      </c>
      <c r="DD12" s="518">
        <v>52.5</v>
      </c>
      <c r="DE12" s="518">
        <v>0</v>
      </c>
      <c r="DF12" s="518">
        <v>0</v>
      </c>
      <c r="DG12" s="518">
        <v>52.5</v>
      </c>
      <c r="DH12" s="518">
        <v>0</v>
      </c>
      <c r="DI12" s="518">
        <f t="shared" si="7"/>
        <v>210</v>
      </c>
      <c r="DJ12" s="519"/>
      <c r="DK12" s="518">
        <v>0</v>
      </c>
      <c r="DL12" s="518">
        <v>53</v>
      </c>
      <c r="DM12" s="518">
        <v>0</v>
      </c>
      <c r="DN12" s="518">
        <v>0</v>
      </c>
      <c r="DO12" s="518">
        <v>0.80645160999999999</v>
      </c>
      <c r="DP12" s="518">
        <v>0</v>
      </c>
      <c r="DQ12" s="518">
        <v>0</v>
      </c>
      <c r="DR12" s="518">
        <v>0.45</v>
      </c>
      <c r="DS12" s="518">
        <v>0</v>
      </c>
      <c r="DT12" s="518">
        <v>0</v>
      </c>
      <c r="DU12" s="518">
        <v>0.80645160999999999</v>
      </c>
      <c r="DV12" s="518">
        <v>0</v>
      </c>
      <c r="DW12" s="518">
        <f t="shared" si="8"/>
        <v>55.06290322000001</v>
      </c>
      <c r="DX12" s="519"/>
      <c r="DY12" s="518">
        <v>0</v>
      </c>
      <c r="DZ12" s="518">
        <v>0.45</v>
      </c>
      <c r="EA12" s="518">
        <v>0</v>
      </c>
      <c r="EB12" s="518">
        <v>0</v>
      </c>
      <c r="EC12" s="518">
        <v>1.9731182700000001</v>
      </c>
      <c r="ED12" s="518">
        <v>0</v>
      </c>
      <c r="EE12" s="518">
        <v>0</v>
      </c>
      <c r="EF12" s="518">
        <v>0.45</v>
      </c>
      <c r="EG12" s="518">
        <v>0</v>
      </c>
      <c r="EH12" s="518">
        <v>0.33333333000000004</v>
      </c>
      <c r="EI12" s="518">
        <v>2.5248424100000002</v>
      </c>
      <c r="EJ12" s="518">
        <v>0</v>
      </c>
      <c r="EK12" s="518">
        <f t="shared" si="9"/>
        <v>5.7312940100000009</v>
      </c>
      <c r="EL12" s="519"/>
      <c r="EM12" s="518">
        <v>0</v>
      </c>
      <c r="EN12" s="518">
        <v>0.45</v>
      </c>
      <c r="EO12" s="518">
        <v>0</v>
      </c>
      <c r="EP12" s="518">
        <v>0.33333333000000004</v>
      </c>
      <c r="EQ12" s="518">
        <v>2.5248424100000002</v>
      </c>
      <c r="ER12" s="518">
        <v>0</v>
      </c>
      <c r="ES12" s="518">
        <v>0</v>
      </c>
      <c r="ET12" s="518">
        <v>0.45</v>
      </c>
      <c r="EU12" s="518">
        <v>0</v>
      </c>
      <c r="EV12" s="518">
        <v>0.33333333000000004</v>
      </c>
      <c r="EW12" s="518">
        <v>2.5248424100000002</v>
      </c>
      <c r="EX12" s="518">
        <v>0</v>
      </c>
      <c r="EY12" s="518">
        <f t="shared" si="10"/>
        <v>6.6163514800000005</v>
      </c>
      <c r="EZ12" s="519"/>
      <c r="FA12" s="518">
        <v>0</v>
      </c>
      <c r="FB12" s="518">
        <v>0.45</v>
      </c>
      <c r="FC12" s="518">
        <v>0</v>
      </c>
      <c r="FD12" s="518">
        <v>0.33333333000000004</v>
      </c>
      <c r="FE12" s="518">
        <v>2.5248424100000002</v>
      </c>
      <c r="FF12" s="518">
        <v>0</v>
      </c>
      <c r="FG12" s="518">
        <v>0</v>
      </c>
      <c r="FH12" s="518">
        <v>0.45</v>
      </c>
      <c r="FI12" s="518">
        <v>0</v>
      </c>
      <c r="FJ12" s="518">
        <v>0.33333333000000004</v>
      </c>
      <c r="FK12" s="518">
        <v>2.5248424100000002</v>
      </c>
      <c r="FL12" s="518">
        <v>0</v>
      </c>
      <c r="FM12" s="518">
        <f t="shared" si="11"/>
        <v>6.6163514800000005</v>
      </c>
      <c r="FO12" s="518">
        <v>0</v>
      </c>
      <c r="FP12" s="518">
        <v>0.45</v>
      </c>
      <c r="FQ12" s="518">
        <v>0</v>
      </c>
      <c r="FR12" s="518">
        <v>0.33333333000000004</v>
      </c>
      <c r="FS12" s="518">
        <v>2.5248424100000002</v>
      </c>
      <c r="FT12" s="518">
        <v>0</v>
      </c>
      <c r="FU12" s="518">
        <v>0</v>
      </c>
      <c r="FV12" s="518">
        <v>0.45</v>
      </c>
      <c r="FW12" s="518">
        <v>0</v>
      </c>
      <c r="FX12" s="518">
        <v>0.33333333000000004</v>
      </c>
      <c r="FY12" s="518">
        <f>+SUM(FO12:FX12)</f>
        <v>4.0915090700000007</v>
      </c>
      <c r="GA12" s="708"/>
    </row>
    <row r="13" spans="2:183" ht="15.75" x14ac:dyDescent="0.25">
      <c r="B13" s="695" t="s">
        <v>694</v>
      </c>
      <c r="C13" s="518">
        <v>0</v>
      </c>
      <c r="D13" s="518">
        <v>0</v>
      </c>
      <c r="E13" s="518">
        <v>0</v>
      </c>
      <c r="F13" s="518">
        <v>0</v>
      </c>
      <c r="G13" s="518">
        <v>0</v>
      </c>
      <c r="H13" s="518">
        <v>0</v>
      </c>
      <c r="I13" s="518">
        <v>0</v>
      </c>
      <c r="J13" s="518">
        <v>0</v>
      </c>
      <c r="K13" s="518">
        <v>0</v>
      </c>
      <c r="L13" s="518">
        <v>0</v>
      </c>
      <c r="M13" s="518">
        <v>0</v>
      </c>
      <c r="N13" s="518">
        <v>0</v>
      </c>
      <c r="O13" s="518">
        <f t="shared" si="0"/>
        <v>0</v>
      </c>
      <c r="P13" s="519"/>
      <c r="Q13" s="518">
        <v>0</v>
      </c>
      <c r="R13" s="518">
        <v>0</v>
      </c>
      <c r="S13" s="518">
        <v>0</v>
      </c>
      <c r="T13" s="518">
        <v>0</v>
      </c>
      <c r="U13" s="518">
        <v>0</v>
      </c>
      <c r="V13" s="518">
        <v>0</v>
      </c>
      <c r="W13" s="518">
        <v>0</v>
      </c>
      <c r="X13" s="518">
        <v>0</v>
      </c>
      <c r="Y13" s="518">
        <v>0</v>
      </c>
      <c r="Z13" s="518">
        <v>0</v>
      </c>
      <c r="AA13" s="518">
        <v>0</v>
      </c>
      <c r="AB13" s="518">
        <v>0</v>
      </c>
      <c r="AC13" s="518">
        <f t="shared" si="1"/>
        <v>0</v>
      </c>
      <c r="AD13" s="519"/>
      <c r="AE13" s="518">
        <v>0</v>
      </c>
      <c r="AF13" s="518">
        <v>0</v>
      </c>
      <c r="AG13" s="518">
        <v>0</v>
      </c>
      <c r="AH13" s="518">
        <v>0</v>
      </c>
      <c r="AI13" s="518">
        <v>0</v>
      </c>
      <c r="AJ13" s="518">
        <v>0</v>
      </c>
      <c r="AK13" s="518">
        <v>0</v>
      </c>
      <c r="AL13" s="518">
        <v>0</v>
      </c>
      <c r="AM13" s="518">
        <v>0</v>
      </c>
      <c r="AN13" s="518">
        <v>0</v>
      </c>
      <c r="AO13" s="518">
        <v>0</v>
      </c>
      <c r="AP13" s="518">
        <v>0</v>
      </c>
      <c r="AQ13" s="518">
        <f t="shared" si="2"/>
        <v>0</v>
      </c>
      <c r="AR13" s="519"/>
      <c r="AS13" s="518">
        <v>0</v>
      </c>
      <c r="AT13" s="518">
        <v>0</v>
      </c>
      <c r="AU13" s="518">
        <v>0</v>
      </c>
      <c r="AV13" s="518">
        <v>0</v>
      </c>
      <c r="AW13" s="518">
        <v>0</v>
      </c>
      <c r="AX13" s="518">
        <v>0</v>
      </c>
      <c r="AY13" s="518">
        <v>0</v>
      </c>
      <c r="AZ13" s="518">
        <v>0</v>
      </c>
      <c r="BA13" s="518">
        <v>0</v>
      </c>
      <c r="BB13" s="518">
        <v>0</v>
      </c>
      <c r="BC13" s="518">
        <v>0</v>
      </c>
      <c r="BD13" s="518">
        <v>0</v>
      </c>
      <c r="BE13" s="518">
        <f t="shared" si="3"/>
        <v>0</v>
      </c>
      <c r="BF13" s="519"/>
      <c r="BG13" s="518">
        <v>0</v>
      </c>
      <c r="BH13" s="518">
        <v>0</v>
      </c>
      <c r="BI13" s="518">
        <v>0</v>
      </c>
      <c r="BJ13" s="518">
        <v>0</v>
      </c>
      <c r="BK13" s="518">
        <v>0</v>
      </c>
      <c r="BL13" s="518">
        <v>0</v>
      </c>
      <c r="BM13" s="518">
        <v>0</v>
      </c>
      <c r="BN13" s="518">
        <v>0</v>
      </c>
      <c r="BO13" s="518">
        <v>0</v>
      </c>
      <c r="BP13" s="518">
        <v>0</v>
      </c>
      <c r="BQ13" s="518">
        <v>0</v>
      </c>
      <c r="BR13" s="518">
        <v>0</v>
      </c>
      <c r="BS13" s="518">
        <f t="shared" si="4"/>
        <v>0</v>
      </c>
      <c r="BT13" s="519"/>
      <c r="BU13" s="518">
        <v>0</v>
      </c>
      <c r="BV13" s="518">
        <v>0</v>
      </c>
      <c r="BW13" s="518">
        <v>29.602154019999997</v>
      </c>
      <c r="BX13" s="518">
        <v>29.602154019999997</v>
      </c>
      <c r="BY13" s="518">
        <v>29.602154019999997</v>
      </c>
      <c r="BZ13" s="518">
        <v>29.602154019999997</v>
      </c>
      <c r="CA13" s="518">
        <v>29.602154019999997</v>
      </c>
      <c r="CB13" s="518">
        <v>29.602154019999997</v>
      </c>
      <c r="CC13" s="518">
        <v>29.602154019999997</v>
      </c>
      <c r="CD13" s="518">
        <v>29.602154019999997</v>
      </c>
      <c r="CE13" s="518">
        <v>29.602154019999997</v>
      </c>
      <c r="CF13" s="518">
        <v>29.602154019999997</v>
      </c>
      <c r="CG13" s="518">
        <f t="shared" si="5"/>
        <v>296.02154019999995</v>
      </c>
      <c r="CH13" s="519"/>
      <c r="CI13" s="518">
        <v>29.602154019999997</v>
      </c>
      <c r="CJ13" s="518">
        <v>29.602154030000001</v>
      </c>
      <c r="CK13" s="518">
        <v>26.278331670000004</v>
      </c>
      <c r="CL13" s="518">
        <v>26.278331670000004</v>
      </c>
      <c r="CM13" s="518">
        <v>26.278331670000004</v>
      </c>
      <c r="CN13" s="518">
        <v>26.278331670000004</v>
      </c>
      <c r="CO13" s="518">
        <v>26.278331670000004</v>
      </c>
      <c r="CP13" s="518">
        <v>26.278331670000004</v>
      </c>
      <c r="CQ13" s="518">
        <v>26.278331670000004</v>
      </c>
      <c r="CR13" s="518">
        <v>26.278331670000004</v>
      </c>
      <c r="CS13" s="518">
        <v>26.278331670000004</v>
      </c>
      <c r="CT13" s="518">
        <v>51.278331709999996</v>
      </c>
      <c r="CU13" s="518">
        <f t="shared" si="6"/>
        <v>346.98762478999998</v>
      </c>
      <c r="CV13" s="519"/>
      <c r="CW13" s="518">
        <v>51.278331709999996</v>
      </c>
      <c r="CX13" s="518">
        <v>51.278332110000001</v>
      </c>
      <c r="CY13" s="518">
        <v>25</v>
      </c>
      <c r="CZ13" s="518">
        <v>25</v>
      </c>
      <c r="DA13" s="518">
        <v>0</v>
      </c>
      <c r="DB13" s="518">
        <v>0</v>
      </c>
      <c r="DC13" s="518">
        <v>0</v>
      </c>
      <c r="DD13" s="518">
        <v>0</v>
      </c>
      <c r="DE13" s="518">
        <v>0</v>
      </c>
      <c r="DF13" s="518">
        <v>0</v>
      </c>
      <c r="DG13" s="518">
        <v>0</v>
      </c>
      <c r="DH13" s="518">
        <v>0</v>
      </c>
      <c r="DI13" s="518">
        <f t="shared" si="7"/>
        <v>152.55666381999998</v>
      </c>
      <c r="DJ13" s="519"/>
      <c r="DK13" s="518">
        <v>23.3</v>
      </c>
      <c r="DL13" s="518">
        <v>23.3</v>
      </c>
      <c r="DM13" s="518">
        <v>23.3</v>
      </c>
      <c r="DN13" s="518">
        <v>23.3</v>
      </c>
      <c r="DO13" s="518">
        <v>23.5</v>
      </c>
      <c r="DP13" s="518">
        <v>8.3000000000000007</v>
      </c>
      <c r="DQ13" s="518">
        <v>8.3000000000000007</v>
      </c>
      <c r="DR13" s="518">
        <v>8.3000000000000007</v>
      </c>
      <c r="DS13" s="518">
        <v>8.3000000000000007</v>
      </c>
      <c r="DT13" s="518">
        <v>8.3000000000000007</v>
      </c>
      <c r="DU13" s="518">
        <v>8.3000000000000007</v>
      </c>
      <c r="DV13" s="518">
        <v>8.5</v>
      </c>
      <c r="DW13" s="518">
        <f t="shared" si="8"/>
        <v>175.00000000000006</v>
      </c>
      <c r="DX13" s="519"/>
      <c r="DY13" s="518">
        <v>0</v>
      </c>
      <c r="DZ13" s="518">
        <v>0</v>
      </c>
      <c r="EA13" s="518">
        <v>0</v>
      </c>
      <c r="EB13" s="518">
        <v>0</v>
      </c>
      <c r="EC13" s="518">
        <v>0</v>
      </c>
      <c r="ED13" s="518">
        <v>0</v>
      </c>
      <c r="EE13" s="518">
        <v>0</v>
      </c>
      <c r="EF13" s="518">
        <v>0</v>
      </c>
      <c r="EG13" s="518">
        <v>0</v>
      </c>
      <c r="EH13" s="518">
        <v>0</v>
      </c>
      <c r="EI13" s="518">
        <v>0</v>
      </c>
      <c r="EJ13" s="518">
        <v>0</v>
      </c>
      <c r="EK13" s="518">
        <f t="shared" si="9"/>
        <v>0</v>
      </c>
      <c r="EL13" s="519"/>
      <c r="EM13" s="518">
        <v>0</v>
      </c>
      <c r="EN13" s="518">
        <v>0</v>
      </c>
      <c r="EO13" s="518">
        <v>0</v>
      </c>
      <c r="EP13" s="518">
        <v>0</v>
      </c>
      <c r="EQ13" s="518">
        <v>0</v>
      </c>
      <c r="ER13" s="518">
        <v>0</v>
      </c>
      <c r="ES13" s="518">
        <v>0</v>
      </c>
      <c r="ET13" s="518">
        <v>0</v>
      </c>
      <c r="EU13" s="518">
        <v>0</v>
      </c>
      <c r="EV13" s="518">
        <v>0</v>
      </c>
      <c r="EW13" s="518">
        <v>0</v>
      </c>
      <c r="EX13" s="518">
        <v>0</v>
      </c>
      <c r="EY13" s="518">
        <f t="shared" si="10"/>
        <v>0</v>
      </c>
      <c r="EZ13" s="519"/>
      <c r="FA13" s="518">
        <v>0</v>
      </c>
      <c r="FB13" s="518">
        <v>0</v>
      </c>
      <c r="FC13" s="518">
        <v>0</v>
      </c>
      <c r="FD13" s="518">
        <v>0</v>
      </c>
      <c r="FE13" s="518">
        <v>0</v>
      </c>
      <c r="FF13" s="518">
        <v>0</v>
      </c>
      <c r="FG13" s="518">
        <v>0</v>
      </c>
      <c r="FH13" s="518">
        <v>0</v>
      </c>
      <c r="FI13" s="518">
        <v>0</v>
      </c>
      <c r="FJ13" s="518">
        <v>0</v>
      </c>
      <c r="FK13" s="518">
        <v>0</v>
      </c>
      <c r="FL13" s="518">
        <v>0</v>
      </c>
      <c r="FM13" s="518">
        <f t="shared" si="11"/>
        <v>0</v>
      </c>
      <c r="FO13" s="518">
        <v>0</v>
      </c>
      <c r="FP13" s="518">
        <v>0</v>
      </c>
      <c r="FQ13" s="518">
        <v>0</v>
      </c>
      <c r="FR13" s="518">
        <v>0</v>
      </c>
      <c r="FS13" s="518">
        <v>0</v>
      </c>
      <c r="FT13" s="518">
        <v>0</v>
      </c>
      <c r="FU13" s="518">
        <v>0</v>
      </c>
      <c r="FV13" s="518">
        <v>0</v>
      </c>
      <c r="FW13" s="518">
        <v>0</v>
      </c>
      <c r="FX13" s="518">
        <v>0</v>
      </c>
      <c r="FY13" s="518">
        <f>+SUM(FO13:FX13)</f>
        <v>0</v>
      </c>
      <c r="GA13" s="708"/>
    </row>
    <row r="14" spans="2:183" ht="15.75" x14ac:dyDescent="0.25">
      <c r="B14" s="695" t="s">
        <v>682</v>
      </c>
      <c r="C14" s="518">
        <v>1.6689063799999999</v>
      </c>
      <c r="D14" s="518">
        <v>0</v>
      </c>
      <c r="E14" s="518">
        <v>0</v>
      </c>
      <c r="F14" s="518">
        <v>0.95888512000000004</v>
      </c>
      <c r="G14" s="518">
        <v>0</v>
      </c>
      <c r="H14" s="518">
        <v>0</v>
      </c>
      <c r="I14" s="518">
        <v>1.7220610599999999</v>
      </c>
      <c r="J14" s="518">
        <v>0</v>
      </c>
      <c r="K14" s="518">
        <v>0</v>
      </c>
      <c r="L14" s="518">
        <v>0</v>
      </c>
      <c r="M14" s="518">
        <v>0.99215843000000004</v>
      </c>
      <c r="N14" s="518">
        <v>0</v>
      </c>
      <c r="O14" s="518">
        <f t="shared" si="0"/>
        <v>5.3420109899999995</v>
      </c>
      <c r="P14" s="519"/>
      <c r="Q14" s="518">
        <v>0</v>
      </c>
      <c r="R14" s="518">
        <v>1.7769086999999999</v>
      </c>
      <c r="S14" s="518">
        <v>0</v>
      </c>
      <c r="T14" s="518">
        <v>1.0265863299999998</v>
      </c>
      <c r="U14" s="518">
        <v>0</v>
      </c>
      <c r="V14" s="518">
        <v>0</v>
      </c>
      <c r="W14" s="518">
        <v>1.83350324</v>
      </c>
      <c r="X14" s="518">
        <v>0</v>
      </c>
      <c r="Y14" s="518">
        <v>0</v>
      </c>
      <c r="Z14" s="518">
        <v>1.0622088700000001</v>
      </c>
      <c r="AA14" s="518">
        <v>0</v>
      </c>
      <c r="AB14" s="518">
        <v>0</v>
      </c>
      <c r="AC14" s="518">
        <f t="shared" si="1"/>
        <v>5.6992071399999995</v>
      </c>
      <c r="AD14" s="519"/>
      <c r="AE14" s="518">
        <v>1.89190032</v>
      </c>
      <c r="AF14" s="518">
        <v>0</v>
      </c>
      <c r="AG14" s="518">
        <v>52.631578950000005</v>
      </c>
      <c r="AH14" s="518">
        <v>1.09906752</v>
      </c>
      <c r="AI14" s="518">
        <v>0</v>
      </c>
      <c r="AJ14" s="518">
        <v>52.631578950000005</v>
      </c>
      <c r="AK14" s="518">
        <v>1.9521573400000001</v>
      </c>
      <c r="AL14" s="518">
        <v>0</v>
      </c>
      <c r="AM14" s="518">
        <v>52.631578950000005</v>
      </c>
      <c r="AN14" s="518">
        <v>1.1372051699999999</v>
      </c>
      <c r="AO14" s="518">
        <v>0</v>
      </c>
      <c r="AP14" s="518">
        <v>52.631578950000005</v>
      </c>
      <c r="AQ14" s="518">
        <f t="shared" si="2"/>
        <v>216.60664614999999</v>
      </c>
      <c r="AR14" s="519"/>
      <c r="AS14" s="518">
        <v>2.01433354</v>
      </c>
      <c r="AT14" s="518">
        <v>0</v>
      </c>
      <c r="AU14" s="518">
        <v>52.631578950000005</v>
      </c>
      <c r="AV14" s="518">
        <v>1.17666618</v>
      </c>
      <c r="AW14" s="518">
        <v>0</v>
      </c>
      <c r="AX14" s="518">
        <v>52.631578950000005</v>
      </c>
      <c r="AY14" s="518">
        <v>2.07849006</v>
      </c>
      <c r="AZ14" s="518">
        <v>0</v>
      </c>
      <c r="BA14" s="518">
        <v>52.631578950000005</v>
      </c>
      <c r="BB14" s="518">
        <v>1.2174965</v>
      </c>
      <c r="BC14" s="518">
        <v>0</v>
      </c>
      <c r="BD14" s="518">
        <v>52.631578950000005</v>
      </c>
      <c r="BE14" s="518">
        <f t="shared" si="3"/>
        <v>217.01330208000005</v>
      </c>
      <c r="BF14" s="519"/>
      <c r="BG14" s="518">
        <v>2.14468996</v>
      </c>
      <c r="BH14" s="518">
        <v>0</v>
      </c>
      <c r="BI14" s="518">
        <v>52.631578950000005</v>
      </c>
      <c r="BJ14" s="518">
        <v>1.25974363</v>
      </c>
      <c r="BK14" s="518">
        <v>0</v>
      </c>
      <c r="BL14" s="518">
        <v>52.631578950000005</v>
      </c>
      <c r="BM14" s="518">
        <v>2.2129983399999995</v>
      </c>
      <c r="BN14" s="518">
        <v>0</v>
      </c>
      <c r="BO14" s="518">
        <v>52.631578950000005</v>
      </c>
      <c r="BP14" s="518">
        <v>1.30345673</v>
      </c>
      <c r="BQ14" s="518">
        <v>0</v>
      </c>
      <c r="BR14" s="518">
        <v>52.631578950000005</v>
      </c>
      <c r="BS14" s="518">
        <f t="shared" si="4"/>
        <v>217.44720446000002</v>
      </c>
      <c r="BT14" s="519"/>
      <c r="BU14" s="518">
        <v>2.2834823399999999</v>
      </c>
      <c r="BV14" s="518">
        <v>0</v>
      </c>
      <c r="BW14" s="518">
        <v>52.631578950000005</v>
      </c>
      <c r="BX14" s="518">
        <v>1.3486866799999999</v>
      </c>
      <c r="BY14" s="518">
        <v>0</v>
      </c>
      <c r="BZ14" s="518">
        <v>52.631578950000005</v>
      </c>
      <c r="CA14" s="518">
        <v>0</v>
      </c>
      <c r="CB14" s="518">
        <v>0</v>
      </c>
      <c r="CC14" s="518">
        <v>52.631578950000005</v>
      </c>
      <c r="CD14" s="518">
        <v>0</v>
      </c>
      <c r="CE14" s="518">
        <v>0</v>
      </c>
      <c r="CF14" s="518">
        <v>52.631578950000005</v>
      </c>
      <c r="CG14" s="518">
        <f t="shared" si="5"/>
        <v>214.15848482000001</v>
      </c>
      <c r="CH14" s="519"/>
      <c r="CI14" s="518">
        <v>0</v>
      </c>
      <c r="CJ14" s="518">
        <v>0</v>
      </c>
      <c r="CK14" s="518">
        <v>52.631578950000005</v>
      </c>
      <c r="CL14" s="518">
        <v>0</v>
      </c>
      <c r="CM14" s="518">
        <v>0</v>
      </c>
      <c r="CN14" s="518">
        <v>52.631578950000005</v>
      </c>
      <c r="CO14" s="518">
        <v>0</v>
      </c>
      <c r="CP14" s="518">
        <v>0</v>
      </c>
      <c r="CQ14" s="518">
        <v>52.631578900000001</v>
      </c>
      <c r="CR14" s="518">
        <v>0</v>
      </c>
      <c r="CS14" s="518">
        <v>0</v>
      </c>
      <c r="CT14" s="518">
        <v>0</v>
      </c>
      <c r="CU14" s="518">
        <f t="shared" si="6"/>
        <v>157.8947368</v>
      </c>
      <c r="CV14" s="519"/>
      <c r="CW14" s="518">
        <v>0</v>
      </c>
      <c r="CX14" s="518">
        <v>0</v>
      </c>
      <c r="CY14" s="518">
        <v>0</v>
      </c>
      <c r="CZ14" s="518">
        <v>0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0</v>
      </c>
      <c r="DJ14" s="519"/>
      <c r="DK14" s="518">
        <v>0</v>
      </c>
      <c r="DL14" s="518">
        <v>0</v>
      </c>
      <c r="DM14" s="518">
        <v>0</v>
      </c>
      <c r="DN14" s="518">
        <v>0</v>
      </c>
      <c r="DO14" s="518">
        <v>0</v>
      </c>
      <c r="DP14" s="518">
        <v>0</v>
      </c>
      <c r="DQ14" s="518">
        <v>0</v>
      </c>
      <c r="DR14" s="518">
        <v>0</v>
      </c>
      <c r="DS14" s="518">
        <v>0</v>
      </c>
      <c r="DT14" s="518">
        <v>0</v>
      </c>
      <c r="DU14" s="518">
        <v>0</v>
      </c>
      <c r="DV14" s="518">
        <v>0</v>
      </c>
      <c r="DW14" s="518">
        <f t="shared" si="8"/>
        <v>0</v>
      </c>
      <c r="DX14" s="519"/>
      <c r="DY14" s="518">
        <v>0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0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0</v>
      </c>
      <c r="EL14" s="519"/>
      <c r="EM14" s="518">
        <v>0</v>
      </c>
      <c r="EN14" s="518">
        <v>0</v>
      </c>
      <c r="EO14" s="518">
        <v>0</v>
      </c>
      <c r="EP14" s="518">
        <v>0</v>
      </c>
      <c r="EQ14" s="518">
        <v>0</v>
      </c>
      <c r="ER14" s="518">
        <v>0</v>
      </c>
      <c r="ES14" s="518">
        <v>0</v>
      </c>
      <c r="ET14" s="518">
        <v>0</v>
      </c>
      <c r="EU14" s="518">
        <v>0</v>
      </c>
      <c r="EV14" s="518">
        <v>0</v>
      </c>
      <c r="EW14" s="518">
        <v>0</v>
      </c>
      <c r="EX14" s="518">
        <v>0</v>
      </c>
      <c r="EY14" s="518">
        <f t="shared" si="10"/>
        <v>0</v>
      </c>
      <c r="EZ14" s="519"/>
      <c r="FA14" s="518">
        <v>0</v>
      </c>
      <c r="FB14" s="518">
        <v>0</v>
      </c>
      <c r="FC14" s="518">
        <v>0</v>
      </c>
      <c r="FD14" s="518">
        <v>0</v>
      </c>
      <c r="FE14" s="518">
        <v>0</v>
      </c>
      <c r="FF14" s="518">
        <v>0</v>
      </c>
      <c r="FG14" s="518">
        <v>0</v>
      </c>
      <c r="FH14" s="518">
        <v>0</v>
      </c>
      <c r="FI14" s="518">
        <v>0</v>
      </c>
      <c r="FJ14" s="518">
        <v>0</v>
      </c>
      <c r="FK14" s="518">
        <v>0</v>
      </c>
      <c r="FL14" s="518">
        <v>0</v>
      </c>
      <c r="FM14" s="518">
        <f t="shared" si="11"/>
        <v>0</v>
      </c>
      <c r="FO14" s="518">
        <v>0</v>
      </c>
      <c r="FP14" s="518">
        <v>0</v>
      </c>
      <c r="FQ14" s="518">
        <v>0</v>
      </c>
      <c r="FR14" s="518">
        <v>0</v>
      </c>
      <c r="FS14" s="518">
        <v>0</v>
      </c>
      <c r="FT14" s="518">
        <v>0</v>
      </c>
      <c r="FU14" s="518">
        <v>0</v>
      </c>
      <c r="FV14" s="518">
        <v>0</v>
      </c>
      <c r="FW14" s="518">
        <v>0</v>
      </c>
      <c r="FX14" s="518">
        <v>0</v>
      </c>
      <c r="FY14" s="518">
        <f>+SUM(FO14:FX14)</f>
        <v>0</v>
      </c>
      <c r="GA14" s="708"/>
    </row>
    <row r="15" spans="2:183" ht="15.75" x14ac:dyDescent="0.25">
      <c r="B15" s="695" t="s">
        <v>17</v>
      </c>
      <c r="C15" s="518">
        <v>0</v>
      </c>
      <c r="D15" s="518">
        <v>0</v>
      </c>
      <c r="E15" s="518">
        <v>0</v>
      </c>
      <c r="F15" s="518">
        <v>0</v>
      </c>
      <c r="G15" s="518">
        <v>0</v>
      </c>
      <c r="H15" s="518">
        <v>0</v>
      </c>
      <c r="I15" s="518">
        <v>0</v>
      </c>
      <c r="J15" s="518">
        <v>0</v>
      </c>
      <c r="K15" s="518">
        <v>0</v>
      </c>
      <c r="L15" s="518">
        <v>0</v>
      </c>
      <c r="M15" s="518">
        <v>0</v>
      </c>
      <c r="N15" s="518">
        <v>0</v>
      </c>
      <c r="O15" s="518">
        <f t="shared" si="0"/>
        <v>0</v>
      </c>
      <c r="P15" s="519"/>
      <c r="Q15" s="518">
        <v>0</v>
      </c>
      <c r="R15" s="518">
        <v>0</v>
      </c>
      <c r="S15" s="518">
        <v>0</v>
      </c>
      <c r="T15" s="518">
        <v>0</v>
      </c>
      <c r="U15" s="518">
        <v>0</v>
      </c>
      <c r="V15" s="518">
        <v>0</v>
      </c>
      <c r="W15" s="518">
        <v>0</v>
      </c>
      <c r="X15" s="518">
        <v>0</v>
      </c>
      <c r="Y15" s="518">
        <v>0</v>
      </c>
      <c r="Z15" s="518">
        <v>0</v>
      </c>
      <c r="AA15" s="518">
        <v>0</v>
      </c>
      <c r="AB15" s="518">
        <v>0</v>
      </c>
      <c r="AC15" s="518">
        <f t="shared" si="1"/>
        <v>0</v>
      </c>
      <c r="AD15" s="519"/>
      <c r="AE15" s="518">
        <v>0</v>
      </c>
      <c r="AF15" s="518">
        <v>0</v>
      </c>
      <c r="AG15" s="518">
        <v>0</v>
      </c>
      <c r="AH15" s="518">
        <v>0</v>
      </c>
      <c r="AI15" s="518">
        <v>0</v>
      </c>
      <c r="AJ15" s="518">
        <v>0</v>
      </c>
      <c r="AK15" s="518">
        <v>0</v>
      </c>
      <c r="AL15" s="518">
        <v>0</v>
      </c>
      <c r="AM15" s="518">
        <v>0</v>
      </c>
      <c r="AN15" s="518">
        <v>0</v>
      </c>
      <c r="AO15" s="518">
        <v>0</v>
      </c>
      <c r="AP15" s="518">
        <v>0</v>
      </c>
      <c r="AQ15" s="518">
        <f t="shared" si="2"/>
        <v>0</v>
      </c>
      <c r="AR15" s="519"/>
      <c r="AS15" s="518">
        <v>0</v>
      </c>
      <c r="AT15" s="518">
        <v>0</v>
      </c>
      <c r="AU15" s="518">
        <v>0</v>
      </c>
      <c r="AV15" s="518">
        <v>0</v>
      </c>
      <c r="AW15" s="518">
        <v>27.099766000000045</v>
      </c>
      <c r="AX15" s="518">
        <v>0</v>
      </c>
      <c r="AY15" s="518">
        <v>0</v>
      </c>
      <c r="AZ15" s="518">
        <v>0</v>
      </c>
      <c r="BA15" s="518">
        <v>0</v>
      </c>
      <c r="BB15" s="518">
        <v>21.322555929999908</v>
      </c>
      <c r="BC15" s="518">
        <v>0</v>
      </c>
      <c r="BD15" s="518">
        <v>22.623248070000045</v>
      </c>
      <c r="BE15" s="518">
        <f t="shared" si="3"/>
        <v>71.045569999999998</v>
      </c>
      <c r="BF15" s="519"/>
      <c r="BG15" s="518">
        <v>0</v>
      </c>
      <c r="BH15" s="518">
        <v>14.568081929999948</v>
      </c>
      <c r="BI15" s="518">
        <v>7.3849650700000211</v>
      </c>
      <c r="BJ15" s="518">
        <v>0</v>
      </c>
      <c r="BK15" s="518">
        <v>6.5316757499999767</v>
      </c>
      <c r="BL15" s="518">
        <v>14.558362250000073</v>
      </c>
      <c r="BM15" s="518">
        <v>0</v>
      </c>
      <c r="BN15" s="518">
        <v>7.545927000000006</v>
      </c>
      <c r="BO15" s="518">
        <v>7.3383790000000317</v>
      </c>
      <c r="BP15" s="518">
        <v>15.244312229999991</v>
      </c>
      <c r="BQ15" s="518">
        <v>0</v>
      </c>
      <c r="BR15" s="518">
        <v>7.1486927699999114</v>
      </c>
      <c r="BS15" s="518">
        <f t="shared" si="4"/>
        <v>80.32039599999996</v>
      </c>
      <c r="BT15" s="519"/>
      <c r="BU15" s="518">
        <v>6.8503081100000145</v>
      </c>
      <c r="BV15" s="518">
        <v>6.4440099299999929</v>
      </c>
      <c r="BW15" s="518">
        <v>6.5879423200000247</v>
      </c>
      <c r="BX15" s="518">
        <v>12.345551640000053</v>
      </c>
      <c r="BY15" s="518">
        <v>6.5781499999999369</v>
      </c>
      <c r="BZ15" s="518">
        <v>6.4040190000000621</v>
      </c>
      <c r="CA15" s="518">
        <v>6.5123810000000049</v>
      </c>
      <c r="CB15" s="518">
        <v>6.1474009999999453</v>
      </c>
      <c r="CC15" s="518">
        <v>6.3982584300000553</v>
      </c>
      <c r="CD15" s="518">
        <v>6.6276245999999901</v>
      </c>
      <c r="CE15" s="518">
        <v>6.991760769999928</v>
      </c>
      <c r="CF15" s="518">
        <v>8.0665260800000169</v>
      </c>
      <c r="CG15" s="518">
        <f t="shared" si="5"/>
        <v>85.953932880000025</v>
      </c>
      <c r="CH15" s="519"/>
      <c r="CI15" s="518">
        <v>6.5648771200000056</v>
      </c>
      <c r="CJ15" s="518">
        <v>15.29834100000005</v>
      </c>
      <c r="CK15" s="518">
        <v>7.4460050000000138</v>
      </c>
      <c r="CL15" s="518">
        <v>8.4280899999999974</v>
      </c>
      <c r="CM15" s="518">
        <v>8.2167191699999194</v>
      </c>
      <c r="CN15" s="518">
        <v>8.7093008300000747</v>
      </c>
      <c r="CO15" s="518">
        <v>8.4255407299999661</v>
      </c>
      <c r="CP15" s="518">
        <v>9.0059307300000455</v>
      </c>
      <c r="CQ15" s="518">
        <v>9.1659849299999223</v>
      </c>
      <c r="CR15" s="518">
        <v>8.8045174500000485</v>
      </c>
      <c r="CS15" s="518">
        <v>7.3818425499999876</v>
      </c>
      <c r="CT15" s="518">
        <v>18.243748200000027</v>
      </c>
      <c r="CU15" s="518">
        <f t="shared" si="6"/>
        <v>115.69089771000006</v>
      </c>
      <c r="CV15" s="519"/>
      <c r="CW15" s="518">
        <v>9.9603628399999025</v>
      </c>
      <c r="CX15" s="518">
        <v>9.2028543900000841</v>
      </c>
      <c r="CY15" s="518">
        <v>9.9679963399998996</v>
      </c>
      <c r="CZ15" s="518">
        <v>2.385518100000013</v>
      </c>
      <c r="DA15" s="518">
        <v>5.3630923700000039</v>
      </c>
      <c r="DB15" s="518">
        <v>8.5143920600000911</v>
      </c>
      <c r="DC15" s="518">
        <v>9.548356359999957</v>
      </c>
      <c r="DD15" s="518">
        <v>9.5631224300000213</v>
      </c>
      <c r="DE15" s="518">
        <v>9.1888224399999672</v>
      </c>
      <c r="DF15" s="518">
        <v>9.4127124899999899</v>
      </c>
      <c r="DG15" s="518">
        <v>8.8483521499999824</v>
      </c>
      <c r="DH15" s="518">
        <v>8.4904905400001098</v>
      </c>
      <c r="DI15" s="518">
        <f t="shared" si="7"/>
        <v>100.44607251000002</v>
      </c>
      <c r="DJ15" s="519"/>
      <c r="DK15" s="518">
        <v>8.9726907099998243</v>
      </c>
      <c r="DL15" s="518">
        <v>7.9567541200001415</v>
      </c>
      <c r="DM15" s="518">
        <v>8.6855914499999471</v>
      </c>
      <c r="DN15" s="518">
        <v>8.254106800000045</v>
      </c>
      <c r="DO15" s="518">
        <v>2.3261456799999678</v>
      </c>
      <c r="DP15" s="518">
        <v>2.2371029799999747</v>
      </c>
      <c r="DQ15" s="518">
        <v>21.045618450000063</v>
      </c>
      <c r="DR15" s="518">
        <v>8.6157826200000045</v>
      </c>
      <c r="DS15" s="518">
        <v>8.2836820199999579</v>
      </c>
      <c r="DT15" s="518">
        <v>8.6815414399999895</v>
      </c>
      <c r="DU15" s="518">
        <v>8.3563809300000571</v>
      </c>
      <c r="DV15" s="518">
        <v>2.7962683299999753</v>
      </c>
      <c r="DW15" s="518">
        <f t="shared" si="8"/>
        <v>96.211665529999948</v>
      </c>
      <c r="DX15" s="519"/>
      <c r="DY15" s="518">
        <v>8.0212943000000223</v>
      </c>
      <c r="DZ15" s="518">
        <v>7.6577272799999605</v>
      </c>
      <c r="EA15" s="518">
        <v>7.2528384000000301</v>
      </c>
      <c r="EB15" s="518">
        <v>7.831180809999978</v>
      </c>
      <c r="EC15" s="518">
        <v>8.1277336599999899</v>
      </c>
      <c r="ED15" s="518">
        <v>6.3246061899999972</v>
      </c>
      <c r="EE15" s="518">
        <v>7.8569559800000093</v>
      </c>
      <c r="EF15" s="518">
        <v>7.9311056600000143</v>
      </c>
      <c r="EG15" s="518">
        <v>7.8980846099999553</v>
      </c>
      <c r="EH15" s="518">
        <v>8.2344459600000732</v>
      </c>
      <c r="EI15" s="518">
        <v>8.0204925199999479</v>
      </c>
      <c r="EJ15" s="518">
        <v>8.154958640000018</v>
      </c>
      <c r="EK15" s="518">
        <f t="shared" si="9"/>
        <v>93.311424009999996</v>
      </c>
      <c r="EL15" s="519"/>
      <c r="EM15" s="518">
        <v>7.5595771799999625</v>
      </c>
      <c r="EN15" s="518">
        <v>5.6828697999999918</v>
      </c>
      <c r="EO15" s="518">
        <v>6.5541773600000397</v>
      </c>
      <c r="EP15" s="518">
        <v>6.9638744999999744</v>
      </c>
      <c r="EQ15" s="518">
        <v>6.959485030000053</v>
      </c>
      <c r="ER15" s="518">
        <v>6.6719586099999901</v>
      </c>
      <c r="ES15" s="518">
        <v>7.1843547899999862</v>
      </c>
      <c r="ET15" s="518">
        <v>7.5333603600000174</v>
      </c>
      <c r="EU15" s="518">
        <v>7.4600646399999846</v>
      </c>
      <c r="EV15" s="518">
        <v>7.4572522099999787</v>
      </c>
      <c r="EW15" s="518">
        <v>7.4124907099999859</v>
      </c>
      <c r="EX15" s="518">
        <v>3.5988584700000388</v>
      </c>
      <c r="EY15" s="518">
        <f t="shared" si="10"/>
        <v>81.038323660000003</v>
      </c>
      <c r="EZ15" s="519"/>
      <c r="FA15" s="518">
        <v>6.7128220700000156</v>
      </c>
      <c r="FB15" s="518">
        <v>6.1342613999999571</v>
      </c>
      <c r="FC15" s="518">
        <v>6.45906025000005</v>
      </c>
      <c r="FD15" s="518">
        <v>6.1287884399999655</v>
      </c>
      <c r="FE15" s="518">
        <v>6.2333919300000105</v>
      </c>
      <c r="FF15" s="518">
        <v>5.9016623099999777</v>
      </c>
      <c r="FG15" s="518">
        <v>5.9583807600000114</v>
      </c>
      <c r="FH15" s="518">
        <v>6.0029906299999993</v>
      </c>
      <c r="FI15" s="518">
        <v>5.9487957199999926</v>
      </c>
      <c r="FJ15" s="518">
        <v>6.1150233200000059</v>
      </c>
      <c r="FK15" s="518">
        <v>5.883860320000025</v>
      </c>
      <c r="FL15" s="518">
        <v>6.0726764999999716</v>
      </c>
      <c r="FM15" s="518">
        <f t="shared" si="11"/>
        <v>73.551713649999982</v>
      </c>
      <c r="FO15" s="518">
        <v>5.1092549399999996</v>
      </c>
      <c r="FP15" s="518">
        <v>4.4311021300000277</v>
      </c>
      <c r="FQ15" s="518">
        <v>4.3533970599999918</v>
      </c>
      <c r="FR15" s="518">
        <v>4.9350236199999813</v>
      </c>
      <c r="FS15" s="518">
        <v>4.8675691999999913</v>
      </c>
      <c r="FT15" s="518">
        <v>4.7463615600000253</v>
      </c>
      <c r="FU15" s="518">
        <v>5.3799111499999981</v>
      </c>
      <c r="FV15" s="518">
        <v>0.5783310399999948</v>
      </c>
      <c r="FW15" s="518">
        <v>4.1969672099999968</v>
      </c>
      <c r="FX15" s="518">
        <v>4.9474083100000144</v>
      </c>
      <c r="FY15" s="518">
        <f>+SUM(FO15:FX15)</f>
        <v>43.545326220000021</v>
      </c>
      <c r="GA15" s="708"/>
    </row>
    <row r="16" spans="2:183" ht="15.75" x14ac:dyDescent="0.25">
      <c r="B16" s="695" t="s">
        <v>18</v>
      </c>
      <c r="C16" s="518">
        <v>0</v>
      </c>
      <c r="D16" s="518">
        <v>0</v>
      </c>
      <c r="E16" s="518">
        <v>0</v>
      </c>
      <c r="F16" s="518">
        <v>0</v>
      </c>
      <c r="G16" s="518">
        <v>0</v>
      </c>
      <c r="H16" s="518">
        <v>0</v>
      </c>
      <c r="I16" s="518">
        <v>0</v>
      </c>
      <c r="J16" s="518">
        <v>0</v>
      </c>
      <c r="K16" s="518">
        <v>0</v>
      </c>
      <c r="L16" s="518">
        <v>0</v>
      </c>
      <c r="M16" s="518">
        <v>0</v>
      </c>
      <c r="N16" s="518">
        <v>0</v>
      </c>
      <c r="O16" s="518">
        <f t="shared" si="0"/>
        <v>0</v>
      </c>
      <c r="P16" s="519"/>
      <c r="Q16" s="518">
        <v>0</v>
      </c>
      <c r="R16" s="518">
        <v>0</v>
      </c>
      <c r="S16" s="518">
        <v>0</v>
      </c>
      <c r="T16" s="518">
        <v>0</v>
      </c>
      <c r="U16" s="518">
        <v>0</v>
      </c>
      <c r="V16" s="518">
        <v>0</v>
      </c>
      <c r="W16" s="518">
        <v>0</v>
      </c>
      <c r="X16" s="518">
        <v>0</v>
      </c>
      <c r="Y16" s="518">
        <v>0</v>
      </c>
      <c r="Z16" s="518">
        <v>0</v>
      </c>
      <c r="AA16" s="518">
        <v>0</v>
      </c>
      <c r="AB16" s="518">
        <v>0</v>
      </c>
      <c r="AC16" s="518">
        <f t="shared" si="1"/>
        <v>0</v>
      </c>
      <c r="AD16" s="519"/>
      <c r="AE16" s="518">
        <v>0</v>
      </c>
      <c r="AF16" s="518">
        <v>0</v>
      </c>
      <c r="AG16" s="518">
        <v>0</v>
      </c>
      <c r="AH16" s="518">
        <v>0</v>
      </c>
      <c r="AI16" s="518">
        <v>0</v>
      </c>
      <c r="AJ16" s="518">
        <v>0</v>
      </c>
      <c r="AK16" s="518">
        <v>0</v>
      </c>
      <c r="AL16" s="518">
        <v>0</v>
      </c>
      <c r="AM16" s="518">
        <v>0</v>
      </c>
      <c r="AN16" s="518">
        <v>0</v>
      </c>
      <c r="AO16" s="518">
        <v>0</v>
      </c>
      <c r="AP16" s="518">
        <v>0</v>
      </c>
      <c r="AQ16" s="518">
        <f t="shared" si="2"/>
        <v>0</v>
      </c>
      <c r="AR16" s="519"/>
      <c r="AS16" s="518">
        <v>0</v>
      </c>
      <c r="AT16" s="518">
        <v>820</v>
      </c>
      <c r="AU16" s="518">
        <v>0</v>
      </c>
      <c r="AV16" s="518">
        <v>0</v>
      </c>
      <c r="AW16" s="518">
        <v>0</v>
      </c>
      <c r="AX16" s="518">
        <v>0</v>
      </c>
      <c r="AY16" s="518">
        <v>0</v>
      </c>
      <c r="AZ16" s="518">
        <v>0</v>
      </c>
      <c r="BA16" s="518">
        <v>0</v>
      </c>
      <c r="BB16" s="518">
        <v>0</v>
      </c>
      <c r="BC16" s="518">
        <v>0</v>
      </c>
      <c r="BD16" s="518">
        <v>0</v>
      </c>
      <c r="BE16" s="518">
        <f t="shared" si="3"/>
        <v>820</v>
      </c>
      <c r="BF16" s="519"/>
      <c r="BG16" s="518">
        <v>0</v>
      </c>
      <c r="BH16" s="518">
        <v>0</v>
      </c>
      <c r="BI16" s="518">
        <v>0</v>
      </c>
      <c r="BJ16" s="518">
        <v>0</v>
      </c>
      <c r="BK16" s="518">
        <v>0</v>
      </c>
      <c r="BL16" s="518">
        <v>0</v>
      </c>
      <c r="BM16" s="518">
        <v>0</v>
      </c>
      <c r="BN16" s="518">
        <v>0</v>
      </c>
      <c r="BO16" s="518">
        <v>0</v>
      </c>
      <c r="BP16" s="518">
        <v>0</v>
      </c>
      <c r="BQ16" s="518">
        <v>0</v>
      </c>
      <c r="BR16" s="518">
        <v>0</v>
      </c>
      <c r="BS16" s="518">
        <f t="shared" si="4"/>
        <v>0</v>
      </c>
      <c r="BT16" s="519"/>
      <c r="BU16" s="518">
        <v>0</v>
      </c>
      <c r="BV16" s="518">
        <v>0</v>
      </c>
      <c r="BW16" s="518">
        <v>0</v>
      </c>
      <c r="BX16" s="518">
        <v>0</v>
      </c>
      <c r="BY16" s="518">
        <v>0</v>
      </c>
      <c r="BZ16" s="518">
        <v>0</v>
      </c>
      <c r="CA16" s="518">
        <v>0</v>
      </c>
      <c r="CB16" s="518">
        <v>0</v>
      </c>
      <c r="CC16" s="518">
        <v>0</v>
      </c>
      <c r="CD16" s="518">
        <v>0</v>
      </c>
      <c r="CE16" s="518">
        <v>0</v>
      </c>
      <c r="CF16" s="518">
        <v>0</v>
      </c>
      <c r="CG16" s="518">
        <f t="shared" si="5"/>
        <v>0</v>
      </c>
      <c r="CH16" s="519"/>
      <c r="CI16" s="518">
        <v>0</v>
      </c>
      <c r="CJ16" s="518">
        <v>0</v>
      </c>
      <c r="CK16" s="518">
        <v>0</v>
      </c>
      <c r="CL16" s="518">
        <v>0</v>
      </c>
      <c r="CM16" s="518">
        <v>0</v>
      </c>
      <c r="CN16" s="518">
        <v>0</v>
      </c>
      <c r="CO16" s="518">
        <v>0</v>
      </c>
      <c r="CP16" s="518">
        <v>0</v>
      </c>
      <c r="CQ16" s="518">
        <v>0</v>
      </c>
      <c r="CR16" s="518">
        <v>0</v>
      </c>
      <c r="CS16" s="518">
        <v>0</v>
      </c>
      <c r="CT16" s="518">
        <v>0</v>
      </c>
      <c r="CU16" s="518">
        <f t="shared" si="6"/>
        <v>0</v>
      </c>
      <c r="CV16" s="519"/>
      <c r="CW16" s="518">
        <v>0</v>
      </c>
      <c r="CX16" s="518">
        <v>0</v>
      </c>
      <c r="CY16" s="518">
        <v>0</v>
      </c>
      <c r="CZ16" s="518">
        <v>0</v>
      </c>
      <c r="DA16" s="518">
        <v>0</v>
      </c>
      <c r="DB16" s="518">
        <v>0</v>
      </c>
      <c r="DC16" s="518">
        <v>0</v>
      </c>
      <c r="DD16" s="518">
        <v>0</v>
      </c>
      <c r="DE16" s="518">
        <v>0</v>
      </c>
      <c r="DF16" s="518">
        <v>0</v>
      </c>
      <c r="DG16" s="518">
        <v>0</v>
      </c>
      <c r="DH16" s="518">
        <v>0</v>
      </c>
      <c r="DI16" s="518">
        <f t="shared" si="7"/>
        <v>0</v>
      </c>
      <c r="DJ16" s="519"/>
      <c r="DK16" s="518">
        <v>0</v>
      </c>
      <c r="DL16" s="518">
        <v>0</v>
      </c>
      <c r="DM16" s="518">
        <v>0</v>
      </c>
      <c r="DN16" s="518">
        <v>0</v>
      </c>
      <c r="DO16" s="518">
        <v>0</v>
      </c>
      <c r="DP16" s="518">
        <v>0</v>
      </c>
      <c r="DQ16" s="518">
        <v>0</v>
      </c>
      <c r="DR16" s="518">
        <v>0</v>
      </c>
      <c r="DS16" s="518">
        <v>0</v>
      </c>
      <c r="DT16" s="518">
        <v>0</v>
      </c>
      <c r="DU16" s="518">
        <v>0</v>
      </c>
      <c r="DV16" s="518">
        <v>0</v>
      </c>
      <c r="DW16" s="518">
        <f t="shared" si="8"/>
        <v>0</v>
      </c>
      <c r="DX16" s="519"/>
      <c r="DY16" s="518">
        <v>0</v>
      </c>
      <c r="DZ16" s="518">
        <v>0</v>
      </c>
      <c r="EA16" s="518">
        <v>0</v>
      </c>
      <c r="EB16" s="518">
        <v>0</v>
      </c>
      <c r="EC16" s="518">
        <v>0</v>
      </c>
      <c r="ED16" s="518">
        <v>0</v>
      </c>
      <c r="EE16" s="518">
        <v>0</v>
      </c>
      <c r="EF16" s="518">
        <v>0</v>
      </c>
      <c r="EG16" s="518">
        <v>0</v>
      </c>
      <c r="EH16" s="518">
        <v>0</v>
      </c>
      <c r="EI16" s="518">
        <v>0</v>
      </c>
      <c r="EJ16" s="518">
        <v>0</v>
      </c>
      <c r="EK16" s="518">
        <f t="shared" si="9"/>
        <v>0</v>
      </c>
      <c r="EL16" s="519"/>
      <c r="EM16" s="518">
        <v>0</v>
      </c>
      <c r="EN16" s="518">
        <v>0</v>
      </c>
      <c r="EO16" s="518">
        <v>0</v>
      </c>
      <c r="EP16" s="518">
        <v>0</v>
      </c>
      <c r="EQ16" s="518">
        <v>0</v>
      </c>
      <c r="ER16" s="518">
        <v>0</v>
      </c>
      <c r="ES16" s="518">
        <v>0</v>
      </c>
      <c r="ET16" s="518">
        <v>0</v>
      </c>
      <c r="EU16" s="518">
        <v>0</v>
      </c>
      <c r="EV16" s="518">
        <v>0</v>
      </c>
      <c r="EW16" s="518">
        <v>0</v>
      </c>
      <c r="EX16" s="518">
        <v>0</v>
      </c>
      <c r="EY16" s="518">
        <f t="shared" si="10"/>
        <v>0</v>
      </c>
      <c r="EZ16" s="519"/>
      <c r="FA16" s="518">
        <v>0</v>
      </c>
      <c r="FB16" s="518">
        <v>0</v>
      </c>
      <c r="FC16" s="518">
        <v>0</v>
      </c>
      <c r="FD16" s="518">
        <v>0</v>
      </c>
      <c r="FE16" s="518">
        <v>0</v>
      </c>
      <c r="FF16" s="518">
        <v>0</v>
      </c>
      <c r="FG16" s="518">
        <v>0</v>
      </c>
      <c r="FH16" s="518">
        <v>0</v>
      </c>
      <c r="FI16" s="518">
        <v>0</v>
      </c>
      <c r="FJ16" s="518">
        <v>0</v>
      </c>
      <c r="FK16" s="518">
        <v>0</v>
      </c>
      <c r="FL16" s="518">
        <v>0</v>
      </c>
      <c r="FM16" s="518">
        <f t="shared" si="11"/>
        <v>0</v>
      </c>
      <c r="FO16" s="518">
        <v>0</v>
      </c>
      <c r="FP16" s="518">
        <v>0</v>
      </c>
      <c r="FQ16" s="518">
        <v>0</v>
      </c>
      <c r="FR16" s="518">
        <v>0</v>
      </c>
      <c r="FS16" s="518">
        <v>0</v>
      </c>
      <c r="FT16" s="518">
        <v>0</v>
      </c>
      <c r="FU16" s="518">
        <v>0</v>
      </c>
      <c r="FV16" s="518">
        <v>0</v>
      </c>
      <c r="FW16" s="518">
        <v>0</v>
      </c>
      <c r="FX16" s="518">
        <v>0</v>
      </c>
      <c r="FY16" s="518">
        <f>+SUM(FO16:FX16)</f>
        <v>0</v>
      </c>
      <c r="GA16" s="708"/>
    </row>
    <row r="17" spans="2:183" ht="15.75" x14ac:dyDescent="0.25">
      <c r="B17" s="687" t="s">
        <v>92</v>
      </c>
      <c r="C17" s="542">
        <f>+C8+C7</f>
        <v>-41.246647190600306</v>
      </c>
      <c r="D17" s="542">
        <f t="shared" ref="D17:N17" si="40">+D8+D7</f>
        <v>-49.783302792881784</v>
      </c>
      <c r="E17" s="542">
        <f t="shared" si="40"/>
        <v>170.18502507835484</v>
      </c>
      <c r="F17" s="542">
        <f t="shared" si="40"/>
        <v>80.727638684327815</v>
      </c>
      <c r="G17" s="542">
        <f t="shared" si="40"/>
        <v>-70.43407141577292</v>
      </c>
      <c r="H17" s="542">
        <f t="shared" si="40"/>
        <v>13.326151648789597</v>
      </c>
      <c r="I17" s="542">
        <f t="shared" si="40"/>
        <v>-31.802372413372595</v>
      </c>
      <c r="J17" s="542">
        <f t="shared" si="40"/>
        <v>-29.684915428292811</v>
      </c>
      <c r="K17" s="542">
        <f t="shared" si="40"/>
        <v>136.00673904623312</v>
      </c>
      <c r="L17" s="542">
        <f t="shared" si="40"/>
        <v>-28.845597006598858</v>
      </c>
      <c r="M17" s="542">
        <f t="shared" si="40"/>
        <v>90.844006566903062</v>
      </c>
      <c r="N17" s="542">
        <f t="shared" si="40"/>
        <v>486.51914526485035</v>
      </c>
      <c r="O17" s="542">
        <f t="shared" si="0"/>
        <v>725.81180004193948</v>
      </c>
      <c r="P17" s="573"/>
      <c r="Q17" s="542">
        <f>+Q8+Q7</f>
        <v>-174.32974770305543</v>
      </c>
      <c r="R17" s="542">
        <f t="shared" ref="R17:AB17" si="41">+R8+R7</f>
        <v>107.45706947312314</v>
      </c>
      <c r="S17" s="542">
        <f t="shared" si="41"/>
        <v>-27.700922453125756</v>
      </c>
      <c r="T17" s="542">
        <f t="shared" si="41"/>
        <v>-48.403800440458191</v>
      </c>
      <c r="U17" s="542">
        <f t="shared" si="41"/>
        <v>19.653705440189569</v>
      </c>
      <c r="V17" s="542">
        <f t="shared" si="41"/>
        <v>-213.29644187605879</v>
      </c>
      <c r="W17" s="542">
        <f t="shared" si="41"/>
        <v>96.613819353691696</v>
      </c>
      <c r="X17" s="542">
        <f t="shared" si="41"/>
        <v>-94.822097960979477</v>
      </c>
      <c r="Y17" s="542">
        <f t="shared" si="41"/>
        <v>-301.10678040293163</v>
      </c>
      <c r="Z17" s="542">
        <f t="shared" si="41"/>
        <v>192.30868320237732</v>
      </c>
      <c r="AA17" s="542">
        <f t="shared" si="41"/>
        <v>-185.39374066135872</v>
      </c>
      <c r="AB17" s="542">
        <f t="shared" si="41"/>
        <v>333.91244791979932</v>
      </c>
      <c r="AC17" s="542">
        <f t="shared" si="1"/>
        <v>-295.10780610878692</v>
      </c>
      <c r="AD17" s="573"/>
      <c r="AE17" s="542">
        <f>+AE8+AE7</f>
        <v>179.15921419235548</v>
      </c>
      <c r="AF17" s="542">
        <f t="shared" ref="AF17:AP17" si="42">+AF8+AF7</f>
        <v>138.66732101371201</v>
      </c>
      <c r="AG17" s="542">
        <f t="shared" si="42"/>
        <v>65.870825981441044</v>
      </c>
      <c r="AH17" s="542">
        <f t="shared" si="42"/>
        <v>124.94843679285634</v>
      </c>
      <c r="AI17" s="542">
        <f t="shared" si="42"/>
        <v>56.374075183810177</v>
      </c>
      <c r="AJ17" s="542">
        <f t="shared" si="42"/>
        <v>16.628524817457588</v>
      </c>
      <c r="AK17" s="542">
        <f t="shared" si="42"/>
        <v>-110.81185976277833</v>
      </c>
      <c r="AL17" s="542">
        <f t="shared" si="42"/>
        <v>139.46475735007357</v>
      </c>
      <c r="AM17" s="542">
        <f t="shared" si="42"/>
        <v>204.9507687186248</v>
      </c>
      <c r="AN17" s="542">
        <f t="shared" si="42"/>
        <v>154.92541821363477</v>
      </c>
      <c r="AO17" s="542">
        <f t="shared" si="42"/>
        <v>221.02384388946149</v>
      </c>
      <c r="AP17" s="542">
        <f t="shared" si="42"/>
        <v>483.04680355538562</v>
      </c>
      <c r="AQ17" s="542">
        <f t="shared" si="2"/>
        <v>1674.2481299460344</v>
      </c>
      <c r="AR17" s="573"/>
      <c r="AS17" s="542">
        <f>+AS8+AS7</f>
        <v>114.53814952254857</v>
      </c>
      <c r="AT17" s="542">
        <f t="shared" ref="AT17:BD17" si="43">+AT8+AT7</f>
        <v>918.66532932758901</v>
      </c>
      <c r="AU17" s="542">
        <f t="shared" si="43"/>
        <v>265.22967910639238</v>
      </c>
      <c r="AV17" s="542">
        <f t="shared" si="43"/>
        <v>172.99569416522195</v>
      </c>
      <c r="AW17" s="542">
        <f t="shared" si="43"/>
        <v>235.02556146605889</v>
      </c>
      <c r="AX17" s="542">
        <f t="shared" si="43"/>
        <v>206.20345273890163</v>
      </c>
      <c r="AY17" s="542">
        <f t="shared" si="43"/>
        <v>178.14096488689026</v>
      </c>
      <c r="AZ17" s="542">
        <f t="shared" si="43"/>
        <v>65.808780031396111</v>
      </c>
      <c r="BA17" s="542">
        <f t="shared" si="43"/>
        <v>156.81381382884243</v>
      </c>
      <c r="BB17" s="542">
        <f t="shared" si="43"/>
        <v>173.11686536263673</v>
      </c>
      <c r="BC17" s="542">
        <f t="shared" si="43"/>
        <v>115.52618639582452</v>
      </c>
      <c r="BD17" s="542">
        <f t="shared" si="43"/>
        <v>235.91980684293841</v>
      </c>
      <c r="BE17" s="542">
        <f t="shared" si="3"/>
        <v>2837.9842836752405</v>
      </c>
      <c r="BF17" s="573"/>
      <c r="BG17" s="542">
        <f>+BG8+BG7</f>
        <v>-184.63710206869399</v>
      </c>
      <c r="BH17" s="542">
        <f t="shared" ref="BH17:BR17" si="44">+BH8+BH7</f>
        <v>96.04069690986546</v>
      </c>
      <c r="BI17" s="542">
        <f t="shared" si="44"/>
        <v>-38.451273667754855</v>
      </c>
      <c r="BJ17" s="542">
        <f t="shared" si="44"/>
        <v>84.403789838420266</v>
      </c>
      <c r="BK17" s="542">
        <f t="shared" si="44"/>
        <v>67.920025488879432</v>
      </c>
      <c r="BL17" s="542">
        <f t="shared" si="44"/>
        <v>3.1625883072759109</v>
      </c>
      <c r="BM17" s="542">
        <f t="shared" si="44"/>
        <v>-9.402261402289767</v>
      </c>
      <c r="BN17" s="542">
        <f t="shared" si="44"/>
        <v>82.044607779502712</v>
      </c>
      <c r="BO17" s="542">
        <f t="shared" si="44"/>
        <v>-7.6613712578375299</v>
      </c>
      <c r="BP17" s="542">
        <f t="shared" si="44"/>
        <v>79.844082520824671</v>
      </c>
      <c r="BQ17" s="542">
        <f t="shared" si="44"/>
        <v>78.194741125009102</v>
      </c>
      <c r="BR17" s="542">
        <f t="shared" si="44"/>
        <v>-275.04070108730696</v>
      </c>
      <c r="BS17" s="542">
        <f t="shared" si="4"/>
        <v>-23.582177514105553</v>
      </c>
      <c r="BT17" s="573"/>
      <c r="BU17" s="542">
        <f>+BU8+BU7</f>
        <v>-156.94136929034684</v>
      </c>
      <c r="BV17" s="542">
        <f t="shared" ref="BV17:CF17" si="45">+BV8+BV7</f>
        <v>12.021557497446736</v>
      </c>
      <c r="BW17" s="542">
        <f t="shared" si="45"/>
        <v>-300.34843231715911</v>
      </c>
      <c r="BX17" s="542">
        <f t="shared" si="45"/>
        <v>-37.243003673800736</v>
      </c>
      <c r="BY17" s="542">
        <f t="shared" si="45"/>
        <v>9.1495789821250213</v>
      </c>
      <c r="BZ17" s="542">
        <f t="shared" si="45"/>
        <v>3.6186748233707533</v>
      </c>
      <c r="CA17" s="542">
        <f t="shared" si="45"/>
        <v>-43.792950192841374</v>
      </c>
      <c r="CB17" s="542">
        <f t="shared" si="45"/>
        <v>-31.979893554940872</v>
      </c>
      <c r="CC17" s="542">
        <f t="shared" si="45"/>
        <v>10.524543612347529</v>
      </c>
      <c r="CD17" s="542">
        <f t="shared" si="45"/>
        <v>118.45734657448298</v>
      </c>
      <c r="CE17" s="542">
        <f t="shared" si="45"/>
        <v>45.702281630072022</v>
      </c>
      <c r="CF17" s="542">
        <f t="shared" si="45"/>
        <v>283.90473565370519</v>
      </c>
      <c r="CG17" s="542">
        <f t="shared" si="5"/>
        <v>-86.92693025553865</v>
      </c>
      <c r="CH17" s="573"/>
      <c r="CI17" s="542">
        <f t="shared" ref="CI17:CT17" si="46">+CI8+CI7</f>
        <v>95.852444488965432</v>
      </c>
      <c r="CJ17" s="542">
        <f t="shared" si="46"/>
        <v>61.195846057684832</v>
      </c>
      <c r="CK17" s="542">
        <f t="shared" si="46"/>
        <v>-4.6438148103448498</v>
      </c>
      <c r="CL17" s="542">
        <f t="shared" si="46"/>
        <v>55.942332895123165</v>
      </c>
      <c r="CM17" s="542">
        <f t="shared" si="46"/>
        <v>51.187940935956291</v>
      </c>
      <c r="CN17" s="542">
        <f t="shared" si="46"/>
        <v>43.863509180297541</v>
      </c>
      <c r="CO17" s="542">
        <f t="shared" si="46"/>
        <v>-19.999200466502771</v>
      </c>
      <c r="CP17" s="542">
        <f t="shared" si="46"/>
        <v>-108.79630224999977</v>
      </c>
      <c r="CQ17" s="542">
        <f t="shared" si="46"/>
        <v>-10.699396690092442</v>
      </c>
      <c r="CR17" s="542">
        <f t="shared" si="46"/>
        <v>69.418327609999992</v>
      </c>
      <c r="CS17" s="542">
        <f t="shared" si="46"/>
        <v>-11.569950278845866</v>
      </c>
      <c r="CT17" s="542">
        <f t="shared" si="46"/>
        <v>89.625201837532458</v>
      </c>
      <c r="CU17" s="542">
        <f t="shared" si="6"/>
        <v>311.37693850977411</v>
      </c>
      <c r="CV17" s="573"/>
      <c r="CW17" s="542">
        <f>+CW8+CW7</f>
        <v>7.1417621143159167</v>
      </c>
      <c r="CX17" s="542">
        <f t="shared" ref="CX17:DH17" si="47">+CX8+CX7</f>
        <v>38.329914940785272</v>
      </c>
      <c r="CY17" s="542">
        <f t="shared" si="47"/>
        <v>0.21654888836378205</v>
      </c>
      <c r="CZ17" s="542">
        <f t="shared" si="47"/>
        <v>-60.924960240135384</v>
      </c>
      <c r="DA17" s="542">
        <f t="shared" si="47"/>
        <v>109.22869288589293</v>
      </c>
      <c r="DB17" s="542">
        <f t="shared" si="47"/>
        <v>175.999882700764</v>
      </c>
      <c r="DC17" s="542">
        <f t="shared" si="47"/>
        <v>148.68858000357932</v>
      </c>
      <c r="DD17" s="542">
        <f t="shared" si="47"/>
        <v>70.350956048522846</v>
      </c>
      <c r="DE17" s="542">
        <f t="shared" si="47"/>
        <v>-29.816409813239311</v>
      </c>
      <c r="DF17" s="542">
        <f t="shared" si="47"/>
        <v>-92.396197645093253</v>
      </c>
      <c r="DG17" s="542">
        <f t="shared" si="47"/>
        <v>17.327910784640935</v>
      </c>
      <c r="DH17" s="542">
        <f t="shared" si="47"/>
        <v>26.997713836304367</v>
      </c>
      <c r="DI17" s="542">
        <f t="shared" si="7"/>
        <v>411.14439450470138</v>
      </c>
      <c r="DJ17" s="573"/>
      <c r="DK17" s="542">
        <f>+DK8+DK7</f>
        <v>-18.376287230000187</v>
      </c>
      <c r="DL17" s="542">
        <f t="shared" ref="DL17:DV17" si="48">+DL8+DL7</f>
        <v>8.2102879900001398</v>
      </c>
      <c r="DM17" s="542">
        <f t="shared" si="48"/>
        <v>62.490019960000033</v>
      </c>
      <c r="DN17" s="542">
        <f t="shared" si="48"/>
        <v>-31.104727459999939</v>
      </c>
      <c r="DO17" s="542">
        <f t="shared" si="48"/>
        <v>-73.277824169999775</v>
      </c>
      <c r="DP17" s="542">
        <f t="shared" si="48"/>
        <v>31.982525730000035</v>
      </c>
      <c r="DQ17" s="542">
        <f t="shared" si="48"/>
        <v>-7.0888499200003245</v>
      </c>
      <c r="DR17" s="542">
        <f t="shared" si="48"/>
        <v>-29.521598190000134</v>
      </c>
      <c r="DS17" s="542">
        <f t="shared" si="48"/>
        <v>-508.20797442000088</v>
      </c>
      <c r="DT17" s="542">
        <f t="shared" si="48"/>
        <v>-77.658859599999687</v>
      </c>
      <c r="DU17" s="542">
        <f t="shared" si="48"/>
        <v>-44.666192699999343</v>
      </c>
      <c r="DV17" s="542">
        <f t="shared" si="48"/>
        <v>64.679825120000459</v>
      </c>
      <c r="DW17" s="542">
        <f t="shared" si="8"/>
        <v>-622.53965488999961</v>
      </c>
      <c r="DX17" s="573"/>
      <c r="DY17" s="542">
        <f>+DY8+DY7</f>
        <v>-132.30755146999991</v>
      </c>
      <c r="DZ17" s="542">
        <f t="shared" ref="DZ17:EJ17" si="49">+DZ8+DZ7</f>
        <v>70.180798739999958</v>
      </c>
      <c r="EA17" s="542">
        <f t="shared" si="49"/>
        <v>-29.678943179999997</v>
      </c>
      <c r="EB17" s="542">
        <f t="shared" si="49"/>
        <v>20.362713969999966</v>
      </c>
      <c r="EC17" s="542">
        <f t="shared" si="49"/>
        <v>-75.49195252000014</v>
      </c>
      <c r="ED17" s="542">
        <f t="shared" si="49"/>
        <v>101.95927661600022</v>
      </c>
      <c r="EE17" s="542">
        <f t="shared" si="49"/>
        <v>40.958021670000534</v>
      </c>
      <c r="EF17" s="542">
        <f t="shared" si="49"/>
        <v>10.382931836295437</v>
      </c>
      <c r="EG17" s="542">
        <f t="shared" si="49"/>
        <v>-14.090261803703491</v>
      </c>
      <c r="EH17" s="542">
        <f t="shared" si="49"/>
        <v>11.724529556296819</v>
      </c>
      <c r="EI17" s="542">
        <f t="shared" si="49"/>
        <v>6.854608276296311</v>
      </c>
      <c r="EJ17" s="542">
        <f t="shared" si="49"/>
        <v>333.06932231296304</v>
      </c>
      <c r="EK17" s="542">
        <f t="shared" si="9"/>
        <v>343.92349400414872</v>
      </c>
      <c r="EL17" s="573"/>
      <c r="EM17" s="542">
        <f>+EM8+EM7</f>
        <v>-178.71116228</v>
      </c>
      <c r="EN17" s="542">
        <f t="shared" ref="EN17:EX17" si="50">+EN8+EN7</f>
        <v>217.08107206999978</v>
      </c>
      <c r="EO17" s="542">
        <f t="shared" si="50"/>
        <v>-195.56782852899974</v>
      </c>
      <c r="EP17" s="542">
        <f t="shared" si="50"/>
        <v>-26.403564339999956</v>
      </c>
      <c r="EQ17" s="542">
        <f t="shared" si="50"/>
        <v>-19.855359360000115</v>
      </c>
      <c r="ER17" s="542">
        <f t="shared" si="50"/>
        <v>82.854330690000012</v>
      </c>
      <c r="ES17" s="542">
        <f t="shared" si="50"/>
        <v>-112.37670224000004</v>
      </c>
      <c r="ET17" s="542">
        <f t="shared" si="50"/>
        <v>-23.893199309999989</v>
      </c>
      <c r="EU17" s="542">
        <f t="shared" si="50"/>
        <v>142.12634825000001</v>
      </c>
      <c r="EV17" s="542">
        <f t="shared" si="50"/>
        <v>-134.34520839999976</v>
      </c>
      <c r="EW17" s="542">
        <f t="shared" si="50"/>
        <v>-51.756438470000504</v>
      </c>
      <c r="EX17" s="542">
        <f t="shared" si="50"/>
        <v>59.824520367714364</v>
      </c>
      <c r="EY17" s="542">
        <f t="shared" si="10"/>
        <v>-241.02319155128592</v>
      </c>
      <c r="EZ17" s="573"/>
      <c r="FA17" s="542">
        <f t="shared" ref="FA17" si="51">+FA8+FA7</f>
        <v>-114.50453558148536</v>
      </c>
      <c r="FB17" s="542">
        <f t="shared" ref="FB17:FL17" si="52">+FB8+FB7</f>
        <v>-73.930733518917449</v>
      </c>
      <c r="FC17" s="542">
        <f t="shared" si="52"/>
        <v>-156.95769494800712</v>
      </c>
      <c r="FD17" s="542">
        <f t="shared" si="52"/>
        <v>8.595806407037248</v>
      </c>
      <c r="FE17" s="542">
        <f t="shared" si="52"/>
        <v>-145.32254902974989</v>
      </c>
      <c r="FF17" s="542">
        <f t="shared" si="52"/>
        <v>-166.45625194121067</v>
      </c>
      <c r="FG17" s="542">
        <f t="shared" si="52"/>
        <v>40.505649390300789</v>
      </c>
      <c r="FH17" s="542">
        <f t="shared" si="52"/>
        <v>-219.96239925353569</v>
      </c>
      <c r="FI17" s="542">
        <f t="shared" si="52"/>
        <v>67.597656183471685</v>
      </c>
      <c r="FJ17" s="542">
        <f t="shared" si="52"/>
        <v>201.20039106406247</v>
      </c>
      <c r="FK17" s="542">
        <f t="shared" si="52"/>
        <v>-46.992732609833077</v>
      </c>
      <c r="FL17" s="542">
        <f t="shared" si="52"/>
        <v>-5.8802389749747732</v>
      </c>
      <c r="FM17" s="542">
        <f t="shared" si="11"/>
        <v>-612.10763281284176</v>
      </c>
      <c r="FO17" s="542">
        <f>+FO8+FO7</f>
        <v>165.14447178944718</v>
      </c>
      <c r="FP17" s="542">
        <f t="shared" ref="FP17:FX17" si="53">+FP8+FP7</f>
        <v>53.587030446878529</v>
      </c>
      <c r="FQ17" s="542">
        <f t="shared" si="53"/>
        <v>-144.51897945974056</v>
      </c>
      <c r="FR17" s="542">
        <f t="shared" si="53"/>
        <v>-147.18064721094834</v>
      </c>
      <c r="FS17" s="542">
        <f t="shared" si="53"/>
        <v>-7.6191377326884222</v>
      </c>
      <c r="FT17" s="542">
        <f t="shared" si="53"/>
        <v>-58.661749905929355</v>
      </c>
      <c r="FU17" s="542">
        <f t="shared" si="53"/>
        <v>0.84113311598064922</v>
      </c>
      <c r="FV17" s="542">
        <f t="shared" si="53"/>
        <v>248.73886672865078</v>
      </c>
      <c r="FW17" s="542">
        <f t="shared" si="53"/>
        <v>29.6252757429572</v>
      </c>
      <c r="FX17" s="542">
        <f t="shared" si="53"/>
        <v>46.391558877674179</v>
      </c>
      <c r="FY17" s="542">
        <f>+SUM(FO17:FX17)</f>
        <v>186.34782239228184</v>
      </c>
      <c r="GA17" s="708"/>
    </row>
    <row r="18" spans="2:183" ht="15.75" x14ac:dyDescent="0.25">
      <c r="B18" s="687" t="s">
        <v>96</v>
      </c>
      <c r="C18" s="542">
        <f>+C19++C33</f>
        <v>-25.290934670600294</v>
      </c>
      <c r="D18" s="542">
        <f t="shared" ref="D18:N18" si="54">+D19++D33</f>
        <v>50.188833687118233</v>
      </c>
      <c r="E18" s="542">
        <f t="shared" si="54"/>
        <v>131.11911912835484</v>
      </c>
      <c r="F18" s="542">
        <f t="shared" si="54"/>
        <v>103.15977168432778</v>
      </c>
      <c r="G18" s="542">
        <f t="shared" si="54"/>
        <v>-57.432141775772855</v>
      </c>
      <c r="H18" s="542">
        <f t="shared" si="54"/>
        <v>-12.807464351210431</v>
      </c>
      <c r="I18" s="542">
        <f t="shared" si="54"/>
        <v>-23.695961413372604</v>
      </c>
      <c r="J18" s="542">
        <f t="shared" si="54"/>
        <v>59.716864571707191</v>
      </c>
      <c r="K18" s="542">
        <f t="shared" si="54"/>
        <v>106.595535046233</v>
      </c>
      <c r="L18" s="542">
        <f t="shared" si="54"/>
        <v>36.151102823401168</v>
      </c>
      <c r="M18" s="542">
        <f t="shared" si="54"/>
        <v>57.493479566903133</v>
      </c>
      <c r="N18" s="542">
        <f t="shared" si="54"/>
        <v>283.27064126485021</v>
      </c>
      <c r="O18" s="542">
        <f t="shared" si="0"/>
        <v>708.46884556193936</v>
      </c>
      <c r="P18" s="573"/>
      <c r="Q18" s="542">
        <f>+Q19++Q33</f>
        <v>-142.23275970305522</v>
      </c>
      <c r="R18" s="542">
        <f t="shared" ref="R18:AB18" si="55">+R19++R33</f>
        <v>127.78817647312316</v>
      </c>
      <c r="S18" s="542">
        <f t="shared" si="55"/>
        <v>-82.112632453125826</v>
      </c>
      <c r="T18" s="542">
        <f t="shared" si="55"/>
        <v>-25.388358440458184</v>
      </c>
      <c r="U18" s="542">
        <f t="shared" si="55"/>
        <v>-43.112821559810378</v>
      </c>
      <c r="V18" s="542">
        <f t="shared" si="55"/>
        <v>-110.60304587605881</v>
      </c>
      <c r="W18" s="542">
        <f t="shared" si="55"/>
        <v>77.012157353691777</v>
      </c>
      <c r="X18" s="542">
        <f t="shared" si="55"/>
        <v>150.43981103902033</v>
      </c>
      <c r="Y18" s="542">
        <f t="shared" si="55"/>
        <v>-318.54077240293168</v>
      </c>
      <c r="Z18" s="542">
        <f t="shared" si="55"/>
        <v>65.539211202377302</v>
      </c>
      <c r="AA18" s="542">
        <f t="shared" si="55"/>
        <v>-163.20971166135888</v>
      </c>
      <c r="AB18" s="542">
        <f t="shared" si="55"/>
        <v>132.41447491979926</v>
      </c>
      <c r="AC18" s="542">
        <f t="shared" si="1"/>
        <v>-332.00627110878713</v>
      </c>
      <c r="AD18" s="573"/>
      <c r="AE18" s="542">
        <f>+AE19++AE33</f>
        <v>121.11671019235555</v>
      </c>
      <c r="AF18" s="542">
        <f t="shared" ref="AF18:AP18" si="56">+AF19++AF33</f>
        <v>238.00156101371203</v>
      </c>
      <c r="AG18" s="542">
        <f t="shared" si="56"/>
        <v>-3.0085380185589568</v>
      </c>
      <c r="AH18" s="542">
        <f t="shared" si="56"/>
        <v>125.3632627928563</v>
      </c>
      <c r="AI18" s="542">
        <f t="shared" si="56"/>
        <v>112.5715281838102</v>
      </c>
      <c r="AJ18" s="542">
        <f t="shared" si="56"/>
        <v>-4.4313101825424281</v>
      </c>
      <c r="AK18" s="542">
        <f t="shared" si="56"/>
        <v>-220.50586576277828</v>
      </c>
      <c r="AL18" s="542">
        <f t="shared" si="56"/>
        <v>214.85067735007354</v>
      </c>
      <c r="AM18" s="542">
        <f t="shared" si="56"/>
        <v>173.77653771862481</v>
      </c>
      <c r="AN18" s="542">
        <f t="shared" si="56"/>
        <v>142.26983321363477</v>
      </c>
      <c r="AO18" s="542">
        <f t="shared" si="56"/>
        <v>194.65830488946153</v>
      </c>
      <c r="AP18" s="542">
        <f t="shared" si="56"/>
        <v>506.45964955538557</v>
      </c>
      <c r="AQ18" s="542">
        <f t="shared" si="2"/>
        <v>1601.1223509460347</v>
      </c>
      <c r="AR18" s="573"/>
      <c r="AS18" s="542">
        <f>+AS19++AS33</f>
        <v>105.68130852254836</v>
      </c>
      <c r="AT18" s="542">
        <f t="shared" ref="AT18:BD18" si="57">+AT19++AT33</f>
        <v>873.96469532758908</v>
      </c>
      <c r="AU18" s="542">
        <f t="shared" si="57"/>
        <v>249.28481810639235</v>
      </c>
      <c r="AV18" s="542">
        <f t="shared" si="57"/>
        <v>218.30716016522192</v>
      </c>
      <c r="AW18" s="542">
        <f t="shared" si="57"/>
        <v>173.63087946605893</v>
      </c>
      <c r="AX18" s="542">
        <f t="shared" si="57"/>
        <v>332.59407873890166</v>
      </c>
      <c r="AY18" s="542">
        <f t="shared" si="57"/>
        <v>157.75890288689018</v>
      </c>
      <c r="AZ18" s="542">
        <f t="shared" si="57"/>
        <v>112.38531703139611</v>
      </c>
      <c r="BA18" s="542">
        <f t="shared" si="57"/>
        <v>100.21503782884241</v>
      </c>
      <c r="BB18" s="542">
        <f t="shared" si="57"/>
        <v>254.7978313626368</v>
      </c>
      <c r="BC18" s="542">
        <f t="shared" si="57"/>
        <v>240.10789139582448</v>
      </c>
      <c r="BD18" s="542">
        <f t="shared" si="57"/>
        <v>181.28485884293846</v>
      </c>
      <c r="BE18" s="542">
        <f t="shared" si="3"/>
        <v>3000.0127796752404</v>
      </c>
      <c r="BF18" s="573"/>
      <c r="BG18" s="542">
        <f>+BG19++BG33</f>
        <v>183.35887893130609</v>
      </c>
      <c r="BH18" s="542">
        <f t="shared" ref="BH18:BR18" si="58">+BH19++BH33</f>
        <v>-12.822589090134556</v>
      </c>
      <c r="BI18" s="542">
        <f t="shared" si="58"/>
        <v>-182.621201667755</v>
      </c>
      <c r="BJ18" s="542">
        <f t="shared" si="58"/>
        <v>172.24522583842031</v>
      </c>
      <c r="BK18" s="542">
        <f t="shared" si="58"/>
        <v>229.11759348887944</v>
      </c>
      <c r="BL18" s="542">
        <f t="shared" si="58"/>
        <v>18.6422383072759</v>
      </c>
      <c r="BM18" s="542">
        <f t="shared" si="58"/>
        <v>33.872095597710128</v>
      </c>
      <c r="BN18" s="542">
        <f t="shared" si="58"/>
        <v>193.99324177950291</v>
      </c>
      <c r="BO18" s="542">
        <f t="shared" si="58"/>
        <v>-483.95576325783759</v>
      </c>
      <c r="BP18" s="542">
        <f t="shared" si="58"/>
        <v>287.07741852082466</v>
      </c>
      <c r="BQ18" s="542">
        <f t="shared" si="58"/>
        <v>98.716224125009205</v>
      </c>
      <c r="BR18" s="542">
        <f t="shared" si="58"/>
        <v>-665.65769108730717</v>
      </c>
      <c r="BS18" s="542">
        <f t="shared" si="4"/>
        <v>-128.0343285141056</v>
      </c>
      <c r="BT18" s="573"/>
      <c r="BU18" s="542">
        <f>+BU19++BU33</f>
        <v>301.08393770965324</v>
      </c>
      <c r="BV18" s="542">
        <f t="shared" ref="BV18:CF18" si="59">+BV19++BV33</f>
        <v>167.28239049744664</v>
      </c>
      <c r="BW18" s="542">
        <f t="shared" si="59"/>
        <v>53.002177682841079</v>
      </c>
      <c r="BX18" s="542">
        <f t="shared" si="59"/>
        <v>-243.50748767380088</v>
      </c>
      <c r="BY18" s="542">
        <f t="shared" si="59"/>
        <v>-127.14126601787513</v>
      </c>
      <c r="BZ18" s="542">
        <f t="shared" si="59"/>
        <v>-187.2783631766292</v>
      </c>
      <c r="CA18" s="542">
        <f t="shared" si="59"/>
        <v>356.1275458071587</v>
      </c>
      <c r="CB18" s="542">
        <f t="shared" si="59"/>
        <v>-241.36231355494107</v>
      </c>
      <c r="CC18" s="542">
        <f t="shared" si="59"/>
        <v>-122.82081438765236</v>
      </c>
      <c r="CD18" s="542">
        <f t="shared" si="59"/>
        <v>69.338323574483013</v>
      </c>
      <c r="CE18" s="542">
        <f t="shared" si="59"/>
        <v>-130.15648736992804</v>
      </c>
      <c r="CF18" s="542">
        <f t="shared" si="59"/>
        <v>221.15375965370524</v>
      </c>
      <c r="CG18" s="542">
        <f t="shared" si="5"/>
        <v>115.72140274446123</v>
      </c>
      <c r="CH18" s="573"/>
      <c r="CI18" s="542">
        <f>+CI19++CI33</f>
        <v>173.10323348896532</v>
      </c>
      <c r="CJ18" s="542">
        <f t="shared" ref="CJ18:CT18" si="60">+CJ19++CJ33</f>
        <v>57.582555057684928</v>
      </c>
      <c r="CK18" s="542">
        <f t="shared" si="60"/>
        <v>138.8662121896551</v>
      </c>
      <c r="CL18" s="542">
        <f t="shared" si="60"/>
        <v>-58.346194104876759</v>
      </c>
      <c r="CM18" s="542">
        <f t="shared" si="60"/>
        <v>137.85980993595632</v>
      </c>
      <c r="CN18" s="542">
        <f t="shared" si="60"/>
        <v>-45.246408819702459</v>
      </c>
      <c r="CO18" s="542">
        <f t="shared" si="60"/>
        <v>109.43946253349716</v>
      </c>
      <c r="CP18" s="542">
        <f t="shared" si="60"/>
        <v>-2.3233382499997006</v>
      </c>
      <c r="CQ18" s="542">
        <f t="shared" si="60"/>
        <v>-27.852226690092543</v>
      </c>
      <c r="CR18" s="542">
        <f t="shared" si="60"/>
        <v>-192.12758738999977</v>
      </c>
      <c r="CS18" s="542">
        <f t="shared" si="60"/>
        <v>-22.080623278845898</v>
      </c>
      <c r="CT18" s="542">
        <f t="shared" si="60"/>
        <v>132.77703683753262</v>
      </c>
      <c r="CU18" s="542">
        <f t="shared" si="6"/>
        <v>401.65193150977416</v>
      </c>
      <c r="CV18" s="573"/>
      <c r="CW18" s="542">
        <f>+CW19++CW33</f>
        <v>-145.6853268856843</v>
      </c>
      <c r="CX18" s="542">
        <f t="shared" ref="CX18:DH18" si="61">+CX19++CX33</f>
        <v>-56.385626059214644</v>
      </c>
      <c r="CY18" s="542">
        <f t="shared" si="61"/>
        <v>-77.53585511163628</v>
      </c>
      <c r="CZ18" s="542">
        <f t="shared" si="61"/>
        <v>-9.7543602401355116</v>
      </c>
      <c r="DA18" s="542">
        <f t="shared" si="61"/>
        <v>-24.685305114107031</v>
      </c>
      <c r="DB18" s="542">
        <f t="shared" si="61"/>
        <v>163.80604070076402</v>
      </c>
      <c r="DC18" s="542">
        <f t="shared" si="61"/>
        <v>162.71250000357929</v>
      </c>
      <c r="DD18" s="542">
        <f t="shared" si="61"/>
        <v>198.24831804852289</v>
      </c>
      <c r="DE18" s="542">
        <f t="shared" si="61"/>
        <v>-141.98089481323939</v>
      </c>
      <c r="DF18" s="542">
        <f t="shared" si="61"/>
        <v>-13.610826645093285</v>
      </c>
      <c r="DG18" s="542">
        <f t="shared" si="61"/>
        <v>24.758811784640987</v>
      </c>
      <c r="DH18" s="542">
        <f t="shared" si="61"/>
        <v>124.5370498363044</v>
      </c>
      <c r="DI18" s="542">
        <f t="shared" si="7"/>
        <v>204.42452550470114</v>
      </c>
      <c r="DJ18" s="573"/>
      <c r="DK18" s="542">
        <f>+DK19++DK33</f>
        <v>-110.77366423000018</v>
      </c>
      <c r="DL18" s="542">
        <f t="shared" ref="DL18:DV18" si="62">+DL19++DL33</f>
        <v>82.156277990000035</v>
      </c>
      <c r="DM18" s="542">
        <f t="shared" si="62"/>
        <v>130.67826296000004</v>
      </c>
      <c r="DN18" s="542">
        <f t="shared" si="62"/>
        <v>-234.56837045999995</v>
      </c>
      <c r="DO18" s="542">
        <f t="shared" si="62"/>
        <v>-23.905723169999828</v>
      </c>
      <c r="DP18" s="542">
        <f t="shared" si="62"/>
        <v>-24.991396269999935</v>
      </c>
      <c r="DQ18" s="542">
        <f t="shared" si="62"/>
        <v>32.590157079999656</v>
      </c>
      <c r="DR18" s="542">
        <f t="shared" si="62"/>
        <v>63.787587809999899</v>
      </c>
      <c r="DS18" s="542">
        <f t="shared" si="62"/>
        <v>-370.3480234200008</v>
      </c>
      <c r="DT18" s="542">
        <f t="shared" si="62"/>
        <v>-25.909840599999782</v>
      </c>
      <c r="DU18" s="542">
        <f t="shared" si="62"/>
        <v>-4.9232446999992927</v>
      </c>
      <c r="DV18" s="542">
        <f t="shared" si="62"/>
        <v>41.885908120000451</v>
      </c>
      <c r="DW18" s="542">
        <f t="shared" si="8"/>
        <v>-444.32206888999968</v>
      </c>
      <c r="DX18" s="573"/>
      <c r="DY18" s="542">
        <f>+DY19++DY33</f>
        <v>-14.112845470000035</v>
      </c>
      <c r="DZ18" s="542">
        <f t="shared" ref="DZ18:EJ18" si="63">+DZ19++DZ33</f>
        <v>259.77144973999992</v>
      </c>
      <c r="EA18" s="542">
        <f t="shared" si="63"/>
        <v>163.85021082000006</v>
      </c>
      <c r="EB18" s="542">
        <f t="shared" si="63"/>
        <v>110.94532097000003</v>
      </c>
      <c r="EC18" s="542">
        <f t="shared" si="63"/>
        <v>-107.22308351999992</v>
      </c>
      <c r="ED18" s="542">
        <f t="shared" si="63"/>
        <v>96.522833615999943</v>
      </c>
      <c r="EE18" s="542">
        <f t="shared" si="63"/>
        <v>-180.9941893299995</v>
      </c>
      <c r="EF18" s="542">
        <f t="shared" si="63"/>
        <v>149.89962283629558</v>
      </c>
      <c r="EG18" s="542">
        <f t="shared" si="63"/>
        <v>61.276701196296564</v>
      </c>
      <c r="EH18" s="542">
        <f t="shared" si="63"/>
        <v>-13.447978443703285</v>
      </c>
      <c r="EI18" s="542">
        <f t="shared" si="63"/>
        <v>-244.88587072370379</v>
      </c>
      <c r="EJ18" s="542">
        <f t="shared" si="63"/>
        <v>-16.286130917036786</v>
      </c>
      <c r="EK18" s="542">
        <f t="shared" si="9"/>
        <v>265.31604077414886</v>
      </c>
      <c r="EL18" s="573"/>
      <c r="EM18" s="542">
        <f>+EM19++EM33</f>
        <v>-162.11135159000023</v>
      </c>
      <c r="EN18" s="542">
        <f t="shared" ref="EN18:EX18" si="64">+EN19++EN33</f>
        <v>-40.764783340000101</v>
      </c>
      <c r="EO18" s="542">
        <f t="shared" si="64"/>
        <v>-122.52396272899981</v>
      </c>
      <c r="EP18" s="542">
        <f t="shared" si="64"/>
        <v>-122.33369254999984</v>
      </c>
      <c r="EQ18" s="542">
        <f t="shared" si="64"/>
        <v>24.765703139999882</v>
      </c>
      <c r="ER18" s="542">
        <f t="shared" si="64"/>
        <v>-37.678286240000133</v>
      </c>
      <c r="ES18" s="542">
        <f t="shared" si="64"/>
        <v>64.222308219999874</v>
      </c>
      <c r="ET18" s="542">
        <f t="shared" si="64"/>
        <v>-120.4530229700009</v>
      </c>
      <c r="EU18" s="542">
        <f t="shared" si="64"/>
        <v>91.088142240001218</v>
      </c>
      <c r="EV18" s="542">
        <f t="shared" si="64"/>
        <v>-114.3967952399999</v>
      </c>
      <c r="EW18" s="542">
        <f t="shared" si="64"/>
        <v>-125.25089825000047</v>
      </c>
      <c r="EX18" s="542">
        <f t="shared" si="64"/>
        <v>-171.3084893122857</v>
      </c>
      <c r="EY18" s="542">
        <f t="shared" si="10"/>
        <v>-836.74512862128609</v>
      </c>
      <c r="EZ18" s="573"/>
      <c r="FA18" s="542">
        <f t="shared" ref="FA18" si="65">+FA19++FA33</f>
        <v>-10.621712861486273</v>
      </c>
      <c r="FB18" s="542">
        <f t="shared" ref="FB18:FL18" si="66">+FB19++FB33</f>
        <v>344.65665174108341</v>
      </c>
      <c r="FC18" s="542">
        <f t="shared" si="66"/>
        <v>-310.68601513800718</v>
      </c>
      <c r="FD18" s="542">
        <f t="shared" si="66"/>
        <v>-137.25397865296279</v>
      </c>
      <c r="FE18" s="542">
        <f t="shared" si="66"/>
        <v>128.96605595025005</v>
      </c>
      <c r="FF18" s="542">
        <f t="shared" si="66"/>
        <v>-185.09362563121078</v>
      </c>
      <c r="FG18" s="542">
        <f t="shared" si="66"/>
        <v>-205.54550780969913</v>
      </c>
      <c r="FH18" s="542">
        <f t="shared" si="66"/>
        <v>0.47447287646432912</v>
      </c>
      <c r="FI18" s="542">
        <f t="shared" si="66"/>
        <v>-45.756169406528358</v>
      </c>
      <c r="FJ18" s="542">
        <f t="shared" si="66"/>
        <v>102.06882491406252</v>
      </c>
      <c r="FK18" s="542">
        <f t="shared" si="66"/>
        <v>-39.040478209832834</v>
      </c>
      <c r="FL18" s="542">
        <f t="shared" si="66"/>
        <v>52.377434645025104</v>
      </c>
      <c r="FM18" s="542">
        <f t="shared" si="11"/>
        <v>-305.45404758284184</v>
      </c>
      <c r="FO18" s="542">
        <f>+FO19++FO33</f>
        <v>101.23885876944723</v>
      </c>
      <c r="FP18" s="542">
        <f t="shared" ref="FP18:FX18" si="67">+FP19++FP33</f>
        <v>181.84766170687658</v>
      </c>
      <c r="FQ18" s="542">
        <f t="shared" si="67"/>
        <v>43.624696800261326</v>
      </c>
      <c r="FR18" s="542">
        <f t="shared" si="67"/>
        <v>-273.31251374094825</v>
      </c>
      <c r="FS18" s="542">
        <f t="shared" si="67"/>
        <v>92.697037507311578</v>
      </c>
      <c r="FT18" s="542">
        <f t="shared" si="67"/>
        <v>-77.661976125929769</v>
      </c>
      <c r="FU18" s="542">
        <f t="shared" si="67"/>
        <v>-97.476811044019001</v>
      </c>
      <c r="FV18" s="542">
        <f t="shared" si="67"/>
        <v>323.6599311486508</v>
      </c>
      <c r="FW18" s="542">
        <f t="shared" si="67"/>
        <v>-37.039758707042822</v>
      </c>
      <c r="FX18" s="542">
        <f t="shared" si="67"/>
        <v>-21.173374612325986</v>
      </c>
      <c r="FY18" s="542">
        <f>+SUM(FO18:FX18)</f>
        <v>236.40375170228168</v>
      </c>
      <c r="GA18" s="708"/>
    </row>
    <row r="19" spans="2:183" ht="15.75" x14ac:dyDescent="0.25">
      <c r="B19" s="690" t="s">
        <v>51</v>
      </c>
      <c r="C19" s="520">
        <f>+C20+C27+C28+C29+C30+C31+C32</f>
        <v>2.9158871099999994</v>
      </c>
      <c r="D19" s="520">
        <f t="shared" ref="D19:N19" si="68">+D20+D27+D28+D29+D30+D31+D32</f>
        <v>0</v>
      </c>
      <c r="E19" s="520">
        <f t="shared" si="68"/>
        <v>0</v>
      </c>
      <c r="F19" s="520">
        <f t="shared" si="68"/>
        <v>0</v>
      </c>
      <c r="G19" s="520">
        <f t="shared" si="68"/>
        <v>0</v>
      </c>
      <c r="H19" s="520">
        <f t="shared" si="68"/>
        <v>2.50291117</v>
      </c>
      <c r="I19" s="520">
        <f t="shared" si="68"/>
        <v>0</v>
      </c>
      <c r="J19" s="520">
        <f t="shared" si="68"/>
        <v>0</v>
      </c>
      <c r="K19" s="520">
        <f t="shared" si="68"/>
        <v>2.38848605</v>
      </c>
      <c r="L19" s="520">
        <f t="shared" si="68"/>
        <v>0</v>
      </c>
      <c r="M19" s="520">
        <f t="shared" si="68"/>
        <v>0</v>
      </c>
      <c r="N19" s="520">
        <f t="shared" si="68"/>
        <v>5.4718911599999993</v>
      </c>
      <c r="O19" s="520">
        <f t="shared" si="0"/>
        <v>13.279175489999998</v>
      </c>
      <c r="P19" s="699"/>
      <c r="Q19" s="520">
        <f>+Q20+Q27+Q28+Q29+Q30+Q31+Q32</f>
        <v>0</v>
      </c>
      <c r="R19" s="520">
        <f t="shared" ref="R19:AB19" si="69">+R20+R27+R28+R29+R30+R31+R32</f>
        <v>1.8943629399999999</v>
      </c>
      <c r="S19" s="520">
        <f t="shared" si="69"/>
        <v>1.2635642899999999</v>
      </c>
      <c r="T19" s="520">
        <f t="shared" si="69"/>
        <v>0</v>
      </c>
      <c r="U19" s="520">
        <f t="shared" si="69"/>
        <v>0</v>
      </c>
      <c r="V19" s="520">
        <f t="shared" si="69"/>
        <v>0</v>
      </c>
      <c r="W19" s="520">
        <f t="shared" si="69"/>
        <v>2.0664141900000002</v>
      </c>
      <c r="X19" s="520">
        <f t="shared" si="69"/>
        <v>0</v>
      </c>
      <c r="Y19" s="520">
        <f t="shared" si="69"/>
        <v>1000</v>
      </c>
      <c r="Z19" s="520">
        <f t="shared" si="69"/>
        <v>0</v>
      </c>
      <c r="AA19" s="520">
        <f t="shared" si="69"/>
        <v>0</v>
      </c>
      <c r="AB19" s="520">
        <f t="shared" si="69"/>
        <v>2.4573946599999998</v>
      </c>
      <c r="AC19" s="520">
        <f t="shared" si="1"/>
        <v>1007.68173608</v>
      </c>
      <c r="AD19" s="699"/>
      <c r="AE19" s="520">
        <f>+AE20+AE27+AE28+AE29+AE30+AE31+AE32</f>
        <v>0</v>
      </c>
      <c r="AF19" s="520">
        <f t="shared" ref="AF19:AP19" si="70">+AF20+AF27+AF28+AF29+AF30+AF31+AF32</f>
        <v>0</v>
      </c>
      <c r="AG19" s="520">
        <f t="shared" si="70"/>
        <v>1.70163606</v>
      </c>
      <c r="AH19" s="520">
        <f t="shared" si="70"/>
        <v>0</v>
      </c>
      <c r="AI19" s="520">
        <f t="shared" si="70"/>
        <v>0</v>
      </c>
      <c r="AJ19" s="520">
        <f t="shared" si="70"/>
        <v>0</v>
      </c>
      <c r="AK19" s="520">
        <f t="shared" si="70"/>
        <v>0.83759748999999994</v>
      </c>
      <c r="AL19" s="520">
        <f t="shared" si="70"/>
        <v>0</v>
      </c>
      <c r="AM19" s="520">
        <f t="shared" si="70"/>
        <v>0</v>
      </c>
      <c r="AN19" s="520">
        <f t="shared" si="70"/>
        <v>0</v>
      </c>
      <c r="AO19" s="520">
        <f t="shared" si="70"/>
        <v>0</v>
      </c>
      <c r="AP19" s="520">
        <f t="shared" si="70"/>
        <v>501</v>
      </c>
      <c r="AQ19" s="520">
        <f t="shared" si="2"/>
        <v>503.53923355000001</v>
      </c>
      <c r="AR19" s="699"/>
      <c r="AS19" s="520">
        <f>+AS20+AS27+AS28+AS29+AS30+AS31+AS32</f>
        <v>500</v>
      </c>
      <c r="AT19" s="520">
        <f t="shared" ref="AT19:BD19" si="71">+AT20+AT27+AT28+AT29+AT30+AT31+AT32</f>
        <v>820</v>
      </c>
      <c r="AU19" s="520">
        <f t="shared" si="71"/>
        <v>0</v>
      </c>
      <c r="AV19" s="520">
        <f t="shared" si="71"/>
        <v>0</v>
      </c>
      <c r="AW19" s="520">
        <f t="shared" si="71"/>
        <v>41</v>
      </c>
      <c r="AX19" s="520">
        <f t="shared" si="71"/>
        <v>0</v>
      </c>
      <c r="AY19" s="520">
        <f t="shared" si="71"/>
        <v>0</v>
      </c>
      <c r="AZ19" s="520">
        <f t="shared" si="71"/>
        <v>41</v>
      </c>
      <c r="BA19" s="520">
        <f t="shared" si="71"/>
        <v>0</v>
      </c>
      <c r="BB19" s="520">
        <f t="shared" si="71"/>
        <v>0</v>
      </c>
      <c r="BC19" s="520">
        <f t="shared" si="71"/>
        <v>41</v>
      </c>
      <c r="BD19" s="520">
        <f t="shared" si="71"/>
        <v>1.4743101000000001</v>
      </c>
      <c r="BE19" s="520">
        <f t="shared" si="3"/>
        <v>1444.4743100999999</v>
      </c>
      <c r="BF19" s="699"/>
      <c r="BG19" s="520">
        <f>+BG20+BG27+BG28+BG29+BG30+BG31+BG32</f>
        <v>6.5328232199999992</v>
      </c>
      <c r="BH19" s="520">
        <f t="shared" ref="BH19:BR19" si="72">+BH20+BH27+BH28+BH29+BH30+BH31+BH32</f>
        <v>711.56582880999997</v>
      </c>
      <c r="BI19" s="520">
        <f t="shared" si="72"/>
        <v>0.81086999999999998</v>
      </c>
      <c r="BJ19" s="520">
        <f t="shared" si="72"/>
        <v>28.476385030000003</v>
      </c>
      <c r="BK19" s="520">
        <f t="shared" si="72"/>
        <v>41.490682</v>
      </c>
      <c r="BL19" s="520">
        <f t="shared" si="72"/>
        <v>2.60533261</v>
      </c>
      <c r="BM19" s="520">
        <f t="shared" si="72"/>
        <v>0</v>
      </c>
      <c r="BN19" s="520">
        <f t="shared" si="72"/>
        <v>41</v>
      </c>
      <c r="BO19" s="520">
        <f t="shared" si="72"/>
        <v>0</v>
      </c>
      <c r="BP19" s="520">
        <f t="shared" si="72"/>
        <v>1.50613434</v>
      </c>
      <c r="BQ19" s="520">
        <f t="shared" si="72"/>
        <v>360.54563939000002</v>
      </c>
      <c r="BR19" s="520">
        <f t="shared" si="72"/>
        <v>2.7600614599999997</v>
      </c>
      <c r="BS19" s="520">
        <f t="shared" si="4"/>
        <v>1197.29375686</v>
      </c>
      <c r="BT19" s="699"/>
      <c r="BU19" s="520">
        <f>+BU20+BU27+BU28+BU29+BU30+BU31+BU32</f>
        <v>152.43079682999999</v>
      </c>
      <c r="BV19" s="520">
        <f t="shared" ref="BV19:CF19" si="73">+BV20+BV27+BV28+BV29+BV30+BV31+BV32</f>
        <v>41</v>
      </c>
      <c r="BW19" s="520">
        <f t="shared" si="73"/>
        <v>2.1499900599999999</v>
      </c>
      <c r="BX19" s="520">
        <f t="shared" si="73"/>
        <v>2.2246747600000001</v>
      </c>
      <c r="BY19" s="520">
        <f t="shared" si="73"/>
        <v>53.543158699999999</v>
      </c>
      <c r="BZ19" s="520">
        <f t="shared" si="73"/>
        <v>9.4981951199999983</v>
      </c>
      <c r="CA19" s="520">
        <f t="shared" si="73"/>
        <v>1.36371533</v>
      </c>
      <c r="CB19" s="520">
        <f t="shared" si="73"/>
        <v>55.101728080000001</v>
      </c>
      <c r="CC19" s="520">
        <f t="shared" si="73"/>
        <v>1.4547116</v>
      </c>
      <c r="CD19" s="520">
        <f t="shared" si="73"/>
        <v>17.712149659999998</v>
      </c>
      <c r="CE19" s="520">
        <f t="shared" si="73"/>
        <v>41</v>
      </c>
      <c r="CF19" s="520">
        <f t="shared" si="73"/>
        <v>2.5435150600000003</v>
      </c>
      <c r="CG19" s="520">
        <f t="shared" si="5"/>
        <v>380.02263519999997</v>
      </c>
      <c r="CH19" s="699"/>
      <c r="CI19" s="520">
        <f>+CI20+CI27+CI28+CI29+CI30+CI31+CI32</f>
        <v>0</v>
      </c>
      <c r="CJ19" s="520">
        <f t="shared" ref="CJ19:CT19" si="74">+CJ20+CJ27+CJ28+CJ29+CJ30+CJ31+CJ32</f>
        <v>57.951989179999998</v>
      </c>
      <c r="CK19" s="520">
        <f t="shared" si="74"/>
        <v>0.55463192000000006</v>
      </c>
      <c r="CL19" s="520">
        <f t="shared" si="74"/>
        <v>1.8118183600000002</v>
      </c>
      <c r="CM19" s="520">
        <f t="shared" si="74"/>
        <v>51.963951100000003</v>
      </c>
      <c r="CN19" s="520">
        <f t="shared" si="74"/>
        <v>1.1242742299999999</v>
      </c>
      <c r="CO19" s="520">
        <f t="shared" si="74"/>
        <v>12.36170465</v>
      </c>
      <c r="CP19" s="520">
        <f t="shared" si="74"/>
        <v>43.456832509999998</v>
      </c>
      <c r="CQ19" s="520">
        <f t="shared" si="74"/>
        <v>1.6250591699999999</v>
      </c>
      <c r="CR19" s="520">
        <f t="shared" si="74"/>
        <v>26.444650459999998</v>
      </c>
      <c r="CS19" s="520">
        <f t="shared" si="74"/>
        <v>41.937963910000001</v>
      </c>
      <c r="CT19" s="520">
        <f t="shared" si="74"/>
        <v>0.64367534999999998</v>
      </c>
      <c r="CU19" s="520">
        <f t="shared" si="6"/>
        <v>239.87655083999996</v>
      </c>
      <c r="CV19" s="699"/>
      <c r="CW19" s="520">
        <f>+CW20+CW27+CW28+CW29+CW30+CW31+CW32</f>
        <v>2.6673434900000004</v>
      </c>
      <c r="CX19" s="520">
        <f t="shared" ref="CX19:DH19" si="75">+CX20+CX27+CX28+CX29+CX30+CX31+CX32</f>
        <v>41</v>
      </c>
      <c r="CY19" s="520">
        <f t="shared" si="75"/>
        <v>0.31912754999999998</v>
      </c>
      <c r="CZ19" s="520">
        <f t="shared" si="75"/>
        <v>0</v>
      </c>
      <c r="DA19" s="520">
        <f t="shared" si="75"/>
        <v>41.30135499</v>
      </c>
      <c r="DB19" s="520">
        <f t="shared" si="75"/>
        <v>27.6312596</v>
      </c>
      <c r="DC19" s="520">
        <f t="shared" si="75"/>
        <v>2.85829493</v>
      </c>
      <c r="DD19" s="520">
        <f t="shared" si="75"/>
        <v>66</v>
      </c>
      <c r="DE19" s="520">
        <f t="shared" si="75"/>
        <v>0</v>
      </c>
      <c r="DF19" s="520">
        <f t="shared" si="75"/>
        <v>0</v>
      </c>
      <c r="DG19" s="520">
        <f t="shared" si="75"/>
        <v>41.3</v>
      </c>
      <c r="DH19" s="520">
        <f t="shared" si="75"/>
        <v>0.16500000000000001</v>
      </c>
      <c r="DI19" s="520">
        <f t="shared" si="7"/>
        <v>223.24238055999999</v>
      </c>
      <c r="DJ19" s="699"/>
      <c r="DK19" s="520">
        <f>+DK20+DK27+DK28+DK29+DK30+DK31+DK32</f>
        <v>0</v>
      </c>
      <c r="DL19" s="520">
        <f t="shared" ref="DL19:DV19" si="76">+DL20+DL27+DL28+DL29+DL30+DL31+DL32</f>
        <v>53.830494430000002</v>
      </c>
      <c r="DM19" s="520">
        <f t="shared" si="76"/>
        <v>3.3318232499999993</v>
      </c>
      <c r="DN19" s="520">
        <f t="shared" si="76"/>
        <v>0</v>
      </c>
      <c r="DO19" s="520">
        <f t="shared" si="76"/>
        <v>0.24936472000000001</v>
      </c>
      <c r="DP19" s="520">
        <f t="shared" si="76"/>
        <v>2.8373730800000003</v>
      </c>
      <c r="DQ19" s="520">
        <f t="shared" si="76"/>
        <v>0</v>
      </c>
      <c r="DR19" s="520">
        <f t="shared" si="76"/>
        <v>0.59498456999999993</v>
      </c>
      <c r="DS19" s="520">
        <f t="shared" si="76"/>
        <v>5.6331440000000003E-2</v>
      </c>
      <c r="DT19" s="520">
        <f t="shared" si="76"/>
        <v>0</v>
      </c>
      <c r="DU19" s="520">
        <f t="shared" si="76"/>
        <v>1.42465427</v>
      </c>
      <c r="DV19" s="520">
        <f t="shared" si="76"/>
        <v>17.464249590000001</v>
      </c>
      <c r="DW19" s="520">
        <f t="shared" si="8"/>
        <v>79.789275349999997</v>
      </c>
      <c r="DX19" s="699"/>
      <c r="DY19" s="520">
        <f>+DY20+DY27+DY28+DY29+DY30+DY31+DY32</f>
        <v>2.0008779199999998</v>
      </c>
      <c r="DZ19" s="520">
        <f t="shared" ref="DZ19:EJ19" si="77">+DZ20+DZ27+DZ28+DZ29+DZ30+DZ31+DZ32</f>
        <v>16.196471300000002</v>
      </c>
      <c r="EA19" s="520">
        <f t="shared" si="77"/>
        <v>8.6626880000000003E-2</v>
      </c>
      <c r="EB19" s="520">
        <f t="shared" si="77"/>
        <v>0</v>
      </c>
      <c r="EC19" s="520">
        <f t="shared" si="77"/>
        <v>0.90073134999999993</v>
      </c>
      <c r="ED19" s="520">
        <f t="shared" si="77"/>
        <v>18.504965110000001</v>
      </c>
      <c r="EE19" s="520">
        <f t="shared" si="77"/>
        <v>1.4441219599999999</v>
      </c>
      <c r="EF19" s="520">
        <f t="shared" si="77"/>
        <v>0</v>
      </c>
      <c r="EG19" s="520">
        <f t="shared" si="77"/>
        <v>0.88153300000000001</v>
      </c>
      <c r="EH19" s="520">
        <f t="shared" si="77"/>
        <v>0</v>
      </c>
      <c r="EI19" s="520">
        <f t="shared" si="77"/>
        <v>4.4135398599999993</v>
      </c>
      <c r="EJ19" s="520">
        <f t="shared" si="77"/>
        <v>52.555664280000002</v>
      </c>
      <c r="EK19" s="520">
        <f t="shared" si="9"/>
        <v>96.984531660000002</v>
      </c>
      <c r="EL19" s="704"/>
      <c r="EM19" s="520">
        <f>+EM20+EM27+EM28+EM29+EM30+EM31+EM32</f>
        <v>5.4186396299999995</v>
      </c>
      <c r="EN19" s="520">
        <f t="shared" ref="EN19:EX19" si="78">+EN20+EN27+EN28+EN29+EN30+EN31+EN32</f>
        <v>0</v>
      </c>
      <c r="EO19" s="520">
        <f t="shared" si="78"/>
        <v>6.7758508000000006</v>
      </c>
      <c r="EP19" s="520">
        <f t="shared" si="78"/>
        <v>3.0533540600000002</v>
      </c>
      <c r="EQ19" s="520">
        <f t="shared" si="78"/>
        <v>2.2453863900000002</v>
      </c>
      <c r="ER19" s="520">
        <f t="shared" si="78"/>
        <v>6.2786678600000005</v>
      </c>
      <c r="ES19" s="520">
        <f t="shared" si="78"/>
        <v>2.9890117799999998</v>
      </c>
      <c r="ET19" s="520">
        <f t="shared" si="78"/>
        <v>5.54743941</v>
      </c>
      <c r="EU19" s="520">
        <f t="shared" si="78"/>
        <v>4.5202882300000002</v>
      </c>
      <c r="EV19" s="520">
        <f t="shared" si="78"/>
        <v>3.4641994700000001</v>
      </c>
      <c r="EW19" s="520">
        <f t="shared" si="78"/>
        <v>5.7152181999999989</v>
      </c>
      <c r="EX19" s="520">
        <f t="shared" si="78"/>
        <v>9.273857020000003</v>
      </c>
      <c r="EY19" s="520">
        <f t="shared" si="10"/>
        <v>55.281912849999991</v>
      </c>
      <c r="EZ19" s="704"/>
      <c r="FA19" s="520">
        <f t="shared" ref="FA19" si="79">+FA20+FA27+FA28+FA29+FA30+FA31+FA32</f>
        <v>4.1922258900000005</v>
      </c>
      <c r="FB19" s="520">
        <f t="shared" ref="FB19:FL19" si="80">+FB20+FB27+FB28+FB29+FB30+FB31+FB32</f>
        <v>2.5354630499999997</v>
      </c>
      <c r="FC19" s="520">
        <f t="shared" si="80"/>
        <v>11.04950938</v>
      </c>
      <c r="FD19" s="520">
        <f t="shared" si="80"/>
        <v>0</v>
      </c>
      <c r="FE19" s="520">
        <f t="shared" si="80"/>
        <v>10.065925440000001</v>
      </c>
      <c r="FF19" s="520">
        <f t="shared" si="80"/>
        <v>3.0313572</v>
      </c>
      <c r="FG19" s="520">
        <f t="shared" si="80"/>
        <v>2.5200793699999999</v>
      </c>
      <c r="FH19" s="520">
        <f t="shared" si="80"/>
        <v>0</v>
      </c>
      <c r="FI19" s="520">
        <f t="shared" si="80"/>
        <v>3.0763643599999999</v>
      </c>
      <c r="FJ19" s="520">
        <f t="shared" si="80"/>
        <v>14.316194399999999</v>
      </c>
      <c r="FK19" s="520">
        <f t="shared" si="80"/>
        <v>0</v>
      </c>
      <c r="FL19" s="520">
        <f t="shared" si="80"/>
        <v>25.453015279999999</v>
      </c>
      <c r="FM19" s="520">
        <f t="shared" si="11"/>
        <v>76.240134369999993</v>
      </c>
      <c r="FO19" s="520">
        <f>+FO20+FO27+FO28+FO29+FO30+FO31+FO32</f>
        <v>0</v>
      </c>
      <c r="FP19" s="520">
        <f t="shared" ref="FP19:FX19" si="81">+FP20+FP27+FP28+FP29+FP30+FP31+FP32</f>
        <v>3.2474493999999998</v>
      </c>
      <c r="FQ19" s="520">
        <f t="shared" si="81"/>
        <v>4.0068339999999996</v>
      </c>
      <c r="FR19" s="520">
        <f t="shared" si="81"/>
        <v>7.6132631599999998</v>
      </c>
      <c r="FS19" s="520">
        <f t="shared" si="81"/>
        <v>6.0619832000000002</v>
      </c>
      <c r="FT19" s="520">
        <f t="shared" si="81"/>
        <v>2.5467674900000001</v>
      </c>
      <c r="FU19" s="520">
        <f t="shared" si="81"/>
        <v>11.81191886</v>
      </c>
      <c r="FV19" s="520">
        <f t="shared" si="81"/>
        <v>0.65291084999999993</v>
      </c>
      <c r="FW19" s="520">
        <f t="shared" si="81"/>
        <v>10.57248502</v>
      </c>
      <c r="FX19" s="520">
        <f t="shared" si="81"/>
        <v>13.365764370000001</v>
      </c>
      <c r="FY19" s="520">
        <f>+SUM(FO19:FX19)</f>
        <v>59.879376350000001</v>
      </c>
      <c r="GA19" s="708"/>
    </row>
    <row r="20" spans="2:183" ht="15.75" x14ac:dyDescent="0.25">
      <c r="B20" s="694" t="s">
        <v>680</v>
      </c>
      <c r="C20" s="518">
        <f>+SUM(C21:C26)</f>
        <v>2.9158871099999994</v>
      </c>
      <c r="D20" s="518">
        <f t="shared" ref="D20:N20" si="82">+SUM(D21:D26)</f>
        <v>0</v>
      </c>
      <c r="E20" s="518">
        <f t="shared" si="82"/>
        <v>0</v>
      </c>
      <c r="F20" s="518">
        <f t="shared" si="82"/>
        <v>0</v>
      </c>
      <c r="G20" s="518">
        <f t="shared" si="82"/>
        <v>0</v>
      </c>
      <c r="H20" s="518">
        <f t="shared" si="82"/>
        <v>2.50291117</v>
      </c>
      <c r="I20" s="518">
        <f t="shared" si="82"/>
        <v>0</v>
      </c>
      <c r="J20" s="518">
        <f t="shared" si="82"/>
        <v>0</v>
      </c>
      <c r="K20" s="518">
        <f t="shared" si="82"/>
        <v>2.38848605</v>
      </c>
      <c r="L20" s="518">
        <f t="shared" si="82"/>
        <v>0</v>
      </c>
      <c r="M20" s="518">
        <f t="shared" si="82"/>
        <v>0</v>
      </c>
      <c r="N20" s="518">
        <f t="shared" si="82"/>
        <v>5.4718911599999993</v>
      </c>
      <c r="O20" s="518">
        <f t="shared" si="0"/>
        <v>13.279175489999998</v>
      </c>
      <c r="P20" s="684"/>
      <c r="Q20" s="518">
        <f>+SUM(Q21:Q26)</f>
        <v>0</v>
      </c>
      <c r="R20" s="518">
        <f t="shared" ref="R20:AB20" si="83">+SUM(R21:R26)</f>
        <v>1.8943629399999999</v>
      </c>
      <c r="S20" s="518">
        <f t="shared" si="83"/>
        <v>1.2635642899999999</v>
      </c>
      <c r="T20" s="518">
        <f t="shared" si="83"/>
        <v>0</v>
      </c>
      <c r="U20" s="518">
        <f t="shared" si="83"/>
        <v>0</v>
      </c>
      <c r="V20" s="518">
        <f t="shared" si="83"/>
        <v>0</v>
      </c>
      <c r="W20" s="518">
        <f t="shared" si="83"/>
        <v>2.0664141900000002</v>
      </c>
      <c r="X20" s="518">
        <f t="shared" si="83"/>
        <v>0</v>
      </c>
      <c r="Y20" s="518">
        <f t="shared" si="83"/>
        <v>0</v>
      </c>
      <c r="Z20" s="518">
        <f t="shared" si="83"/>
        <v>0</v>
      </c>
      <c r="AA20" s="518">
        <f t="shared" si="83"/>
        <v>0</v>
      </c>
      <c r="AB20" s="518">
        <f t="shared" si="83"/>
        <v>2.4573946599999998</v>
      </c>
      <c r="AC20" s="518">
        <f t="shared" si="1"/>
        <v>7.6817360800000003</v>
      </c>
      <c r="AD20" s="684"/>
      <c r="AE20" s="518">
        <f>+SUM(AE21:AE26)</f>
        <v>0</v>
      </c>
      <c r="AF20" s="518">
        <f t="shared" ref="AF20:AP20" si="84">+SUM(AF21:AF26)</f>
        <v>0</v>
      </c>
      <c r="AG20" s="518">
        <f t="shared" si="84"/>
        <v>1.70163606</v>
      </c>
      <c r="AH20" s="518">
        <f t="shared" si="84"/>
        <v>0</v>
      </c>
      <c r="AI20" s="518">
        <f t="shared" si="84"/>
        <v>0</v>
      </c>
      <c r="AJ20" s="518">
        <f t="shared" si="84"/>
        <v>0</v>
      </c>
      <c r="AK20" s="518">
        <f t="shared" si="84"/>
        <v>0.83759748999999994</v>
      </c>
      <c r="AL20" s="518">
        <f t="shared" si="84"/>
        <v>0</v>
      </c>
      <c r="AM20" s="518">
        <f t="shared" si="84"/>
        <v>0</v>
      </c>
      <c r="AN20" s="518">
        <f t="shared" si="84"/>
        <v>0</v>
      </c>
      <c r="AO20" s="518">
        <f t="shared" si="84"/>
        <v>0</v>
      </c>
      <c r="AP20" s="518">
        <f t="shared" si="84"/>
        <v>1</v>
      </c>
      <c r="AQ20" s="518">
        <f t="shared" si="2"/>
        <v>3.5392335500000001</v>
      </c>
      <c r="AR20" s="684"/>
      <c r="AS20" s="518">
        <f>+SUM(AS21:AS26)</f>
        <v>0</v>
      </c>
      <c r="AT20" s="518">
        <f t="shared" ref="AT20:BD20" si="85">+SUM(AT21:AT26)</f>
        <v>0</v>
      </c>
      <c r="AU20" s="518">
        <f t="shared" si="85"/>
        <v>0</v>
      </c>
      <c r="AV20" s="518">
        <f t="shared" si="85"/>
        <v>0</v>
      </c>
      <c r="AW20" s="518">
        <f t="shared" si="85"/>
        <v>0</v>
      </c>
      <c r="AX20" s="518">
        <f t="shared" si="85"/>
        <v>0</v>
      </c>
      <c r="AY20" s="518">
        <f t="shared" si="85"/>
        <v>0</v>
      </c>
      <c r="AZ20" s="518">
        <f t="shared" si="85"/>
        <v>0</v>
      </c>
      <c r="BA20" s="518">
        <f t="shared" si="85"/>
        <v>0</v>
      </c>
      <c r="BB20" s="518">
        <f t="shared" si="85"/>
        <v>0</v>
      </c>
      <c r="BC20" s="518">
        <f t="shared" si="85"/>
        <v>0</v>
      </c>
      <c r="BD20" s="518">
        <f t="shared" si="85"/>
        <v>1.4743101000000001</v>
      </c>
      <c r="BE20" s="518">
        <f t="shared" si="3"/>
        <v>1.4743101000000001</v>
      </c>
      <c r="BF20" s="684"/>
      <c r="BG20" s="518">
        <f>+SUM(BG21:BG26)</f>
        <v>6.5328232199999992</v>
      </c>
      <c r="BH20" s="518">
        <f t="shared" ref="BH20:BR20" si="86">+SUM(BH21:BH26)</f>
        <v>0</v>
      </c>
      <c r="BI20" s="518">
        <f t="shared" si="86"/>
        <v>0.81086999999999998</v>
      </c>
      <c r="BJ20" s="518">
        <f t="shared" si="86"/>
        <v>18.476385030000003</v>
      </c>
      <c r="BK20" s="518">
        <f t="shared" si="86"/>
        <v>0.49068200000000001</v>
      </c>
      <c r="BL20" s="518">
        <f t="shared" si="86"/>
        <v>2.60533261</v>
      </c>
      <c r="BM20" s="518">
        <f t="shared" si="86"/>
        <v>0</v>
      </c>
      <c r="BN20" s="518">
        <f t="shared" si="86"/>
        <v>0</v>
      </c>
      <c r="BO20" s="518">
        <f t="shared" si="86"/>
        <v>0</v>
      </c>
      <c r="BP20" s="518">
        <f t="shared" si="86"/>
        <v>1.50613434</v>
      </c>
      <c r="BQ20" s="518">
        <f t="shared" si="86"/>
        <v>0.96859560999999994</v>
      </c>
      <c r="BR20" s="518">
        <f t="shared" si="86"/>
        <v>2.7600614599999997</v>
      </c>
      <c r="BS20" s="518">
        <f t="shared" si="4"/>
        <v>34.150884270000006</v>
      </c>
      <c r="BT20" s="684"/>
      <c r="BU20" s="518">
        <f>+SUM(BU21:BU26)</f>
        <v>2.4307968300000002</v>
      </c>
      <c r="BV20" s="518">
        <f t="shared" ref="BV20:CF20" si="87">+SUM(BV21:BV26)</f>
        <v>0</v>
      </c>
      <c r="BW20" s="518">
        <f t="shared" si="87"/>
        <v>2.1499900599999999</v>
      </c>
      <c r="BX20" s="518">
        <f t="shared" si="87"/>
        <v>2.2246747600000001</v>
      </c>
      <c r="BY20" s="518">
        <f t="shared" si="87"/>
        <v>0.32644287999999999</v>
      </c>
      <c r="BZ20" s="518">
        <f t="shared" si="87"/>
        <v>9.4981951199999983</v>
      </c>
      <c r="CA20" s="518">
        <f t="shared" si="87"/>
        <v>1.36371533</v>
      </c>
      <c r="CB20" s="518">
        <f t="shared" si="87"/>
        <v>0.60172808</v>
      </c>
      <c r="CC20" s="518">
        <f t="shared" si="87"/>
        <v>1.4547116</v>
      </c>
      <c r="CD20" s="518">
        <f t="shared" si="87"/>
        <v>17.712149659999998</v>
      </c>
      <c r="CE20" s="518">
        <f t="shared" si="87"/>
        <v>0</v>
      </c>
      <c r="CF20" s="518">
        <f t="shared" si="87"/>
        <v>2.5435150600000003</v>
      </c>
      <c r="CG20" s="518">
        <f t="shared" si="5"/>
        <v>40.305919379999999</v>
      </c>
      <c r="CH20" s="684"/>
      <c r="CI20" s="518">
        <f>+SUM(CI21:CI26)</f>
        <v>0</v>
      </c>
      <c r="CJ20" s="518">
        <f t="shared" ref="CJ20:CT20" si="88">+SUM(CJ21:CJ26)</f>
        <v>2.9379778600000002</v>
      </c>
      <c r="CK20" s="518">
        <f t="shared" si="88"/>
        <v>0.55463192000000006</v>
      </c>
      <c r="CL20" s="518">
        <f t="shared" si="88"/>
        <v>1.8118183600000002</v>
      </c>
      <c r="CM20" s="518">
        <f t="shared" si="88"/>
        <v>0.96395109999999995</v>
      </c>
      <c r="CN20" s="518">
        <f t="shared" si="88"/>
        <v>1.1242742299999999</v>
      </c>
      <c r="CO20" s="518">
        <f t="shared" si="88"/>
        <v>0</v>
      </c>
      <c r="CP20" s="518">
        <f t="shared" si="88"/>
        <v>2.4568325099999999</v>
      </c>
      <c r="CQ20" s="518">
        <f t="shared" si="88"/>
        <v>1.6250591699999999</v>
      </c>
      <c r="CR20" s="518">
        <f t="shared" si="88"/>
        <v>1.4446504600000001</v>
      </c>
      <c r="CS20" s="518">
        <f t="shared" si="88"/>
        <v>0.93796391000000001</v>
      </c>
      <c r="CT20" s="518">
        <f t="shared" si="88"/>
        <v>0.64367534999999998</v>
      </c>
      <c r="CU20" s="518">
        <f t="shared" si="6"/>
        <v>14.500834870000002</v>
      </c>
      <c r="CV20" s="684"/>
      <c r="CW20" s="518">
        <f>+SUM(CW21:CW26)</f>
        <v>2.6673434900000004</v>
      </c>
      <c r="CX20" s="518">
        <f t="shared" ref="CX20:DH20" si="89">+SUM(CX21:CX26)</f>
        <v>0</v>
      </c>
      <c r="CY20" s="518">
        <f t="shared" si="89"/>
        <v>0.31912754999999998</v>
      </c>
      <c r="CZ20" s="518">
        <f t="shared" si="89"/>
        <v>0</v>
      </c>
      <c r="DA20" s="518">
        <f t="shared" si="89"/>
        <v>0.30135498999999999</v>
      </c>
      <c r="DB20" s="518">
        <f t="shared" si="89"/>
        <v>0.54131778000000008</v>
      </c>
      <c r="DC20" s="518">
        <f t="shared" si="89"/>
        <v>2.85829493</v>
      </c>
      <c r="DD20" s="518">
        <f t="shared" si="89"/>
        <v>0</v>
      </c>
      <c r="DE20" s="518">
        <f t="shared" si="89"/>
        <v>0</v>
      </c>
      <c r="DF20" s="518">
        <f t="shared" si="89"/>
        <v>0</v>
      </c>
      <c r="DG20" s="518">
        <f t="shared" si="89"/>
        <v>0.3</v>
      </c>
      <c r="DH20" s="518">
        <f t="shared" si="89"/>
        <v>0.16500000000000001</v>
      </c>
      <c r="DI20" s="518">
        <f t="shared" si="7"/>
        <v>7.1524387400000009</v>
      </c>
      <c r="DJ20" s="684"/>
      <c r="DK20" s="518">
        <f>+SUM(DK21:DK26)</f>
        <v>0</v>
      </c>
      <c r="DL20" s="518">
        <f t="shared" ref="DL20:DV20" si="90">+SUM(DL21:DL26)</f>
        <v>0</v>
      </c>
      <c r="DM20" s="518">
        <f t="shared" si="90"/>
        <v>3.3318232499999993</v>
      </c>
      <c r="DN20" s="518">
        <f t="shared" si="90"/>
        <v>0</v>
      </c>
      <c r="DO20" s="518">
        <f t="shared" si="90"/>
        <v>0.24936472000000001</v>
      </c>
      <c r="DP20" s="518">
        <f t="shared" si="90"/>
        <v>2.8373730800000003</v>
      </c>
      <c r="DQ20" s="518">
        <f t="shared" si="90"/>
        <v>0</v>
      </c>
      <c r="DR20" s="518">
        <f t="shared" si="90"/>
        <v>0.59498456999999993</v>
      </c>
      <c r="DS20" s="518">
        <f t="shared" si="90"/>
        <v>5.6331440000000003E-2</v>
      </c>
      <c r="DT20" s="518">
        <f t="shared" si="90"/>
        <v>0</v>
      </c>
      <c r="DU20" s="518">
        <f t="shared" si="90"/>
        <v>1.42465427</v>
      </c>
      <c r="DV20" s="518">
        <f t="shared" si="90"/>
        <v>1.4642495900000001</v>
      </c>
      <c r="DW20" s="518">
        <f t="shared" si="8"/>
        <v>9.9587809199999988</v>
      </c>
      <c r="DX20" s="684"/>
      <c r="DY20" s="518">
        <f>+SUM(DY21:DY26)</f>
        <v>2.0008779199999998</v>
      </c>
      <c r="DZ20" s="518">
        <f t="shared" ref="DZ20:EJ20" si="91">+SUM(DZ21:DZ26)</f>
        <v>16.196471300000002</v>
      </c>
      <c r="EA20" s="518">
        <f t="shared" si="91"/>
        <v>8.6626880000000003E-2</v>
      </c>
      <c r="EB20" s="518">
        <f t="shared" si="91"/>
        <v>0</v>
      </c>
      <c r="EC20" s="518">
        <f t="shared" si="91"/>
        <v>0.90073134999999993</v>
      </c>
      <c r="ED20" s="518">
        <f t="shared" si="91"/>
        <v>18.504965110000001</v>
      </c>
      <c r="EE20" s="518">
        <f t="shared" si="91"/>
        <v>1.4441219599999999</v>
      </c>
      <c r="EF20" s="518">
        <f t="shared" si="91"/>
        <v>0</v>
      </c>
      <c r="EG20" s="518">
        <f t="shared" si="91"/>
        <v>0.88153300000000001</v>
      </c>
      <c r="EH20" s="518">
        <f t="shared" si="91"/>
        <v>0</v>
      </c>
      <c r="EI20" s="518">
        <f t="shared" si="91"/>
        <v>4.4135398599999993</v>
      </c>
      <c r="EJ20" s="518">
        <f t="shared" si="91"/>
        <v>19.329231350000001</v>
      </c>
      <c r="EK20" s="518">
        <f t="shared" si="9"/>
        <v>63.75809873</v>
      </c>
      <c r="EL20" s="519"/>
      <c r="EM20" s="518">
        <f>+SUM(EM21:EM26)</f>
        <v>5.4186396299999995</v>
      </c>
      <c r="EN20" s="518">
        <f t="shared" ref="EN20:EX20" si="92">+SUM(EN21:EN26)</f>
        <v>0</v>
      </c>
      <c r="EO20" s="518">
        <f t="shared" si="92"/>
        <v>6.7758508000000006</v>
      </c>
      <c r="EP20" s="518">
        <f t="shared" si="92"/>
        <v>3.0533540600000002</v>
      </c>
      <c r="EQ20" s="518">
        <f t="shared" si="92"/>
        <v>2.2453863900000002</v>
      </c>
      <c r="ER20" s="518">
        <f t="shared" si="92"/>
        <v>6.2786678600000005</v>
      </c>
      <c r="ES20" s="518">
        <f t="shared" si="92"/>
        <v>2.9890117799999998</v>
      </c>
      <c r="ET20" s="518">
        <f t="shared" si="92"/>
        <v>5.54743941</v>
      </c>
      <c r="EU20" s="518">
        <f t="shared" si="92"/>
        <v>4.5202882300000002</v>
      </c>
      <c r="EV20" s="518">
        <f t="shared" si="92"/>
        <v>3.4641994700000001</v>
      </c>
      <c r="EW20" s="518">
        <f t="shared" si="92"/>
        <v>5.7152181999999989</v>
      </c>
      <c r="EX20" s="518">
        <f t="shared" si="92"/>
        <v>9.273857020000003</v>
      </c>
      <c r="EY20" s="518">
        <f t="shared" si="10"/>
        <v>55.281912849999991</v>
      </c>
      <c r="EZ20" s="519"/>
      <c r="FA20" s="518">
        <f t="shared" ref="FA20" si="93">+SUM(FA21:FA26)</f>
        <v>4.1922258900000005</v>
      </c>
      <c r="FB20" s="518">
        <f t="shared" ref="FB20:FL20" si="94">+SUM(FB21:FB26)</f>
        <v>2.5354630499999997</v>
      </c>
      <c r="FC20" s="518">
        <f t="shared" si="94"/>
        <v>11.04950938</v>
      </c>
      <c r="FD20" s="518">
        <f t="shared" si="94"/>
        <v>0</v>
      </c>
      <c r="FE20" s="518">
        <f t="shared" si="94"/>
        <v>10.065925440000001</v>
      </c>
      <c r="FF20" s="518">
        <f t="shared" si="94"/>
        <v>3.0313572</v>
      </c>
      <c r="FG20" s="518">
        <f t="shared" si="94"/>
        <v>2.5200793699999999</v>
      </c>
      <c r="FH20" s="518">
        <f t="shared" si="94"/>
        <v>0</v>
      </c>
      <c r="FI20" s="518">
        <f t="shared" si="94"/>
        <v>3.0763643599999999</v>
      </c>
      <c r="FJ20" s="518">
        <f t="shared" si="94"/>
        <v>14.316194399999999</v>
      </c>
      <c r="FK20" s="518">
        <f t="shared" si="94"/>
        <v>0</v>
      </c>
      <c r="FL20" s="518">
        <f t="shared" si="94"/>
        <v>22.453015279999999</v>
      </c>
      <c r="FM20" s="518">
        <f t="shared" si="11"/>
        <v>73.240134369999993</v>
      </c>
      <c r="FO20" s="518">
        <f>+SUM(FO21:FO26)</f>
        <v>0</v>
      </c>
      <c r="FP20" s="518">
        <f t="shared" ref="FP20:FX20" si="95">+SUM(FP21:FP26)</f>
        <v>3.2474493999999998</v>
      </c>
      <c r="FQ20" s="518">
        <f t="shared" si="95"/>
        <v>0</v>
      </c>
      <c r="FR20" s="518">
        <f t="shared" si="95"/>
        <v>7.6132631599999998</v>
      </c>
      <c r="FS20" s="518">
        <f t="shared" si="95"/>
        <v>6.0619832000000002</v>
      </c>
      <c r="FT20" s="518">
        <f t="shared" si="95"/>
        <v>2.5467674900000001</v>
      </c>
      <c r="FU20" s="518">
        <f t="shared" si="95"/>
        <v>1.81191886</v>
      </c>
      <c r="FV20" s="518">
        <f t="shared" si="95"/>
        <v>0.65291084999999993</v>
      </c>
      <c r="FW20" s="518">
        <f t="shared" si="95"/>
        <v>10.57248502</v>
      </c>
      <c r="FX20" s="518">
        <f t="shared" si="95"/>
        <v>13.365764370000001</v>
      </c>
      <c r="FY20" s="518">
        <f>+SUM(FO20:FX20)</f>
        <v>45.872542350000003</v>
      </c>
      <c r="GA20" s="708"/>
    </row>
    <row r="21" spans="2:183" ht="15.75" x14ac:dyDescent="0.25">
      <c r="B21" s="696" t="s">
        <v>32</v>
      </c>
      <c r="C21" s="518">
        <v>0</v>
      </c>
      <c r="D21" s="518">
        <v>0</v>
      </c>
      <c r="E21" s="518">
        <v>0</v>
      </c>
      <c r="F21" s="518">
        <v>0</v>
      </c>
      <c r="G21" s="518">
        <v>0</v>
      </c>
      <c r="H21" s="518">
        <v>0</v>
      </c>
      <c r="I21" s="518">
        <v>0</v>
      </c>
      <c r="J21" s="518">
        <v>0</v>
      </c>
      <c r="K21" s="518">
        <v>0</v>
      </c>
      <c r="L21" s="518">
        <v>0</v>
      </c>
      <c r="M21" s="518">
        <v>0</v>
      </c>
      <c r="N21" s="518">
        <v>0</v>
      </c>
      <c r="O21" s="518">
        <f t="shared" si="0"/>
        <v>0</v>
      </c>
      <c r="P21" s="519"/>
      <c r="Q21" s="518">
        <v>0</v>
      </c>
      <c r="R21" s="518">
        <v>0</v>
      </c>
      <c r="S21" s="518">
        <v>0</v>
      </c>
      <c r="T21" s="518">
        <v>0</v>
      </c>
      <c r="U21" s="518">
        <v>0</v>
      </c>
      <c r="V21" s="518">
        <v>0</v>
      </c>
      <c r="W21" s="518">
        <v>0</v>
      </c>
      <c r="X21" s="518">
        <v>0</v>
      </c>
      <c r="Y21" s="518">
        <v>0</v>
      </c>
      <c r="Z21" s="518">
        <v>0</v>
      </c>
      <c r="AA21" s="518">
        <v>0</v>
      </c>
      <c r="AB21" s="518">
        <v>0</v>
      </c>
      <c r="AC21" s="518">
        <f t="shared" si="1"/>
        <v>0</v>
      </c>
      <c r="AD21" s="519"/>
      <c r="AE21" s="518">
        <v>0</v>
      </c>
      <c r="AF21" s="518">
        <v>0</v>
      </c>
      <c r="AG21" s="518">
        <v>0</v>
      </c>
      <c r="AH21" s="518">
        <v>0</v>
      </c>
      <c r="AI21" s="518">
        <v>0</v>
      </c>
      <c r="AJ21" s="518">
        <v>0</v>
      </c>
      <c r="AK21" s="518">
        <v>0</v>
      </c>
      <c r="AL21" s="518">
        <v>0</v>
      </c>
      <c r="AM21" s="518">
        <v>0</v>
      </c>
      <c r="AN21" s="518">
        <v>0</v>
      </c>
      <c r="AO21" s="518">
        <v>0</v>
      </c>
      <c r="AP21" s="518">
        <v>1</v>
      </c>
      <c r="AQ21" s="518">
        <f t="shared" si="2"/>
        <v>1</v>
      </c>
      <c r="AR21" s="519"/>
      <c r="AS21" s="518">
        <v>0</v>
      </c>
      <c r="AT21" s="518">
        <v>0</v>
      </c>
      <c r="AU21" s="518">
        <v>0</v>
      </c>
      <c r="AV21" s="518">
        <v>0</v>
      </c>
      <c r="AW21" s="518">
        <v>0</v>
      </c>
      <c r="AX21" s="518">
        <v>0</v>
      </c>
      <c r="AY21" s="518">
        <v>0</v>
      </c>
      <c r="AZ21" s="518">
        <v>0</v>
      </c>
      <c r="BA21" s="518">
        <v>0</v>
      </c>
      <c r="BB21" s="518">
        <v>0</v>
      </c>
      <c r="BC21" s="518">
        <v>0</v>
      </c>
      <c r="BD21" s="518">
        <v>1.4743101000000001</v>
      </c>
      <c r="BE21" s="518">
        <f t="shared" si="3"/>
        <v>1.4743101000000001</v>
      </c>
      <c r="BF21" s="519"/>
      <c r="BG21" s="518">
        <v>6.5328232199999992</v>
      </c>
      <c r="BH21" s="518">
        <v>0</v>
      </c>
      <c r="BI21" s="518">
        <v>0.81086999999999998</v>
      </c>
      <c r="BJ21" s="518">
        <v>18.476385030000003</v>
      </c>
      <c r="BK21" s="518">
        <v>0.49068200000000001</v>
      </c>
      <c r="BL21" s="518">
        <v>2.60533261</v>
      </c>
      <c r="BM21" s="518">
        <v>0</v>
      </c>
      <c r="BN21" s="518">
        <v>0</v>
      </c>
      <c r="BO21" s="518">
        <v>0</v>
      </c>
      <c r="BP21" s="518">
        <v>0</v>
      </c>
      <c r="BQ21" s="518">
        <v>0.96859560999999994</v>
      </c>
      <c r="BR21" s="518">
        <v>2.7600614599999997</v>
      </c>
      <c r="BS21" s="518">
        <f t="shared" si="4"/>
        <v>32.644749930000003</v>
      </c>
      <c r="BT21" s="519"/>
      <c r="BU21" s="518">
        <v>2.4307968300000002</v>
      </c>
      <c r="BV21" s="518">
        <v>0</v>
      </c>
      <c r="BW21" s="518">
        <v>2.1499900599999999</v>
      </c>
      <c r="BX21" s="518">
        <v>2.2246747600000001</v>
      </c>
      <c r="BY21" s="518">
        <v>0.32644287999999999</v>
      </c>
      <c r="BZ21" s="518">
        <v>9.4981951199999983</v>
      </c>
      <c r="CA21" s="518">
        <v>1.36371533</v>
      </c>
      <c r="CB21" s="518">
        <v>0.60172808</v>
      </c>
      <c r="CC21" s="518">
        <v>1.4547116</v>
      </c>
      <c r="CD21" s="518">
        <v>17.712149659999998</v>
      </c>
      <c r="CE21" s="518">
        <v>0</v>
      </c>
      <c r="CF21" s="518">
        <v>2.5435150600000003</v>
      </c>
      <c r="CG21" s="518">
        <f t="shared" si="5"/>
        <v>40.305919379999999</v>
      </c>
      <c r="CH21" s="519"/>
      <c r="CI21" s="518">
        <v>0</v>
      </c>
      <c r="CJ21" s="518">
        <v>2.9379778600000002</v>
      </c>
      <c r="CK21" s="518">
        <v>0.55463192000000006</v>
      </c>
      <c r="CL21" s="518">
        <v>1.8118183600000002</v>
      </c>
      <c r="CM21" s="518">
        <v>0.96395109999999995</v>
      </c>
      <c r="CN21" s="518">
        <v>1.1242742299999999</v>
      </c>
      <c r="CO21" s="518">
        <v>0</v>
      </c>
      <c r="CP21" s="518">
        <v>2.4568325099999999</v>
      </c>
      <c r="CQ21" s="518">
        <v>1.6250591699999999</v>
      </c>
      <c r="CR21" s="518">
        <v>1.4446504600000001</v>
      </c>
      <c r="CS21" s="518">
        <v>0.93796391000000001</v>
      </c>
      <c r="CT21" s="518">
        <v>0.64367534999999998</v>
      </c>
      <c r="CU21" s="518">
        <f t="shared" si="6"/>
        <v>14.500834870000002</v>
      </c>
      <c r="CV21" s="519"/>
      <c r="CW21" s="518">
        <v>2.6673434900000004</v>
      </c>
      <c r="CX21" s="518">
        <v>0</v>
      </c>
      <c r="CY21" s="518">
        <v>0.31912754999999998</v>
      </c>
      <c r="CZ21" s="518">
        <v>0</v>
      </c>
      <c r="DA21" s="518">
        <v>0.30135498999999999</v>
      </c>
      <c r="DB21" s="518">
        <v>0.54131778000000008</v>
      </c>
      <c r="DC21" s="518">
        <v>2.85829493</v>
      </c>
      <c r="DD21" s="518">
        <v>0</v>
      </c>
      <c r="DE21" s="518">
        <v>0</v>
      </c>
      <c r="DF21" s="518">
        <v>0</v>
      </c>
      <c r="DG21" s="518">
        <v>0.3</v>
      </c>
      <c r="DH21" s="518">
        <v>0</v>
      </c>
      <c r="DI21" s="518">
        <f t="shared" si="7"/>
        <v>6.9874387400000009</v>
      </c>
      <c r="DJ21" s="519"/>
      <c r="DK21" s="518">
        <v>0</v>
      </c>
      <c r="DL21" s="518">
        <v>0</v>
      </c>
      <c r="DM21" s="518">
        <v>3.3318232499999993</v>
      </c>
      <c r="DN21" s="518">
        <v>0</v>
      </c>
      <c r="DO21" s="518">
        <v>0.24936472000000001</v>
      </c>
      <c r="DP21" s="518">
        <v>2.8373730800000003</v>
      </c>
      <c r="DQ21" s="518">
        <v>0</v>
      </c>
      <c r="DR21" s="518">
        <v>0.59498456999999993</v>
      </c>
      <c r="DS21" s="518">
        <v>0</v>
      </c>
      <c r="DT21" s="518">
        <v>0</v>
      </c>
      <c r="DU21" s="518">
        <v>1.24725507</v>
      </c>
      <c r="DV21" s="518">
        <v>1.4642495900000001</v>
      </c>
      <c r="DW21" s="518">
        <f t="shared" si="8"/>
        <v>9.7250502799999996</v>
      </c>
      <c r="DX21" s="519"/>
      <c r="DY21" s="518">
        <v>2.0008779199999998</v>
      </c>
      <c r="DZ21" s="518">
        <v>16.196471300000002</v>
      </c>
      <c r="EA21" s="518">
        <v>0</v>
      </c>
      <c r="EB21" s="518">
        <v>0</v>
      </c>
      <c r="EC21" s="518">
        <v>0.90073134999999993</v>
      </c>
      <c r="ED21" s="518">
        <v>2.40496511</v>
      </c>
      <c r="EE21" s="518">
        <v>1.4441219599999999</v>
      </c>
      <c r="EF21" s="518">
        <v>0</v>
      </c>
      <c r="EG21" s="518">
        <v>0.79120862000000003</v>
      </c>
      <c r="EH21" s="518">
        <v>0</v>
      </c>
      <c r="EI21" s="518">
        <v>4.3275620999999997</v>
      </c>
      <c r="EJ21" s="518">
        <v>4.2023993200000005</v>
      </c>
      <c r="EK21" s="518">
        <f t="shared" si="9"/>
        <v>32.268337680000002</v>
      </c>
      <c r="EL21" s="519"/>
      <c r="EM21" s="518">
        <v>5.4186396299999995</v>
      </c>
      <c r="EN21" s="518">
        <v>0</v>
      </c>
      <c r="EO21" s="518">
        <v>6.7758508000000006</v>
      </c>
      <c r="EP21" s="518">
        <v>3.0533540600000002</v>
      </c>
      <c r="EQ21" s="518">
        <v>2.2453863900000002</v>
      </c>
      <c r="ER21" s="518">
        <v>6.2786678600000005</v>
      </c>
      <c r="ES21" s="518">
        <v>2.9890117799999998</v>
      </c>
      <c r="ET21" s="518">
        <v>5.54743941</v>
      </c>
      <c r="EU21" s="518">
        <v>4.5202882300000002</v>
      </c>
      <c r="EV21" s="518">
        <v>3.4641994700000001</v>
      </c>
      <c r="EW21" s="518">
        <v>5.7152181999999989</v>
      </c>
      <c r="EX21" s="518">
        <v>9.273857020000003</v>
      </c>
      <c r="EY21" s="518">
        <f t="shared" si="10"/>
        <v>55.281912849999991</v>
      </c>
      <c r="EZ21" s="519"/>
      <c r="FA21" s="518">
        <v>4.1922258900000005</v>
      </c>
      <c r="FB21" s="518">
        <v>2.5354630499999997</v>
      </c>
      <c r="FC21" s="518">
        <v>11.04950938</v>
      </c>
      <c r="FD21" s="518">
        <v>0</v>
      </c>
      <c r="FE21" s="518">
        <v>2.3323021900000001</v>
      </c>
      <c r="FF21" s="518">
        <v>3.0313572</v>
      </c>
      <c r="FG21" s="518">
        <v>2.5200793699999999</v>
      </c>
      <c r="FH21" s="518">
        <v>0</v>
      </c>
      <c r="FI21" s="518">
        <v>3.0763643599999999</v>
      </c>
      <c r="FJ21" s="518">
        <v>1.55678998</v>
      </c>
      <c r="FK21" s="518">
        <v>0</v>
      </c>
      <c r="FL21" s="518">
        <v>22.36444148</v>
      </c>
      <c r="FM21" s="518">
        <f t="shared" si="11"/>
        <v>52.658532899999997</v>
      </c>
      <c r="FO21" s="518">
        <v>0</v>
      </c>
      <c r="FP21" s="518">
        <v>3.2474493999999998</v>
      </c>
      <c r="FQ21" s="518">
        <v>0</v>
      </c>
      <c r="FR21" s="518">
        <v>7.6132631599999998</v>
      </c>
      <c r="FS21" s="518">
        <v>6.0619832000000002</v>
      </c>
      <c r="FT21" s="518">
        <v>2.5467674900000001</v>
      </c>
      <c r="FU21" s="518">
        <v>1.81191886</v>
      </c>
      <c r="FV21" s="518">
        <v>0.65291084999999993</v>
      </c>
      <c r="FW21" s="518">
        <v>5.8168404100000002</v>
      </c>
      <c r="FX21" s="518">
        <v>1.52633094</v>
      </c>
      <c r="FY21" s="518">
        <f>+SUM(FO21:FX21)</f>
        <v>29.277464310000003</v>
      </c>
      <c r="GA21" s="708"/>
    </row>
    <row r="22" spans="2:183" ht="15.75" x14ac:dyDescent="0.25">
      <c r="B22" s="696" t="s">
        <v>33</v>
      </c>
      <c r="C22" s="518">
        <v>2.9158871099999994</v>
      </c>
      <c r="D22" s="518">
        <v>0</v>
      </c>
      <c r="E22" s="518">
        <v>0</v>
      </c>
      <c r="F22" s="518">
        <v>0</v>
      </c>
      <c r="G22" s="518">
        <v>0</v>
      </c>
      <c r="H22" s="518">
        <v>2.50291117</v>
      </c>
      <c r="I22" s="518">
        <v>0</v>
      </c>
      <c r="J22" s="518">
        <v>0</v>
      </c>
      <c r="K22" s="518">
        <v>2.38848605</v>
      </c>
      <c r="L22" s="518">
        <v>0</v>
      </c>
      <c r="M22" s="518">
        <v>0</v>
      </c>
      <c r="N22" s="518">
        <v>5.4718911599999993</v>
      </c>
      <c r="O22" s="518">
        <f t="shared" si="0"/>
        <v>13.279175489999998</v>
      </c>
      <c r="P22" s="519"/>
      <c r="Q22" s="518">
        <v>0</v>
      </c>
      <c r="R22" s="518">
        <v>1.8943629399999999</v>
      </c>
      <c r="S22" s="518">
        <v>1.2635642899999999</v>
      </c>
      <c r="T22" s="518">
        <v>0</v>
      </c>
      <c r="U22" s="518">
        <v>0</v>
      </c>
      <c r="V22" s="518">
        <v>0</v>
      </c>
      <c r="W22" s="518">
        <v>2.0664141900000002</v>
      </c>
      <c r="X22" s="518">
        <v>0</v>
      </c>
      <c r="Y22" s="518">
        <v>0</v>
      </c>
      <c r="Z22" s="518">
        <v>0</v>
      </c>
      <c r="AA22" s="518">
        <v>0</v>
      </c>
      <c r="AB22" s="518">
        <v>2.4573946599999998</v>
      </c>
      <c r="AC22" s="518">
        <f t="shared" si="1"/>
        <v>7.6817360800000003</v>
      </c>
      <c r="AD22" s="519"/>
      <c r="AE22" s="518">
        <v>0</v>
      </c>
      <c r="AF22" s="518">
        <v>0</v>
      </c>
      <c r="AG22" s="518">
        <v>1.70163606</v>
      </c>
      <c r="AH22" s="518">
        <v>0</v>
      </c>
      <c r="AI22" s="518">
        <v>0</v>
      </c>
      <c r="AJ22" s="518">
        <v>0</v>
      </c>
      <c r="AK22" s="518">
        <v>0.83759748999999994</v>
      </c>
      <c r="AL22" s="518">
        <v>0</v>
      </c>
      <c r="AM22" s="518">
        <v>0</v>
      </c>
      <c r="AN22" s="518">
        <v>0</v>
      </c>
      <c r="AO22" s="518">
        <v>0</v>
      </c>
      <c r="AP22" s="518">
        <v>0</v>
      </c>
      <c r="AQ22" s="518">
        <f t="shared" si="2"/>
        <v>2.5392335500000001</v>
      </c>
      <c r="AR22" s="519"/>
      <c r="AS22" s="518">
        <v>0</v>
      </c>
      <c r="AT22" s="518">
        <v>0</v>
      </c>
      <c r="AU22" s="518">
        <v>0</v>
      </c>
      <c r="AV22" s="518">
        <v>0</v>
      </c>
      <c r="AW22" s="518">
        <v>0</v>
      </c>
      <c r="AX22" s="518">
        <v>0</v>
      </c>
      <c r="AY22" s="518">
        <v>0</v>
      </c>
      <c r="AZ22" s="518">
        <v>0</v>
      </c>
      <c r="BA22" s="518">
        <v>0</v>
      </c>
      <c r="BB22" s="518">
        <v>0</v>
      </c>
      <c r="BC22" s="518">
        <v>0</v>
      </c>
      <c r="BD22" s="518">
        <v>0</v>
      </c>
      <c r="BE22" s="518">
        <f t="shared" si="3"/>
        <v>0</v>
      </c>
      <c r="BF22" s="519"/>
      <c r="BG22" s="518">
        <v>0</v>
      </c>
      <c r="BH22" s="518">
        <v>0</v>
      </c>
      <c r="BI22" s="518">
        <v>0</v>
      </c>
      <c r="BJ22" s="518">
        <v>0</v>
      </c>
      <c r="BK22" s="518">
        <v>0</v>
      </c>
      <c r="BL22" s="518">
        <v>0</v>
      </c>
      <c r="BM22" s="518">
        <v>0</v>
      </c>
      <c r="BN22" s="518">
        <v>0</v>
      </c>
      <c r="BO22" s="518">
        <v>0</v>
      </c>
      <c r="BP22" s="518">
        <v>1.50613434</v>
      </c>
      <c r="BQ22" s="518">
        <v>0</v>
      </c>
      <c r="BR22" s="518">
        <v>0</v>
      </c>
      <c r="BS22" s="518">
        <f t="shared" si="4"/>
        <v>1.50613434</v>
      </c>
      <c r="BT22" s="519"/>
      <c r="BU22" s="518">
        <v>0</v>
      </c>
      <c r="BV22" s="518">
        <v>0</v>
      </c>
      <c r="BW22" s="518">
        <v>0</v>
      </c>
      <c r="BX22" s="518">
        <v>0</v>
      </c>
      <c r="BY22" s="518">
        <v>0</v>
      </c>
      <c r="BZ22" s="518">
        <v>0</v>
      </c>
      <c r="CA22" s="518">
        <v>0</v>
      </c>
      <c r="CB22" s="518">
        <v>0</v>
      </c>
      <c r="CC22" s="518">
        <v>0</v>
      </c>
      <c r="CD22" s="518">
        <v>0</v>
      </c>
      <c r="CE22" s="518">
        <v>0</v>
      </c>
      <c r="CF22" s="518">
        <v>0</v>
      </c>
      <c r="CG22" s="518">
        <f t="shared" si="5"/>
        <v>0</v>
      </c>
      <c r="CH22" s="519"/>
      <c r="CI22" s="518">
        <v>0</v>
      </c>
      <c r="CJ22" s="518">
        <v>0</v>
      </c>
      <c r="CK22" s="518">
        <v>0</v>
      </c>
      <c r="CL22" s="518">
        <v>0</v>
      </c>
      <c r="CM22" s="518">
        <v>0</v>
      </c>
      <c r="CN22" s="518">
        <v>0</v>
      </c>
      <c r="CO22" s="518">
        <v>0</v>
      </c>
      <c r="CP22" s="518">
        <v>0</v>
      </c>
      <c r="CQ22" s="518">
        <v>0</v>
      </c>
      <c r="CR22" s="518">
        <v>0</v>
      </c>
      <c r="CS22" s="518">
        <v>0</v>
      </c>
      <c r="CT22" s="518">
        <v>0</v>
      </c>
      <c r="CU22" s="518">
        <f t="shared" si="6"/>
        <v>0</v>
      </c>
      <c r="CV22" s="519"/>
      <c r="CW22" s="518">
        <v>0</v>
      </c>
      <c r="CX22" s="518">
        <v>0</v>
      </c>
      <c r="CY22" s="518">
        <v>0</v>
      </c>
      <c r="CZ22" s="518">
        <v>0</v>
      </c>
      <c r="DA22" s="518">
        <v>0</v>
      </c>
      <c r="DB22" s="518">
        <v>0</v>
      </c>
      <c r="DC22" s="518">
        <v>0</v>
      </c>
      <c r="DD22" s="518">
        <v>0</v>
      </c>
      <c r="DE22" s="518">
        <v>0</v>
      </c>
      <c r="DF22" s="518">
        <v>0</v>
      </c>
      <c r="DG22" s="518">
        <v>0</v>
      </c>
      <c r="DH22" s="518">
        <v>0</v>
      </c>
      <c r="DI22" s="518">
        <f t="shared" si="7"/>
        <v>0</v>
      </c>
      <c r="DJ22" s="519"/>
      <c r="DK22" s="518">
        <v>0</v>
      </c>
      <c r="DL22" s="518">
        <v>0</v>
      </c>
      <c r="DM22" s="518">
        <v>0</v>
      </c>
      <c r="DN22" s="518">
        <v>0</v>
      </c>
      <c r="DO22" s="518">
        <v>0</v>
      </c>
      <c r="DP22" s="518">
        <v>0</v>
      </c>
      <c r="DQ22" s="518">
        <v>0</v>
      </c>
      <c r="DR22" s="518">
        <v>0</v>
      </c>
      <c r="DS22" s="518">
        <v>5.6331440000000003E-2</v>
      </c>
      <c r="DT22" s="518">
        <v>0</v>
      </c>
      <c r="DU22" s="518">
        <v>0.17739920000000001</v>
      </c>
      <c r="DV22" s="518">
        <v>0</v>
      </c>
      <c r="DW22" s="518">
        <f t="shared" si="8"/>
        <v>0.23373064000000002</v>
      </c>
      <c r="DX22" s="519"/>
      <c r="DY22" s="518">
        <v>0</v>
      </c>
      <c r="DZ22" s="518">
        <v>0</v>
      </c>
      <c r="EA22" s="518">
        <v>0</v>
      </c>
      <c r="EB22" s="518">
        <v>0</v>
      </c>
      <c r="EC22" s="518">
        <v>0</v>
      </c>
      <c r="ED22" s="518">
        <v>16.100000000000001</v>
      </c>
      <c r="EE22" s="518">
        <v>0</v>
      </c>
      <c r="EF22" s="518">
        <v>0</v>
      </c>
      <c r="EG22" s="518">
        <v>0</v>
      </c>
      <c r="EH22" s="518">
        <v>0</v>
      </c>
      <c r="EI22" s="518">
        <v>0</v>
      </c>
      <c r="EJ22" s="518">
        <v>15.126832029999999</v>
      </c>
      <c r="EK22" s="518">
        <f t="shared" si="9"/>
        <v>31.226832030000001</v>
      </c>
      <c r="EL22" s="519"/>
      <c r="EM22" s="518">
        <v>0</v>
      </c>
      <c r="EN22" s="518">
        <v>0</v>
      </c>
      <c r="EO22" s="518">
        <v>0</v>
      </c>
      <c r="EP22" s="518">
        <v>0</v>
      </c>
      <c r="EQ22" s="518">
        <v>0</v>
      </c>
      <c r="ER22" s="518">
        <v>0</v>
      </c>
      <c r="ES22" s="518">
        <v>0</v>
      </c>
      <c r="ET22" s="518">
        <v>0</v>
      </c>
      <c r="EU22" s="518">
        <v>0</v>
      </c>
      <c r="EV22" s="518">
        <v>0</v>
      </c>
      <c r="EW22" s="518">
        <v>0</v>
      </c>
      <c r="EX22" s="518">
        <v>0</v>
      </c>
      <c r="EY22" s="518">
        <f t="shared" si="10"/>
        <v>0</v>
      </c>
      <c r="EZ22" s="519"/>
      <c r="FA22" s="518">
        <v>0</v>
      </c>
      <c r="FB22" s="518">
        <v>0</v>
      </c>
      <c r="FC22" s="518">
        <v>0</v>
      </c>
      <c r="FD22" s="518">
        <v>0</v>
      </c>
      <c r="FE22" s="518">
        <v>7.7336232499999999</v>
      </c>
      <c r="FF22" s="518">
        <v>0</v>
      </c>
      <c r="FG22" s="518">
        <v>0</v>
      </c>
      <c r="FH22" s="518">
        <v>0</v>
      </c>
      <c r="FI22" s="518">
        <v>0</v>
      </c>
      <c r="FJ22" s="518">
        <v>12.759404419999999</v>
      </c>
      <c r="FK22" s="518">
        <v>0</v>
      </c>
      <c r="FL22" s="518">
        <v>0</v>
      </c>
      <c r="FM22" s="518">
        <f t="shared" si="11"/>
        <v>20.49302767</v>
      </c>
      <c r="FO22" s="518">
        <v>0</v>
      </c>
      <c r="FP22" s="518">
        <v>0</v>
      </c>
      <c r="FQ22" s="518">
        <v>0</v>
      </c>
      <c r="FR22" s="518">
        <v>0</v>
      </c>
      <c r="FS22" s="518">
        <v>0</v>
      </c>
      <c r="FT22" s="518">
        <v>0</v>
      </c>
      <c r="FU22" s="518">
        <v>0</v>
      </c>
      <c r="FV22" s="518">
        <v>0</v>
      </c>
      <c r="FW22" s="518">
        <v>4.75564461</v>
      </c>
      <c r="FX22" s="518">
        <v>8.3304480000000005</v>
      </c>
      <c r="FY22" s="518">
        <f>+SUM(FO22:FX22)</f>
        <v>13.086092610000001</v>
      </c>
      <c r="GA22" s="708"/>
    </row>
    <row r="23" spans="2:183" ht="15.75" hidden="1" x14ac:dyDescent="0.25">
      <c r="B23" s="696" t="s">
        <v>34</v>
      </c>
      <c r="C23" s="518">
        <v>0</v>
      </c>
      <c r="D23" s="518">
        <v>0</v>
      </c>
      <c r="E23" s="518">
        <v>0</v>
      </c>
      <c r="F23" s="518">
        <v>0</v>
      </c>
      <c r="G23" s="518">
        <v>0</v>
      </c>
      <c r="H23" s="518">
        <v>0</v>
      </c>
      <c r="I23" s="518">
        <v>0</v>
      </c>
      <c r="J23" s="518">
        <v>0</v>
      </c>
      <c r="K23" s="518">
        <v>0</v>
      </c>
      <c r="L23" s="518">
        <v>0</v>
      </c>
      <c r="M23" s="518">
        <v>0</v>
      </c>
      <c r="N23" s="518">
        <v>0</v>
      </c>
      <c r="O23" s="518">
        <f t="shared" si="0"/>
        <v>0</v>
      </c>
      <c r="P23" s="519"/>
      <c r="Q23" s="518">
        <v>0</v>
      </c>
      <c r="R23" s="518">
        <v>0</v>
      </c>
      <c r="S23" s="518">
        <v>0</v>
      </c>
      <c r="T23" s="518">
        <v>0</v>
      </c>
      <c r="U23" s="518">
        <v>0</v>
      </c>
      <c r="V23" s="518">
        <v>0</v>
      </c>
      <c r="W23" s="518">
        <v>0</v>
      </c>
      <c r="X23" s="518">
        <v>0</v>
      </c>
      <c r="Y23" s="518">
        <v>0</v>
      </c>
      <c r="Z23" s="518">
        <v>0</v>
      </c>
      <c r="AA23" s="518">
        <v>0</v>
      </c>
      <c r="AB23" s="518">
        <v>0</v>
      </c>
      <c r="AC23" s="518">
        <f t="shared" si="1"/>
        <v>0</v>
      </c>
      <c r="AD23" s="519"/>
      <c r="AE23" s="518">
        <v>0</v>
      </c>
      <c r="AF23" s="518">
        <v>0</v>
      </c>
      <c r="AG23" s="518">
        <v>0</v>
      </c>
      <c r="AH23" s="518">
        <v>0</v>
      </c>
      <c r="AI23" s="518">
        <v>0</v>
      </c>
      <c r="AJ23" s="518">
        <v>0</v>
      </c>
      <c r="AK23" s="518">
        <v>0</v>
      </c>
      <c r="AL23" s="518">
        <v>0</v>
      </c>
      <c r="AM23" s="518">
        <v>0</v>
      </c>
      <c r="AN23" s="518">
        <v>0</v>
      </c>
      <c r="AO23" s="518">
        <v>0</v>
      </c>
      <c r="AP23" s="518">
        <v>0</v>
      </c>
      <c r="AQ23" s="518">
        <f t="shared" si="2"/>
        <v>0</v>
      </c>
      <c r="AR23" s="519"/>
      <c r="AS23" s="518">
        <v>0</v>
      </c>
      <c r="AT23" s="518">
        <v>0</v>
      </c>
      <c r="AU23" s="518">
        <v>0</v>
      </c>
      <c r="AV23" s="518">
        <v>0</v>
      </c>
      <c r="AW23" s="518">
        <v>0</v>
      </c>
      <c r="AX23" s="518">
        <v>0</v>
      </c>
      <c r="AY23" s="518">
        <v>0</v>
      </c>
      <c r="AZ23" s="518">
        <v>0</v>
      </c>
      <c r="BA23" s="518">
        <v>0</v>
      </c>
      <c r="BB23" s="518">
        <v>0</v>
      </c>
      <c r="BC23" s="518">
        <v>0</v>
      </c>
      <c r="BD23" s="518">
        <v>0</v>
      </c>
      <c r="BE23" s="518">
        <f t="shared" si="3"/>
        <v>0</v>
      </c>
      <c r="BF23" s="519"/>
      <c r="BG23" s="518">
        <v>0</v>
      </c>
      <c r="BH23" s="518">
        <v>0</v>
      </c>
      <c r="BI23" s="518">
        <v>0</v>
      </c>
      <c r="BJ23" s="518">
        <v>0</v>
      </c>
      <c r="BK23" s="518">
        <v>0</v>
      </c>
      <c r="BL23" s="518">
        <v>0</v>
      </c>
      <c r="BM23" s="518">
        <v>0</v>
      </c>
      <c r="BN23" s="518">
        <v>0</v>
      </c>
      <c r="BO23" s="518">
        <v>0</v>
      </c>
      <c r="BP23" s="518">
        <v>0</v>
      </c>
      <c r="BQ23" s="518">
        <v>0</v>
      </c>
      <c r="BR23" s="518">
        <v>0</v>
      </c>
      <c r="BS23" s="518">
        <f t="shared" si="4"/>
        <v>0</v>
      </c>
      <c r="BT23" s="519"/>
      <c r="BU23" s="518">
        <v>0</v>
      </c>
      <c r="BV23" s="518">
        <v>0</v>
      </c>
      <c r="BW23" s="518">
        <v>0</v>
      </c>
      <c r="BX23" s="518">
        <v>0</v>
      </c>
      <c r="BY23" s="518">
        <v>0</v>
      </c>
      <c r="BZ23" s="518">
        <v>0</v>
      </c>
      <c r="CA23" s="518">
        <v>0</v>
      </c>
      <c r="CB23" s="518">
        <v>0</v>
      </c>
      <c r="CC23" s="518">
        <v>0</v>
      </c>
      <c r="CD23" s="518">
        <v>0</v>
      </c>
      <c r="CE23" s="518">
        <v>0</v>
      </c>
      <c r="CF23" s="518">
        <v>0</v>
      </c>
      <c r="CG23" s="518">
        <f t="shared" si="5"/>
        <v>0</v>
      </c>
      <c r="CH23" s="519"/>
      <c r="CI23" s="518">
        <v>0</v>
      </c>
      <c r="CJ23" s="518">
        <v>0</v>
      </c>
      <c r="CK23" s="518">
        <v>0</v>
      </c>
      <c r="CL23" s="518">
        <v>0</v>
      </c>
      <c r="CM23" s="518">
        <v>0</v>
      </c>
      <c r="CN23" s="518">
        <v>0</v>
      </c>
      <c r="CO23" s="518">
        <v>0</v>
      </c>
      <c r="CP23" s="518">
        <v>0</v>
      </c>
      <c r="CQ23" s="518">
        <v>0</v>
      </c>
      <c r="CR23" s="518">
        <v>0</v>
      </c>
      <c r="CS23" s="518">
        <v>0</v>
      </c>
      <c r="CT23" s="518">
        <v>0</v>
      </c>
      <c r="CU23" s="518">
        <f t="shared" si="6"/>
        <v>0</v>
      </c>
      <c r="CV23" s="519"/>
      <c r="CW23" s="518">
        <v>0</v>
      </c>
      <c r="CX23" s="518">
        <v>0</v>
      </c>
      <c r="CY23" s="518">
        <v>0</v>
      </c>
      <c r="CZ23" s="518">
        <v>0</v>
      </c>
      <c r="DA23" s="518">
        <v>0</v>
      </c>
      <c r="DB23" s="518">
        <v>0</v>
      </c>
      <c r="DC23" s="518">
        <v>0</v>
      </c>
      <c r="DD23" s="518">
        <v>0</v>
      </c>
      <c r="DE23" s="518">
        <v>0</v>
      </c>
      <c r="DF23" s="518">
        <v>0</v>
      </c>
      <c r="DG23" s="518">
        <v>0</v>
      </c>
      <c r="DH23" s="518">
        <v>0.16500000000000001</v>
      </c>
      <c r="DI23" s="518">
        <f t="shared" si="7"/>
        <v>0.16500000000000001</v>
      </c>
      <c r="DJ23" s="519"/>
      <c r="DK23" s="518">
        <v>0</v>
      </c>
      <c r="DL23" s="518">
        <v>0</v>
      </c>
      <c r="DM23" s="518">
        <v>0</v>
      </c>
      <c r="DN23" s="518">
        <v>0</v>
      </c>
      <c r="DO23" s="518">
        <v>0</v>
      </c>
      <c r="DP23" s="518">
        <v>0</v>
      </c>
      <c r="DQ23" s="518">
        <v>0</v>
      </c>
      <c r="DR23" s="518">
        <v>0</v>
      </c>
      <c r="DS23" s="518">
        <v>0</v>
      </c>
      <c r="DT23" s="518">
        <v>0</v>
      </c>
      <c r="DU23" s="518">
        <v>0</v>
      </c>
      <c r="DV23" s="518">
        <v>0</v>
      </c>
      <c r="DW23" s="518">
        <f t="shared" si="8"/>
        <v>0</v>
      </c>
      <c r="DX23" s="519"/>
      <c r="DY23" s="518">
        <v>0</v>
      </c>
      <c r="DZ23" s="518">
        <v>0</v>
      </c>
      <c r="EA23" s="518">
        <v>8.6626880000000003E-2</v>
      </c>
      <c r="EB23" s="518">
        <v>0</v>
      </c>
      <c r="EC23" s="518">
        <v>0</v>
      </c>
      <c r="ED23" s="518">
        <v>0</v>
      </c>
      <c r="EE23" s="518">
        <v>0</v>
      </c>
      <c r="EF23" s="518">
        <v>0</v>
      </c>
      <c r="EG23" s="518">
        <v>9.032438000000001E-2</v>
      </c>
      <c r="EH23" s="518">
        <v>0</v>
      </c>
      <c r="EI23" s="518">
        <v>8.597776E-2</v>
      </c>
      <c r="EJ23" s="518">
        <v>0</v>
      </c>
      <c r="EK23" s="518">
        <f t="shared" si="9"/>
        <v>0.26292902000000001</v>
      </c>
      <c r="EL23" s="519"/>
      <c r="EM23" s="518">
        <v>0</v>
      </c>
      <c r="EN23" s="518">
        <v>0</v>
      </c>
      <c r="EO23" s="518">
        <v>0</v>
      </c>
      <c r="EP23" s="518">
        <v>0</v>
      </c>
      <c r="EQ23" s="518">
        <v>0</v>
      </c>
      <c r="ER23" s="518">
        <v>0</v>
      </c>
      <c r="ES23" s="518">
        <v>0</v>
      </c>
      <c r="ET23" s="518">
        <v>0</v>
      </c>
      <c r="EU23" s="518">
        <v>0</v>
      </c>
      <c r="EV23" s="518">
        <v>0</v>
      </c>
      <c r="EW23" s="518">
        <v>0</v>
      </c>
      <c r="EX23" s="518">
        <v>0</v>
      </c>
      <c r="EY23" s="518">
        <f t="shared" si="10"/>
        <v>0</v>
      </c>
      <c r="EZ23" s="519"/>
      <c r="FA23" s="518">
        <v>0</v>
      </c>
      <c r="FB23" s="518">
        <v>0</v>
      </c>
      <c r="FC23" s="518">
        <v>0</v>
      </c>
      <c r="FD23" s="518">
        <v>0</v>
      </c>
      <c r="FE23" s="518">
        <v>0</v>
      </c>
      <c r="FF23" s="518">
        <v>0</v>
      </c>
      <c r="FG23" s="518">
        <v>0</v>
      </c>
      <c r="FH23" s="518">
        <v>0</v>
      </c>
      <c r="FI23" s="518">
        <v>0</v>
      </c>
      <c r="FJ23" s="518">
        <v>0</v>
      </c>
      <c r="FK23" s="518">
        <v>0</v>
      </c>
      <c r="FL23" s="518">
        <v>8.8573800000000008E-2</v>
      </c>
      <c r="FM23" s="518">
        <f t="shared" si="11"/>
        <v>8.8573800000000008E-2</v>
      </c>
      <c r="FO23" s="518">
        <v>0</v>
      </c>
      <c r="FP23" s="518">
        <v>0</v>
      </c>
      <c r="FQ23" s="518">
        <v>0</v>
      </c>
      <c r="FR23" s="518">
        <v>0</v>
      </c>
      <c r="FS23" s="518">
        <v>0</v>
      </c>
      <c r="FT23" s="518">
        <v>0</v>
      </c>
      <c r="FU23" s="518">
        <v>0</v>
      </c>
      <c r="FV23" s="518">
        <v>0</v>
      </c>
      <c r="FW23" s="518">
        <v>0</v>
      </c>
      <c r="FX23" s="518">
        <v>3.5089854300000001</v>
      </c>
      <c r="FY23" s="518">
        <f>+SUM(FO23:FX23)</f>
        <v>3.5089854300000001</v>
      </c>
      <c r="GA23" s="708"/>
    </row>
    <row r="24" spans="2:183" ht="17.100000000000001" hidden="1" customHeight="1" x14ac:dyDescent="0.25">
      <c r="B24" s="696" t="s">
        <v>35</v>
      </c>
      <c r="C24" s="518">
        <v>0</v>
      </c>
      <c r="D24" s="518">
        <v>0</v>
      </c>
      <c r="E24" s="518">
        <v>0</v>
      </c>
      <c r="F24" s="518">
        <v>0</v>
      </c>
      <c r="G24" s="518">
        <v>0</v>
      </c>
      <c r="H24" s="518">
        <v>0</v>
      </c>
      <c r="I24" s="518">
        <v>0</v>
      </c>
      <c r="J24" s="518">
        <v>0</v>
      </c>
      <c r="K24" s="518">
        <v>0</v>
      </c>
      <c r="L24" s="518">
        <v>0</v>
      </c>
      <c r="M24" s="518">
        <v>0</v>
      </c>
      <c r="N24" s="518">
        <v>0</v>
      </c>
      <c r="O24" s="518">
        <f t="shared" si="0"/>
        <v>0</v>
      </c>
      <c r="P24" s="519"/>
      <c r="Q24" s="518">
        <v>0</v>
      </c>
      <c r="R24" s="518">
        <v>0</v>
      </c>
      <c r="S24" s="518">
        <v>0</v>
      </c>
      <c r="T24" s="518">
        <v>0</v>
      </c>
      <c r="U24" s="518">
        <v>0</v>
      </c>
      <c r="V24" s="518">
        <v>0</v>
      </c>
      <c r="W24" s="518">
        <v>0</v>
      </c>
      <c r="X24" s="518">
        <v>0</v>
      </c>
      <c r="Y24" s="518">
        <v>0</v>
      </c>
      <c r="Z24" s="518">
        <v>0</v>
      </c>
      <c r="AA24" s="518">
        <v>0</v>
      </c>
      <c r="AB24" s="518">
        <v>0</v>
      </c>
      <c r="AC24" s="518">
        <f t="shared" si="1"/>
        <v>0</v>
      </c>
      <c r="AD24" s="519"/>
      <c r="AE24" s="518">
        <v>0</v>
      </c>
      <c r="AF24" s="518">
        <v>0</v>
      </c>
      <c r="AG24" s="518">
        <v>0</v>
      </c>
      <c r="AH24" s="518">
        <v>0</v>
      </c>
      <c r="AI24" s="518">
        <v>0</v>
      </c>
      <c r="AJ24" s="518">
        <v>0</v>
      </c>
      <c r="AK24" s="518">
        <v>0</v>
      </c>
      <c r="AL24" s="518">
        <v>0</v>
      </c>
      <c r="AM24" s="518">
        <v>0</v>
      </c>
      <c r="AN24" s="518">
        <v>0</v>
      </c>
      <c r="AO24" s="518">
        <v>0</v>
      </c>
      <c r="AP24" s="518">
        <v>0</v>
      </c>
      <c r="AQ24" s="518">
        <f t="shared" si="2"/>
        <v>0</v>
      </c>
      <c r="AR24" s="519"/>
      <c r="AS24" s="518">
        <v>0</v>
      </c>
      <c r="AT24" s="518">
        <v>0</v>
      </c>
      <c r="AU24" s="518">
        <v>0</v>
      </c>
      <c r="AV24" s="518">
        <v>0</v>
      </c>
      <c r="AW24" s="518">
        <v>0</v>
      </c>
      <c r="AX24" s="518">
        <v>0</v>
      </c>
      <c r="AY24" s="518">
        <v>0</v>
      </c>
      <c r="AZ24" s="518">
        <v>0</v>
      </c>
      <c r="BA24" s="518">
        <v>0</v>
      </c>
      <c r="BB24" s="518">
        <v>0</v>
      </c>
      <c r="BC24" s="518">
        <v>0</v>
      </c>
      <c r="BD24" s="518">
        <v>0</v>
      </c>
      <c r="BE24" s="518">
        <f t="shared" si="3"/>
        <v>0</v>
      </c>
      <c r="BF24" s="519"/>
      <c r="BG24" s="518">
        <v>0</v>
      </c>
      <c r="BH24" s="518">
        <v>0</v>
      </c>
      <c r="BI24" s="518">
        <v>0</v>
      </c>
      <c r="BJ24" s="518">
        <v>0</v>
      </c>
      <c r="BK24" s="518">
        <v>0</v>
      </c>
      <c r="BL24" s="518">
        <v>0</v>
      </c>
      <c r="BM24" s="518">
        <v>0</v>
      </c>
      <c r="BN24" s="518">
        <v>0</v>
      </c>
      <c r="BO24" s="518">
        <v>0</v>
      </c>
      <c r="BP24" s="518">
        <v>0</v>
      </c>
      <c r="BQ24" s="518">
        <v>0</v>
      </c>
      <c r="BR24" s="518">
        <v>0</v>
      </c>
      <c r="BS24" s="518">
        <f t="shared" si="4"/>
        <v>0</v>
      </c>
      <c r="BT24" s="519"/>
      <c r="BU24" s="518">
        <v>0</v>
      </c>
      <c r="BV24" s="518">
        <v>0</v>
      </c>
      <c r="BW24" s="518">
        <v>0</v>
      </c>
      <c r="BX24" s="518">
        <v>0</v>
      </c>
      <c r="BY24" s="518">
        <v>0</v>
      </c>
      <c r="BZ24" s="518">
        <v>0</v>
      </c>
      <c r="CA24" s="518">
        <v>0</v>
      </c>
      <c r="CB24" s="518">
        <v>0</v>
      </c>
      <c r="CC24" s="518">
        <v>0</v>
      </c>
      <c r="CD24" s="518">
        <v>0</v>
      </c>
      <c r="CE24" s="518">
        <v>0</v>
      </c>
      <c r="CF24" s="518">
        <v>0</v>
      </c>
      <c r="CG24" s="518">
        <f t="shared" si="5"/>
        <v>0</v>
      </c>
      <c r="CH24" s="519"/>
      <c r="CI24" s="518">
        <v>0</v>
      </c>
      <c r="CJ24" s="518">
        <v>0</v>
      </c>
      <c r="CK24" s="518">
        <v>0</v>
      </c>
      <c r="CL24" s="518">
        <v>0</v>
      </c>
      <c r="CM24" s="518">
        <v>0</v>
      </c>
      <c r="CN24" s="518">
        <v>0</v>
      </c>
      <c r="CO24" s="518">
        <v>0</v>
      </c>
      <c r="CP24" s="518">
        <v>0</v>
      </c>
      <c r="CQ24" s="518">
        <v>0</v>
      </c>
      <c r="CR24" s="518">
        <v>0</v>
      </c>
      <c r="CS24" s="518">
        <v>0</v>
      </c>
      <c r="CT24" s="518">
        <v>0</v>
      </c>
      <c r="CU24" s="518">
        <f t="shared" si="6"/>
        <v>0</v>
      </c>
      <c r="CV24" s="519"/>
      <c r="CW24" s="518">
        <v>0</v>
      </c>
      <c r="CX24" s="518">
        <v>0</v>
      </c>
      <c r="CY24" s="518">
        <v>0</v>
      </c>
      <c r="CZ24" s="518">
        <v>0</v>
      </c>
      <c r="DA24" s="518">
        <v>0</v>
      </c>
      <c r="DB24" s="518">
        <v>0</v>
      </c>
      <c r="DC24" s="518">
        <v>0</v>
      </c>
      <c r="DD24" s="518">
        <v>0</v>
      </c>
      <c r="DE24" s="518">
        <v>0</v>
      </c>
      <c r="DF24" s="518">
        <v>0</v>
      </c>
      <c r="DG24" s="518">
        <v>0</v>
      </c>
      <c r="DH24" s="518">
        <v>0</v>
      </c>
      <c r="DI24" s="518">
        <f t="shared" si="7"/>
        <v>0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0</v>
      </c>
      <c r="DT24" s="518">
        <v>0</v>
      </c>
      <c r="DU24" s="518">
        <v>0</v>
      </c>
      <c r="DV24" s="518">
        <v>0</v>
      </c>
      <c r="DW24" s="518">
        <f t="shared" si="8"/>
        <v>0</v>
      </c>
      <c r="DX24" s="519"/>
      <c r="DY24" s="518">
        <v>0</v>
      </c>
      <c r="DZ24" s="518">
        <v>0</v>
      </c>
      <c r="EA24" s="518">
        <v>0</v>
      </c>
      <c r="EB24" s="518">
        <v>0</v>
      </c>
      <c r="EC24" s="518">
        <v>0</v>
      </c>
      <c r="ED24" s="518">
        <v>0</v>
      </c>
      <c r="EE24" s="518">
        <v>0</v>
      </c>
      <c r="EF24" s="518">
        <v>0</v>
      </c>
      <c r="EG24" s="518">
        <v>0</v>
      </c>
      <c r="EH24" s="518">
        <v>0</v>
      </c>
      <c r="EI24" s="518">
        <v>0</v>
      </c>
      <c r="EJ24" s="518">
        <v>0</v>
      </c>
      <c r="EK24" s="518">
        <f t="shared" si="9"/>
        <v>0</v>
      </c>
      <c r="EL24" s="519"/>
      <c r="EM24" s="518">
        <v>0</v>
      </c>
      <c r="EN24" s="518">
        <v>0</v>
      </c>
      <c r="EO24" s="518">
        <v>0</v>
      </c>
      <c r="EP24" s="518">
        <v>0</v>
      </c>
      <c r="EQ24" s="518">
        <v>0</v>
      </c>
      <c r="ER24" s="518">
        <v>0</v>
      </c>
      <c r="ES24" s="518">
        <v>0</v>
      </c>
      <c r="ET24" s="518">
        <v>0</v>
      </c>
      <c r="EU24" s="518">
        <v>0</v>
      </c>
      <c r="EV24" s="518">
        <v>0</v>
      </c>
      <c r="EW24" s="518">
        <v>0</v>
      </c>
      <c r="EX24" s="518">
        <v>0</v>
      </c>
      <c r="EY24" s="518">
        <f t="shared" si="10"/>
        <v>0</v>
      </c>
      <c r="EZ24" s="519"/>
      <c r="FA24" s="518">
        <v>0</v>
      </c>
      <c r="FB24" s="518">
        <v>0</v>
      </c>
      <c r="FC24" s="518">
        <v>0</v>
      </c>
      <c r="FD24" s="518">
        <v>0</v>
      </c>
      <c r="FE24" s="518">
        <v>0</v>
      </c>
      <c r="FF24" s="518">
        <v>0</v>
      </c>
      <c r="FG24" s="518">
        <v>0</v>
      </c>
      <c r="FH24" s="518">
        <v>0</v>
      </c>
      <c r="FI24" s="518">
        <v>0</v>
      </c>
      <c r="FJ24" s="518">
        <v>0</v>
      </c>
      <c r="FK24" s="518">
        <v>0</v>
      </c>
      <c r="FL24" s="518">
        <v>0</v>
      </c>
      <c r="FM24" s="518">
        <f t="shared" si="11"/>
        <v>0</v>
      </c>
      <c r="FO24" s="518">
        <v>0</v>
      </c>
      <c r="FP24" s="518">
        <v>0</v>
      </c>
      <c r="FQ24" s="518">
        <v>0</v>
      </c>
      <c r="FR24" s="518">
        <v>0</v>
      </c>
      <c r="FS24" s="518">
        <v>0</v>
      </c>
      <c r="FT24" s="518">
        <v>0</v>
      </c>
      <c r="FU24" s="518">
        <v>0</v>
      </c>
      <c r="FV24" s="518">
        <v>0</v>
      </c>
      <c r="FW24" s="518">
        <v>0</v>
      </c>
      <c r="FX24" s="518">
        <v>0</v>
      </c>
      <c r="FY24" s="518">
        <f>+SUM(FO24:FX24)</f>
        <v>0</v>
      </c>
      <c r="GA24" s="708"/>
    </row>
    <row r="25" spans="2:183" ht="15.75" hidden="1" x14ac:dyDescent="0.25">
      <c r="B25" s="696" t="s">
        <v>36</v>
      </c>
      <c r="C25" s="518">
        <v>0</v>
      </c>
      <c r="D25" s="518">
        <v>0</v>
      </c>
      <c r="E25" s="518">
        <v>0</v>
      </c>
      <c r="F25" s="518">
        <v>0</v>
      </c>
      <c r="G25" s="518">
        <v>0</v>
      </c>
      <c r="H25" s="518">
        <v>0</v>
      </c>
      <c r="I25" s="518">
        <v>0</v>
      </c>
      <c r="J25" s="518">
        <v>0</v>
      </c>
      <c r="K25" s="518">
        <v>0</v>
      </c>
      <c r="L25" s="518">
        <v>0</v>
      </c>
      <c r="M25" s="518">
        <v>0</v>
      </c>
      <c r="N25" s="518">
        <v>0</v>
      </c>
      <c r="O25" s="518">
        <f t="shared" si="0"/>
        <v>0</v>
      </c>
      <c r="P25" s="519"/>
      <c r="Q25" s="518">
        <v>0</v>
      </c>
      <c r="R25" s="518">
        <v>0</v>
      </c>
      <c r="S25" s="518">
        <v>0</v>
      </c>
      <c r="T25" s="518">
        <v>0</v>
      </c>
      <c r="U25" s="518">
        <v>0</v>
      </c>
      <c r="V25" s="518">
        <v>0</v>
      </c>
      <c r="W25" s="518">
        <v>0</v>
      </c>
      <c r="X25" s="518">
        <v>0</v>
      </c>
      <c r="Y25" s="518">
        <v>0</v>
      </c>
      <c r="Z25" s="518">
        <v>0</v>
      </c>
      <c r="AA25" s="518">
        <v>0</v>
      </c>
      <c r="AB25" s="518">
        <v>0</v>
      </c>
      <c r="AC25" s="518">
        <f t="shared" si="1"/>
        <v>0</v>
      </c>
      <c r="AD25" s="519"/>
      <c r="AE25" s="518">
        <v>0</v>
      </c>
      <c r="AF25" s="518">
        <v>0</v>
      </c>
      <c r="AG25" s="518">
        <v>0</v>
      </c>
      <c r="AH25" s="518">
        <v>0</v>
      </c>
      <c r="AI25" s="518">
        <v>0</v>
      </c>
      <c r="AJ25" s="518">
        <v>0</v>
      </c>
      <c r="AK25" s="518">
        <v>0</v>
      </c>
      <c r="AL25" s="518">
        <v>0</v>
      </c>
      <c r="AM25" s="518">
        <v>0</v>
      </c>
      <c r="AN25" s="518">
        <v>0</v>
      </c>
      <c r="AO25" s="518">
        <v>0</v>
      </c>
      <c r="AP25" s="518">
        <v>0</v>
      </c>
      <c r="AQ25" s="518">
        <f t="shared" si="2"/>
        <v>0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</v>
      </c>
      <c r="AZ25" s="518">
        <v>0</v>
      </c>
      <c r="BA25" s="518">
        <v>0</v>
      </c>
      <c r="BB25" s="518">
        <v>0</v>
      </c>
      <c r="BC25" s="518">
        <v>0</v>
      </c>
      <c r="BD25" s="518">
        <v>0</v>
      </c>
      <c r="BE25" s="518">
        <f t="shared" si="3"/>
        <v>0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0</v>
      </c>
      <c r="BM25" s="518">
        <v>0</v>
      </c>
      <c r="BN25" s="518">
        <v>0</v>
      </c>
      <c r="BO25" s="518">
        <v>0</v>
      </c>
      <c r="BP25" s="518">
        <v>0</v>
      </c>
      <c r="BQ25" s="518">
        <v>0</v>
      </c>
      <c r="BR25" s="518">
        <v>0</v>
      </c>
      <c r="BS25" s="518">
        <f t="shared" si="4"/>
        <v>0</v>
      </c>
      <c r="BT25" s="519"/>
      <c r="BU25" s="518">
        <v>0</v>
      </c>
      <c r="BV25" s="518">
        <v>0</v>
      </c>
      <c r="BW25" s="518">
        <v>0</v>
      </c>
      <c r="BX25" s="518">
        <v>0</v>
      </c>
      <c r="BY25" s="518">
        <v>0</v>
      </c>
      <c r="BZ25" s="518">
        <v>0</v>
      </c>
      <c r="CA25" s="518">
        <v>0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0</v>
      </c>
      <c r="CH25" s="519"/>
      <c r="CI25" s="518">
        <v>0</v>
      </c>
      <c r="CJ25" s="518">
        <v>0</v>
      </c>
      <c r="CK25" s="518">
        <v>0</v>
      </c>
      <c r="CL25" s="518">
        <v>0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0</v>
      </c>
      <c r="CS25" s="518">
        <v>0</v>
      </c>
      <c r="CT25" s="518">
        <v>0</v>
      </c>
      <c r="CU25" s="518">
        <f t="shared" si="6"/>
        <v>0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0</v>
      </c>
      <c r="DU25" s="518">
        <v>0</v>
      </c>
      <c r="DV25" s="518">
        <v>0</v>
      </c>
      <c r="DW25" s="518">
        <f t="shared" si="8"/>
        <v>0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</v>
      </c>
      <c r="EP25" s="518">
        <v>0</v>
      </c>
      <c r="EQ25" s="518">
        <v>0</v>
      </c>
      <c r="ER25" s="518">
        <v>0</v>
      </c>
      <c r="ES25" s="518">
        <v>0</v>
      </c>
      <c r="ET25" s="518">
        <v>0</v>
      </c>
      <c r="EU25" s="518">
        <v>0</v>
      </c>
      <c r="EV25" s="518">
        <v>0</v>
      </c>
      <c r="EW25" s="518">
        <v>0</v>
      </c>
      <c r="EX25" s="518">
        <v>0</v>
      </c>
      <c r="EY25" s="518">
        <f t="shared" si="10"/>
        <v>0</v>
      </c>
      <c r="EZ25" s="519"/>
      <c r="FA25" s="518">
        <v>0</v>
      </c>
      <c r="FB25" s="518">
        <v>0</v>
      </c>
      <c r="FC25" s="518">
        <v>0</v>
      </c>
      <c r="FD25" s="518">
        <v>0</v>
      </c>
      <c r="FE25" s="518">
        <v>0</v>
      </c>
      <c r="FF25" s="518">
        <v>0</v>
      </c>
      <c r="FG25" s="518">
        <v>0</v>
      </c>
      <c r="FH25" s="518">
        <v>0</v>
      </c>
      <c r="FI25" s="518">
        <v>0</v>
      </c>
      <c r="FJ25" s="518">
        <v>0</v>
      </c>
      <c r="FK25" s="518">
        <v>0</v>
      </c>
      <c r="FL25" s="518">
        <v>0</v>
      </c>
      <c r="FM25" s="518">
        <f t="shared" si="11"/>
        <v>0</v>
      </c>
      <c r="FO25" s="518">
        <v>0</v>
      </c>
      <c r="FP25" s="518">
        <v>0</v>
      </c>
      <c r="FQ25" s="518">
        <v>0</v>
      </c>
      <c r="FR25" s="518">
        <v>0</v>
      </c>
      <c r="FS25" s="518">
        <v>0</v>
      </c>
      <c r="FT25" s="518">
        <v>0</v>
      </c>
      <c r="FU25" s="518">
        <v>0</v>
      </c>
      <c r="FV25" s="518">
        <v>0</v>
      </c>
      <c r="FW25" s="518">
        <v>0</v>
      </c>
      <c r="FX25" s="518">
        <v>0</v>
      </c>
      <c r="FY25" s="518">
        <f>+SUM(FO25:FX25)</f>
        <v>0</v>
      </c>
      <c r="GA25" s="708"/>
    </row>
    <row r="26" spans="2:183" ht="15.75" hidden="1" x14ac:dyDescent="0.25">
      <c r="B26" s="696" t="s">
        <v>23</v>
      </c>
      <c r="C26" s="518">
        <v>0</v>
      </c>
      <c r="D26" s="518">
        <v>0</v>
      </c>
      <c r="E26" s="518">
        <v>0</v>
      </c>
      <c r="F26" s="518">
        <v>0</v>
      </c>
      <c r="G26" s="518">
        <v>0</v>
      </c>
      <c r="H26" s="518">
        <v>0</v>
      </c>
      <c r="I26" s="518">
        <v>0</v>
      </c>
      <c r="J26" s="518">
        <v>0</v>
      </c>
      <c r="K26" s="518">
        <v>0</v>
      </c>
      <c r="L26" s="518">
        <v>0</v>
      </c>
      <c r="M26" s="518">
        <v>0</v>
      </c>
      <c r="N26" s="518">
        <v>0</v>
      </c>
      <c r="O26" s="518">
        <f t="shared" si="0"/>
        <v>0</v>
      </c>
      <c r="P26" s="519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</v>
      </c>
      <c r="W26" s="518">
        <v>0</v>
      </c>
      <c r="X26" s="518">
        <v>0</v>
      </c>
      <c r="Y26" s="518">
        <v>0</v>
      </c>
      <c r="Z26" s="518">
        <v>0</v>
      </c>
      <c r="AA26" s="518">
        <v>0</v>
      </c>
      <c r="AB26" s="518">
        <v>0</v>
      </c>
      <c r="AC26" s="518">
        <f t="shared" si="1"/>
        <v>0</v>
      </c>
      <c r="AD26" s="519"/>
      <c r="AE26" s="518">
        <v>0</v>
      </c>
      <c r="AF26" s="518">
        <v>0</v>
      </c>
      <c r="AG26" s="518">
        <v>0</v>
      </c>
      <c r="AH26" s="518">
        <v>0</v>
      </c>
      <c r="AI26" s="518">
        <v>0</v>
      </c>
      <c r="AJ26" s="518">
        <v>0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518">
        <f t="shared" si="2"/>
        <v>0</v>
      </c>
      <c r="AR26" s="519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0</v>
      </c>
      <c r="AZ26" s="518">
        <v>0</v>
      </c>
      <c r="BA26" s="518">
        <v>0</v>
      </c>
      <c r="BB26" s="518">
        <v>0</v>
      </c>
      <c r="BC26" s="518">
        <v>0</v>
      </c>
      <c r="BD26" s="518">
        <v>0</v>
      </c>
      <c r="BE26" s="518">
        <f t="shared" si="3"/>
        <v>0</v>
      </c>
      <c r="BF26" s="519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</v>
      </c>
      <c r="BO26" s="518">
        <v>0</v>
      </c>
      <c r="BP26" s="518">
        <v>0</v>
      </c>
      <c r="BQ26" s="518">
        <v>0</v>
      </c>
      <c r="BR26" s="518">
        <v>0</v>
      </c>
      <c r="BS26" s="518">
        <f t="shared" si="4"/>
        <v>0</v>
      </c>
      <c r="BT26" s="519"/>
      <c r="BU26" s="518">
        <v>0</v>
      </c>
      <c r="BV26" s="518">
        <v>0</v>
      </c>
      <c r="BW26" s="518">
        <v>0</v>
      </c>
      <c r="BX26" s="518">
        <v>0</v>
      </c>
      <c r="BY26" s="518">
        <v>0</v>
      </c>
      <c r="BZ26" s="518">
        <v>0</v>
      </c>
      <c r="CA26" s="518">
        <v>0</v>
      </c>
      <c r="CB26" s="518">
        <v>0</v>
      </c>
      <c r="CC26" s="518">
        <v>0</v>
      </c>
      <c r="CD26" s="518">
        <v>0</v>
      </c>
      <c r="CE26" s="518">
        <v>0</v>
      </c>
      <c r="CF26" s="518">
        <v>0</v>
      </c>
      <c r="CG26" s="518">
        <f t="shared" si="5"/>
        <v>0</v>
      </c>
      <c r="CH26" s="519"/>
      <c r="CI26" s="518">
        <v>0</v>
      </c>
      <c r="CJ26" s="518">
        <v>0</v>
      </c>
      <c r="CK26" s="518">
        <v>0</v>
      </c>
      <c r="CL26" s="518">
        <v>0</v>
      </c>
      <c r="CM26" s="518">
        <v>0</v>
      </c>
      <c r="CN26" s="518">
        <v>0</v>
      </c>
      <c r="CO26" s="518">
        <v>0</v>
      </c>
      <c r="CP26" s="518">
        <v>0</v>
      </c>
      <c r="CQ26" s="518">
        <v>0</v>
      </c>
      <c r="CR26" s="518">
        <v>0</v>
      </c>
      <c r="CS26" s="518">
        <v>0</v>
      </c>
      <c r="CT26" s="518">
        <v>0</v>
      </c>
      <c r="CU26" s="518">
        <f t="shared" si="6"/>
        <v>0</v>
      </c>
      <c r="CV26" s="519"/>
      <c r="CW26" s="518">
        <v>0</v>
      </c>
      <c r="CX26" s="518">
        <v>0</v>
      </c>
      <c r="CY26" s="518">
        <v>0</v>
      </c>
      <c r="CZ26" s="518">
        <v>0</v>
      </c>
      <c r="DA26" s="518">
        <v>0</v>
      </c>
      <c r="DB26" s="518">
        <v>0</v>
      </c>
      <c r="DC26" s="518">
        <v>0</v>
      </c>
      <c r="DD26" s="518">
        <v>0</v>
      </c>
      <c r="DE26" s="518">
        <v>0</v>
      </c>
      <c r="DF26" s="518">
        <v>0</v>
      </c>
      <c r="DG26" s="518">
        <v>0</v>
      </c>
      <c r="DH26" s="518">
        <v>0</v>
      </c>
      <c r="DI26" s="518">
        <f t="shared" si="7"/>
        <v>0</v>
      </c>
      <c r="DJ26" s="519"/>
      <c r="DK26" s="518">
        <v>0</v>
      </c>
      <c r="DL26" s="518">
        <v>0</v>
      </c>
      <c r="DM26" s="518">
        <v>0</v>
      </c>
      <c r="DN26" s="518">
        <v>0</v>
      </c>
      <c r="DO26" s="518">
        <v>0</v>
      </c>
      <c r="DP26" s="518">
        <v>0</v>
      </c>
      <c r="DQ26" s="518">
        <v>0</v>
      </c>
      <c r="DR26" s="518">
        <v>0</v>
      </c>
      <c r="DS26" s="518">
        <v>0</v>
      </c>
      <c r="DT26" s="518">
        <v>0</v>
      </c>
      <c r="DU26" s="518">
        <v>0</v>
      </c>
      <c r="DV26" s="518">
        <v>0</v>
      </c>
      <c r="DW26" s="518">
        <f t="shared" si="8"/>
        <v>0</v>
      </c>
      <c r="DX26" s="519"/>
      <c r="DY26" s="518">
        <v>0</v>
      </c>
      <c r="DZ26" s="518">
        <v>0</v>
      </c>
      <c r="EA26" s="518">
        <v>0</v>
      </c>
      <c r="EB26" s="518">
        <v>0</v>
      </c>
      <c r="EC26" s="518">
        <v>0</v>
      </c>
      <c r="ED26" s="518">
        <v>0</v>
      </c>
      <c r="EE26" s="518">
        <v>0</v>
      </c>
      <c r="EF26" s="518">
        <v>0</v>
      </c>
      <c r="EG26" s="518">
        <v>0</v>
      </c>
      <c r="EH26" s="518">
        <v>0</v>
      </c>
      <c r="EI26" s="518">
        <v>0</v>
      </c>
      <c r="EJ26" s="518">
        <v>0</v>
      </c>
      <c r="EK26" s="518">
        <f t="shared" si="9"/>
        <v>0</v>
      </c>
      <c r="EL26" s="519"/>
      <c r="EM26" s="518">
        <v>0</v>
      </c>
      <c r="EN26" s="518">
        <v>0</v>
      </c>
      <c r="EO26" s="518">
        <v>0</v>
      </c>
      <c r="EP26" s="518">
        <v>0</v>
      </c>
      <c r="EQ26" s="518">
        <v>0</v>
      </c>
      <c r="ER26" s="518">
        <v>0</v>
      </c>
      <c r="ES26" s="518">
        <v>0</v>
      </c>
      <c r="ET26" s="518">
        <v>0</v>
      </c>
      <c r="EU26" s="518">
        <v>0</v>
      </c>
      <c r="EV26" s="518">
        <v>0</v>
      </c>
      <c r="EW26" s="518">
        <v>0</v>
      </c>
      <c r="EX26" s="518">
        <v>0</v>
      </c>
      <c r="EY26" s="518">
        <f t="shared" si="10"/>
        <v>0</v>
      </c>
      <c r="EZ26" s="519"/>
      <c r="FA26" s="518">
        <v>0</v>
      </c>
      <c r="FB26" s="518">
        <v>0</v>
      </c>
      <c r="FC26" s="518">
        <v>0</v>
      </c>
      <c r="FD26" s="518">
        <v>0</v>
      </c>
      <c r="FE26" s="518">
        <v>0</v>
      </c>
      <c r="FF26" s="518">
        <v>0</v>
      </c>
      <c r="FG26" s="518">
        <v>0</v>
      </c>
      <c r="FH26" s="518">
        <v>0</v>
      </c>
      <c r="FI26" s="518">
        <v>0</v>
      </c>
      <c r="FJ26" s="518">
        <v>0</v>
      </c>
      <c r="FK26" s="518">
        <v>0</v>
      </c>
      <c r="FL26" s="518">
        <v>0</v>
      </c>
      <c r="FM26" s="518">
        <f t="shared" si="11"/>
        <v>0</v>
      </c>
      <c r="FO26" s="518">
        <v>0</v>
      </c>
      <c r="FP26" s="518">
        <v>0</v>
      </c>
      <c r="FQ26" s="518">
        <v>0</v>
      </c>
      <c r="FR26" s="518">
        <v>0</v>
      </c>
      <c r="FS26" s="518">
        <v>0</v>
      </c>
      <c r="FT26" s="518">
        <v>0</v>
      </c>
      <c r="FU26" s="518">
        <v>0</v>
      </c>
      <c r="FV26" s="518">
        <v>0</v>
      </c>
      <c r="FW26" s="518">
        <v>0</v>
      </c>
      <c r="FX26" s="518">
        <v>0</v>
      </c>
      <c r="FY26" s="518">
        <f>+SUM(FO26:FX26)</f>
        <v>0</v>
      </c>
      <c r="GA26" s="708"/>
    </row>
    <row r="27" spans="2:183" ht="15.75" x14ac:dyDescent="0.25">
      <c r="B27" s="694" t="s">
        <v>37</v>
      </c>
      <c r="C27" s="518">
        <v>0</v>
      </c>
      <c r="D27" s="518">
        <v>0</v>
      </c>
      <c r="E27" s="518">
        <v>0</v>
      </c>
      <c r="F27" s="518">
        <v>0</v>
      </c>
      <c r="G27" s="518">
        <v>0</v>
      </c>
      <c r="H27" s="518">
        <v>0</v>
      </c>
      <c r="I27" s="518">
        <v>0</v>
      </c>
      <c r="J27" s="518">
        <v>0</v>
      </c>
      <c r="K27" s="518">
        <v>0</v>
      </c>
      <c r="L27" s="518">
        <v>0</v>
      </c>
      <c r="M27" s="518">
        <v>0</v>
      </c>
      <c r="N27" s="518">
        <v>0</v>
      </c>
      <c r="O27" s="15">
        <f t="shared" si="0"/>
        <v>0</v>
      </c>
      <c r="P27" s="16"/>
      <c r="Q27" s="518">
        <v>0</v>
      </c>
      <c r="R27" s="518">
        <v>0</v>
      </c>
      <c r="S27" s="518">
        <v>0</v>
      </c>
      <c r="T27" s="518">
        <v>0</v>
      </c>
      <c r="U27" s="518">
        <v>0</v>
      </c>
      <c r="V27" s="518">
        <v>0</v>
      </c>
      <c r="W27" s="518">
        <v>0</v>
      </c>
      <c r="X27" s="518">
        <v>0</v>
      </c>
      <c r="Y27" s="518">
        <v>0</v>
      </c>
      <c r="Z27" s="518">
        <v>0</v>
      </c>
      <c r="AA27" s="518">
        <v>0</v>
      </c>
      <c r="AB27" s="518">
        <v>0</v>
      </c>
      <c r="AC27" s="15">
        <f t="shared" si="1"/>
        <v>0</v>
      </c>
      <c r="AD27" s="16"/>
      <c r="AE27" s="518">
        <v>0</v>
      </c>
      <c r="AF27" s="518">
        <v>0</v>
      </c>
      <c r="AG27" s="518">
        <v>0</v>
      </c>
      <c r="AH27" s="518">
        <v>0</v>
      </c>
      <c r="AI27" s="518">
        <v>0</v>
      </c>
      <c r="AJ27" s="518">
        <v>0</v>
      </c>
      <c r="AK27" s="518">
        <v>0</v>
      </c>
      <c r="AL27" s="518">
        <v>0</v>
      </c>
      <c r="AM27" s="518">
        <v>0</v>
      </c>
      <c r="AN27" s="518">
        <v>0</v>
      </c>
      <c r="AO27" s="518">
        <v>0</v>
      </c>
      <c r="AP27" s="518">
        <v>0</v>
      </c>
      <c r="AQ27" s="15">
        <f t="shared" si="2"/>
        <v>0</v>
      </c>
      <c r="AR27" s="16"/>
      <c r="AS27" s="518">
        <v>0</v>
      </c>
      <c r="AT27" s="518">
        <v>0</v>
      </c>
      <c r="AU27" s="518">
        <v>0</v>
      </c>
      <c r="AV27" s="518">
        <v>0</v>
      </c>
      <c r="AW27" s="518">
        <v>0</v>
      </c>
      <c r="AX27" s="518">
        <v>0</v>
      </c>
      <c r="AY27" s="518">
        <v>0</v>
      </c>
      <c r="AZ27" s="518">
        <v>0</v>
      </c>
      <c r="BA27" s="518">
        <v>0</v>
      </c>
      <c r="BB27" s="518">
        <v>0</v>
      </c>
      <c r="BC27" s="518">
        <v>0</v>
      </c>
      <c r="BD27" s="518">
        <v>0</v>
      </c>
      <c r="BE27" s="15">
        <f t="shared" si="3"/>
        <v>0</v>
      </c>
      <c r="BF27" s="16"/>
      <c r="BG27" s="518">
        <v>0</v>
      </c>
      <c r="BH27" s="518">
        <v>0</v>
      </c>
      <c r="BI27" s="518">
        <v>0</v>
      </c>
      <c r="BJ27" s="518">
        <v>0</v>
      </c>
      <c r="BK27" s="518">
        <v>0</v>
      </c>
      <c r="BL27" s="518">
        <v>0</v>
      </c>
      <c r="BM27" s="518">
        <v>0</v>
      </c>
      <c r="BN27" s="518">
        <v>0</v>
      </c>
      <c r="BO27" s="518">
        <v>0</v>
      </c>
      <c r="BP27" s="518">
        <v>0</v>
      </c>
      <c r="BQ27" s="518">
        <v>18.57704378</v>
      </c>
      <c r="BR27" s="518">
        <v>0</v>
      </c>
      <c r="BS27" s="15">
        <f t="shared" si="4"/>
        <v>18.57704378</v>
      </c>
      <c r="BT27" s="16"/>
      <c r="BU27" s="518">
        <v>0</v>
      </c>
      <c r="BV27" s="518">
        <v>0</v>
      </c>
      <c r="BW27" s="518">
        <v>0</v>
      </c>
      <c r="BX27" s="518">
        <v>0</v>
      </c>
      <c r="BY27" s="518">
        <v>12.216715819999999</v>
      </c>
      <c r="BZ27" s="518">
        <v>0</v>
      </c>
      <c r="CA27" s="518">
        <v>0</v>
      </c>
      <c r="CB27" s="518">
        <v>0</v>
      </c>
      <c r="CC27" s="518">
        <v>0</v>
      </c>
      <c r="CD27" s="518">
        <v>0</v>
      </c>
      <c r="CE27" s="518">
        <v>0</v>
      </c>
      <c r="CF27" s="518">
        <v>0</v>
      </c>
      <c r="CG27" s="15">
        <f t="shared" si="5"/>
        <v>12.216715819999999</v>
      </c>
      <c r="CH27" s="16"/>
      <c r="CI27" s="518">
        <v>0</v>
      </c>
      <c r="CJ27" s="518">
        <v>14.01401132</v>
      </c>
      <c r="CK27" s="518">
        <v>0</v>
      </c>
      <c r="CL27" s="518">
        <v>0</v>
      </c>
      <c r="CM27" s="518">
        <v>0</v>
      </c>
      <c r="CN27" s="518">
        <v>0</v>
      </c>
      <c r="CO27" s="518">
        <v>12.36170465</v>
      </c>
      <c r="CP27" s="518">
        <v>0</v>
      </c>
      <c r="CQ27" s="518">
        <v>0</v>
      </c>
      <c r="CR27" s="518">
        <v>0</v>
      </c>
      <c r="CS27" s="518">
        <v>0</v>
      </c>
      <c r="CT27" s="518">
        <v>0</v>
      </c>
      <c r="CU27" s="15">
        <f t="shared" si="6"/>
        <v>26.375715970000002</v>
      </c>
      <c r="CV27" s="16"/>
      <c r="CW27" s="518">
        <v>0</v>
      </c>
      <c r="CX27" s="518">
        <v>0</v>
      </c>
      <c r="CY27" s="518">
        <v>0</v>
      </c>
      <c r="CZ27" s="518">
        <v>0</v>
      </c>
      <c r="DA27" s="518">
        <v>0</v>
      </c>
      <c r="DB27" s="518">
        <v>27.08994182</v>
      </c>
      <c r="DC27" s="518">
        <v>0</v>
      </c>
      <c r="DD27" s="518">
        <v>0</v>
      </c>
      <c r="DE27" s="518">
        <v>0</v>
      </c>
      <c r="DF27" s="518">
        <v>0</v>
      </c>
      <c r="DG27" s="518">
        <v>0</v>
      </c>
      <c r="DH27" s="518">
        <v>0</v>
      </c>
      <c r="DI27" s="15">
        <f t="shared" si="7"/>
        <v>27.08994182</v>
      </c>
      <c r="DJ27" s="16"/>
      <c r="DK27" s="518">
        <v>0</v>
      </c>
      <c r="DL27" s="518">
        <v>12.830494429999998</v>
      </c>
      <c r="DM27" s="518">
        <v>0</v>
      </c>
      <c r="DN27" s="518">
        <v>0</v>
      </c>
      <c r="DO27" s="518">
        <v>0</v>
      </c>
      <c r="DP27" s="518">
        <v>0</v>
      </c>
      <c r="DQ27" s="518">
        <v>0</v>
      </c>
      <c r="DR27" s="518">
        <v>0</v>
      </c>
      <c r="DS27" s="518">
        <v>0</v>
      </c>
      <c r="DT27" s="518">
        <v>0</v>
      </c>
      <c r="DU27" s="518">
        <v>0</v>
      </c>
      <c r="DV27" s="518">
        <v>0</v>
      </c>
      <c r="DW27" s="15">
        <f t="shared" si="8"/>
        <v>12.830494429999998</v>
      </c>
      <c r="DX27" s="16"/>
      <c r="DY27" s="518">
        <v>0</v>
      </c>
      <c r="DZ27" s="518">
        <v>0</v>
      </c>
      <c r="EA27" s="518">
        <v>0</v>
      </c>
      <c r="EB27" s="518">
        <v>0</v>
      </c>
      <c r="EC27" s="518">
        <v>0</v>
      </c>
      <c r="ED27" s="518">
        <v>0</v>
      </c>
      <c r="EE27" s="518">
        <v>0</v>
      </c>
      <c r="EF27" s="518">
        <v>0</v>
      </c>
      <c r="EG27" s="518">
        <v>0</v>
      </c>
      <c r="EH27" s="518">
        <v>0</v>
      </c>
      <c r="EI27" s="518">
        <v>0</v>
      </c>
      <c r="EJ27" s="518">
        <v>33.226432930000001</v>
      </c>
      <c r="EK27" s="15">
        <f t="shared" si="9"/>
        <v>33.226432930000001</v>
      </c>
      <c r="EL27" s="16"/>
      <c r="EM27" s="518">
        <v>0</v>
      </c>
      <c r="EN27" s="518">
        <v>0</v>
      </c>
      <c r="EO27" s="518">
        <v>0</v>
      </c>
      <c r="EP27" s="518">
        <v>0</v>
      </c>
      <c r="EQ27" s="518">
        <v>0</v>
      </c>
      <c r="ER27" s="518">
        <v>0</v>
      </c>
      <c r="ES27" s="518">
        <v>0</v>
      </c>
      <c r="ET27" s="518">
        <v>0</v>
      </c>
      <c r="EU27" s="518">
        <v>0</v>
      </c>
      <c r="EV27" s="518">
        <v>0</v>
      </c>
      <c r="EW27" s="518">
        <v>0</v>
      </c>
      <c r="EX27" s="518">
        <v>0</v>
      </c>
      <c r="EY27" s="15">
        <f t="shared" si="10"/>
        <v>0</v>
      </c>
      <c r="EZ27" s="16"/>
      <c r="FA27" s="518">
        <v>0</v>
      </c>
      <c r="FB27" s="518">
        <v>0</v>
      </c>
      <c r="FC27" s="518">
        <v>0</v>
      </c>
      <c r="FD27" s="518">
        <v>0</v>
      </c>
      <c r="FE27" s="518">
        <v>0</v>
      </c>
      <c r="FF27" s="518">
        <v>0</v>
      </c>
      <c r="FG27" s="518">
        <v>0</v>
      </c>
      <c r="FH27" s="518">
        <v>0</v>
      </c>
      <c r="FI27" s="518">
        <v>0</v>
      </c>
      <c r="FJ27" s="518">
        <v>0</v>
      </c>
      <c r="FK27" s="518">
        <v>0</v>
      </c>
      <c r="FL27" s="518">
        <v>0</v>
      </c>
      <c r="FM27" s="15">
        <f t="shared" si="11"/>
        <v>0</v>
      </c>
      <c r="FO27" s="518">
        <v>0</v>
      </c>
      <c r="FP27" s="518">
        <v>0</v>
      </c>
      <c r="FQ27" s="518">
        <v>4.0068339999999996</v>
      </c>
      <c r="FR27" s="518">
        <v>0</v>
      </c>
      <c r="FS27" s="518">
        <v>0</v>
      </c>
      <c r="FT27" s="518">
        <v>0</v>
      </c>
      <c r="FU27" s="518">
        <v>10</v>
      </c>
      <c r="FV27" s="518">
        <v>0</v>
      </c>
      <c r="FW27" s="518">
        <v>0</v>
      </c>
      <c r="FX27" s="518">
        <v>0</v>
      </c>
      <c r="FY27" s="15">
        <f>+SUM(FO27:FX27)</f>
        <v>14.006834</v>
      </c>
      <c r="GA27" s="708"/>
    </row>
    <row r="28" spans="2:183" ht="15.75" x14ac:dyDescent="0.25">
      <c r="B28" s="694" t="s">
        <v>737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f t="shared" si="0"/>
        <v>0</v>
      </c>
      <c r="P28" s="16"/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f t="shared" si="1"/>
        <v>0</v>
      </c>
      <c r="AD28" s="16"/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f t="shared" si="2"/>
        <v>0</v>
      </c>
      <c r="AR28" s="16"/>
      <c r="AS28" s="15">
        <v>0</v>
      </c>
      <c r="AT28" s="15">
        <v>820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f t="shared" si="3"/>
        <v>820</v>
      </c>
      <c r="BF28" s="16"/>
      <c r="BG28" s="15">
        <v>0</v>
      </c>
      <c r="BH28" s="15">
        <v>0</v>
      </c>
      <c r="BI28" s="15">
        <v>0</v>
      </c>
      <c r="BJ28" s="15">
        <v>10</v>
      </c>
      <c r="BK28" s="15">
        <v>0</v>
      </c>
      <c r="BL28" s="15">
        <v>0</v>
      </c>
      <c r="BM28" s="15">
        <v>0</v>
      </c>
      <c r="BN28" s="15">
        <v>0</v>
      </c>
      <c r="BO28" s="15">
        <v>0</v>
      </c>
      <c r="BP28" s="15">
        <v>0</v>
      </c>
      <c r="BQ28" s="15">
        <v>0</v>
      </c>
      <c r="BR28" s="15">
        <v>0</v>
      </c>
      <c r="BS28" s="15">
        <f t="shared" si="4"/>
        <v>10</v>
      </c>
      <c r="BT28" s="16"/>
      <c r="BU28" s="15">
        <v>150</v>
      </c>
      <c r="BV28" s="15">
        <v>0</v>
      </c>
      <c r="BW28" s="15">
        <v>0</v>
      </c>
      <c r="BX28" s="15">
        <v>0</v>
      </c>
      <c r="BY28" s="15">
        <v>0</v>
      </c>
      <c r="BZ28" s="15">
        <v>0</v>
      </c>
      <c r="CA28" s="15">
        <v>0</v>
      </c>
      <c r="CB28" s="15">
        <v>13.5</v>
      </c>
      <c r="CC28" s="15">
        <v>0</v>
      </c>
      <c r="CD28" s="15">
        <v>0</v>
      </c>
      <c r="CE28" s="15">
        <v>0</v>
      </c>
      <c r="CF28" s="15">
        <v>0</v>
      </c>
      <c r="CG28" s="15">
        <f t="shared" si="5"/>
        <v>163.5</v>
      </c>
      <c r="CH28" s="16"/>
      <c r="CI28" s="15">
        <v>0</v>
      </c>
      <c r="CJ28" s="15">
        <v>0</v>
      </c>
      <c r="CK28" s="15">
        <v>0</v>
      </c>
      <c r="CL28" s="15">
        <v>0</v>
      </c>
      <c r="CM28" s="15">
        <v>10</v>
      </c>
      <c r="CN28" s="15">
        <v>0</v>
      </c>
      <c r="CO28" s="15">
        <v>0</v>
      </c>
      <c r="CP28" s="15">
        <v>0</v>
      </c>
      <c r="CQ28" s="15">
        <v>0</v>
      </c>
      <c r="CR28" s="15">
        <v>25</v>
      </c>
      <c r="CS28" s="15">
        <v>0</v>
      </c>
      <c r="CT28" s="15">
        <v>0</v>
      </c>
      <c r="CU28" s="15">
        <f t="shared" si="6"/>
        <v>35</v>
      </c>
      <c r="CV28" s="16"/>
      <c r="CW28" s="15">
        <v>0</v>
      </c>
      <c r="CX28" s="15">
        <v>0</v>
      </c>
      <c r="CY28" s="15">
        <v>0</v>
      </c>
      <c r="CZ28" s="15">
        <v>0</v>
      </c>
      <c r="DA28" s="15">
        <v>0</v>
      </c>
      <c r="DB28" s="15">
        <v>0</v>
      </c>
      <c r="DC28" s="15">
        <v>0</v>
      </c>
      <c r="DD28" s="15">
        <v>25</v>
      </c>
      <c r="DE28" s="15">
        <v>0</v>
      </c>
      <c r="DF28" s="15">
        <v>0</v>
      </c>
      <c r="DG28" s="15">
        <v>0</v>
      </c>
      <c r="DH28" s="15">
        <v>0</v>
      </c>
      <c r="DI28" s="15">
        <f t="shared" si="7"/>
        <v>25</v>
      </c>
      <c r="DJ28" s="16"/>
      <c r="DK28" s="15">
        <v>0</v>
      </c>
      <c r="DL28" s="15">
        <v>0</v>
      </c>
      <c r="DM28" s="15">
        <v>0</v>
      </c>
      <c r="DN28" s="15">
        <v>0</v>
      </c>
      <c r="DO28" s="15">
        <v>0</v>
      </c>
      <c r="DP28" s="15">
        <v>0</v>
      </c>
      <c r="DQ28" s="15">
        <v>0</v>
      </c>
      <c r="DR28" s="15">
        <v>0</v>
      </c>
      <c r="DS28" s="15">
        <v>0</v>
      </c>
      <c r="DT28" s="15">
        <v>0</v>
      </c>
      <c r="DU28" s="15">
        <v>0</v>
      </c>
      <c r="DV28" s="15">
        <v>16</v>
      </c>
      <c r="DW28" s="15">
        <f t="shared" si="8"/>
        <v>16</v>
      </c>
      <c r="DX28" s="16"/>
      <c r="DY28" s="15">
        <v>0</v>
      </c>
      <c r="DZ28" s="15">
        <v>0</v>
      </c>
      <c r="EA28" s="15">
        <v>0</v>
      </c>
      <c r="EB28" s="15">
        <v>0</v>
      </c>
      <c r="EC28" s="15">
        <v>0</v>
      </c>
      <c r="ED28" s="15">
        <v>0</v>
      </c>
      <c r="EE28" s="15">
        <v>0</v>
      </c>
      <c r="EF28" s="15">
        <v>0</v>
      </c>
      <c r="EG28" s="15">
        <v>0</v>
      </c>
      <c r="EH28" s="15">
        <v>0</v>
      </c>
      <c r="EI28" s="15">
        <v>0</v>
      </c>
      <c r="EJ28" s="15">
        <v>0</v>
      </c>
      <c r="EK28" s="15">
        <f t="shared" si="9"/>
        <v>0</v>
      </c>
      <c r="EL28" s="16"/>
      <c r="EM28" s="15">
        <v>0</v>
      </c>
      <c r="EN28" s="15">
        <v>0</v>
      </c>
      <c r="EO28" s="15">
        <v>0</v>
      </c>
      <c r="EP28" s="15">
        <v>0</v>
      </c>
      <c r="EQ28" s="15">
        <v>0</v>
      </c>
      <c r="ER28" s="15">
        <v>0</v>
      </c>
      <c r="ES28" s="15">
        <v>0</v>
      </c>
      <c r="ET28" s="15">
        <v>0</v>
      </c>
      <c r="EU28" s="15">
        <v>0</v>
      </c>
      <c r="EV28" s="15">
        <v>0</v>
      </c>
      <c r="EW28" s="15">
        <v>0</v>
      </c>
      <c r="EX28" s="15">
        <v>0</v>
      </c>
      <c r="EY28" s="15">
        <f t="shared" si="10"/>
        <v>0</v>
      </c>
      <c r="EZ28" s="16"/>
      <c r="FA28" s="15">
        <v>0</v>
      </c>
      <c r="FB28" s="15">
        <v>0</v>
      </c>
      <c r="FC28" s="15">
        <v>0</v>
      </c>
      <c r="FD28" s="15">
        <v>0</v>
      </c>
      <c r="FE28" s="15">
        <v>0</v>
      </c>
      <c r="FF28" s="15">
        <v>0</v>
      </c>
      <c r="FG28" s="15">
        <v>0</v>
      </c>
      <c r="FH28" s="15">
        <v>0</v>
      </c>
      <c r="FI28" s="15">
        <v>0</v>
      </c>
      <c r="FJ28" s="15">
        <v>0</v>
      </c>
      <c r="FK28" s="15">
        <v>0</v>
      </c>
      <c r="FL28" s="15">
        <v>3</v>
      </c>
      <c r="FM28" s="15">
        <f t="shared" si="11"/>
        <v>3</v>
      </c>
      <c r="FO28" s="15">
        <v>0</v>
      </c>
      <c r="FP28" s="15">
        <v>0</v>
      </c>
      <c r="FQ28" s="15">
        <v>0</v>
      </c>
      <c r="FR28" s="15">
        <v>0</v>
      </c>
      <c r="FS28" s="15">
        <v>0</v>
      </c>
      <c r="FT28" s="15">
        <v>0</v>
      </c>
      <c r="FU28" s="15">
        <v>0</v>
      </c>
      <c r="FV28" s="15">
        <v>0</v>
      </c>
      <c r="FW28" s="15">
        <v>0</v>
      </c>
      <c r="FX28" s="15">
        <v>0</v>
      </c>
      <c r="FY28" s="15">
        <f>+SUM(FO28:FX28)</f>
        <v>0</v>
      </c>
      <c r="GA28" s="708"/>
    </row>
    <row r="29" spans="2:183" ht="15.75" x14ac:dyDescent="0.25">
      <c r="B29" s="694" t="s">
        <v>55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f t="shared" si="0"/>
        <v>0</v>
      </c>
      <c r="P29" s="16"/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f t="shared" si="1"/>
        <v>0</v>
      </c>
      <c r="AD29" s="16"/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f t="shared" si="2"/>
        <v>0</v>
      </c>
      <c r="AR29" s="16"/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0</v>
      </c>
      <c r="BE29" s="15">
        <f t="shared" si="3"/>
        <v>0</v>
      </c>
      <c r="BF29" s="16"/>
      <c r="BG29" s="15">
        <v>0</v>
      </c>
      <c r="BH29" s="15">
        <v>670.56582880999997</v>
      </c>
      <c r="BI29" s="15">
        <v>0</v>
      </c>
      <c r="BJ29" s="15">
        <v>0</v>
      </c>
      <c r="BK29" s="15">
        <v>0</v>
      </c>
      <c r="BL29" s="15">
        <v>0</v>
      </c>
      <c r="BM29" s="15">
        <v>0</v>
      </c>
      <c r="BN29" s="15">
        <v>0</v>
      </c>
      <c r="BO29" s="15">
        <v>0</v>
      </c>
      <c r="BP29" s="15">
        <v>0</v>
      </c>
      <c r="BQ29" s="15">
        <v>300</v>
      </c>
      <c r="BR29" s="15">
        <v>0</v>
      </c>
      <c r="BS29" s="15">
        <f t="shared" si="4"/>
        <v>970.56582880999997</v>
      </c>
      <c r="BT29" s="16"/>
      <c r="BU29" s="15">
        <v>0</v>
      </c>
      <c r="BV29" s="15">
        <v>0</v>
      </c>
      <c r="BW29" s="15">
        <v>0</v>
      </c>
      <c r="BX29" s="15">
        <v>0</v>
      </c>
      <c r="BY29" s="15">
        <v>0</v>
      </c>
      <c r="BZ29" s="15">
        <v>0</v>
      </c>
      <c r="CA29" s="15">
        <v>0</v>
      </c>
      <c r="CB29" s="15">
        <v>0</v>
      </c>
      <c r="CC29" s="15">
        <v>0</v>
      </c>
      <c r="CD29" s="15">
        <v>0</v>
      </c>
      <c r="CE29" s="15">
        <v>0</v>
      </c>
      <c r="CF29" s="15">
        <v>0</v>
      </c>
      <c r="CG29" s="15">
        <f t="shared" si="5"/>
        <v>0</v>
      </c>
      <c r="CH29" s="16"/>
      <c r="CI29" s="15">
        <v>0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0</v>
      </c>
      <c r="CP29" s="15">
        <v>0</v>
      </c>
      <c r="CQ29" s="15">
        <v>0</v>
      </c>
      <c r="CR29" s="15">
        <v>0</v>
      </c>
      <c r="CS29" s="15">
        <v>0</v>
      </c>
      <c r="CT29" s="15">
        <v>0</v>
      </c>
      <c r="CU29" s="15">
        <f t="shared" si="6"/>
        <v>0</v>
      </c>
      <c r="CV29" s="16"/>
      <c r="CW29" s="15">
        <v>0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0</v>
      </c>
      <c r="DE29" s="15">
        <v>0</v>
      </c>
      <c r="DF29" s="15">
        <v>0</v>
      </c>
      <c r="DG29" s="15">
        <v>0</v>
      </c>
      <c r="DH29" s="15">
        <v>0</v>
      </c>
      <c r="DI29" s="15">
        <f t="shared" si="7"/>
        <v>0</v>
      </c>
      <c r="DJ29" s="16"/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0</v>
      </c>
      <c r="DW29" s="15">
        <f t="shared" si="8"/>
        <v>0</v>
      </c>
      <c r="DX29" s="16"/>
      <c r="DY29" s="15">
        <v>0</v>
      </c>
      <c r="DZ29" s="15">
        <v>0</v>
      </c>
      <c r="EA29" s="15">
        <v>0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f t="shared" si="9"/>
        <v>0</v>
      </c>
      <c r="EL29" s="16"/>
      <c r="EM29" s="15">
        <v>0</v>
      </c>
      <c r="EN29" s="15">
        <v>0</v>
      </c>
      <c r="EO29" s="15">
        <v>0</v>
      </c>
      <c r="EP29" s="15">
        <v>0</v>
      </c>
      <c r="EQ29" s="15">
        <v>0</v>
      </c>
      <c r="ER29" s="15">
        <v>0</v>
      </c>
      <c r="ES29" s="15">
        <v>0</v>
      </c>
      <c r="ET29" s="15">
        <v>0</v>
      </c>
      <c r="EU29" s="15">
        <v>0</v>
      </c>
      <c r="EV29" s="15">
        <v>0</v>
      </c>
      <c r="EW29" s="15">
        <v>0</v>
      </c>
      <c r="EX29" s="15">
        <v>0</v>
      </c>
      <c r="EY29" s="15">
        <f t="shared" si="10"/>
        <v>0</v>
      </c>
      <c r="EZ29" s="16"/>
      <c r="FA29" s="15">
        <v>0</v>
      </c>
      <c r="FB29" s="15">
        <v>0</v>
      </c>
      <c r="FC29" s="15">
        <v>0</v>
      </c>
      <c r="FD29" s="15">
        <v>0</v>
      </c>
      <c r="FE29" s="15">
        <v>0</v>
      </c>
      <c r="FF29" s="15">
        <v>0</v>
      </c>
      <c r="FG29" s="15">
        <v>0</v>
      </c>
      <c r="FH29" s="15">
        <v>0</v>
      </c>
      <c r="FI29" s="15">
        <v>0</v>
      </c>
      <c r="FJ29" s="15">
        <v>0</v>
      </c>
      <c r="FK29" s="15">
        <v>0</v>
      </c>
      <c r="FL29" s="15">
        <v>0</v>
      </c>
      <c r="FM29" s="15">
        <f t="shared" si="11"/>
        <v>0</v>
      </c>
      <c r="FO29" s="15">
        <v>0</v>
      </c>
      <c r="FP29" s="15">
        <v>0</v>
      </c>
      <c r="FQ29" s="15">
        <v>0</v>
      </c>
      <c r="FR29" s="15">
        <v>0</v>
      </c>
      <c r="FS29" s="15">
        <v>0</v>
      </c>
      <c r="FT29" s="15">
        <v>0</v>
      </c>
      <c r="FU29" s="15">
        <v>0</v>
      </c>
      <c r="FV29" s="15">
        <v>0</v>
      </c>
      <c r="FW29" s="15">
        <v>0</v>
      </c>
      <c r="FX29" s="15">
        <v>0</v>
      </c>
      <c r="FY29" s="15">
        <f>+SUM(FO29:FX29)</f>
        <v>0</v>
      </c>
      <c r="GA29" s="708"/>
    </row>
    <row r="30" spans="2:183" ht="16.5" customHeight="1" x14ac:dyDescent="0.25">
      <c r="B30" s="698" t="s">
        <v>682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f t="shared" si="0"/>
        <v>0</v>
      </c>
      <c r="P30" s="16"/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1000</v>
      </c>
      <c r="Z30" s="15">
        <v>0</v>
      </c>
      <c r="AA30" s="15">
        <v>0</v>
      </c>
      <c r="AB30" s="15">
        <v>0</v>
      </c>
      <c r="AC30" s="15">
        <f t="shared" si="1"/>
        <v>1000</v>
      </c>
      <c r="AD30" s="16"/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f t="shared" si="2"/>
        <v>0</v>
      </c>
      <c r="AR30" s="16"/>
      <c r="AS30" s="15">
        <v>0</v>
      </c>
      <c r="AT30" s="15">
        <v>0</v>
      </c>
      <c r="AU30" s="15">
        <v>0</v>
      </c>
      <c r="AV30" s="15">
        <v>0</v>
      </c>
      <c r="AW30" s="15">
        <v>0</v>
      </c>
      <c r="AX30" s="15">
        <v>0</v>
      </c>
      <c r="AY30" s="15">
        <v>0</v>
      </c>
      <c r="AZ30" s="15">
        <v>0</v>
      </c>
      <c r="BA30" s="15">
        <v>0</v>
      </c>
      <c r="BB30" s="15">
        <v>0</v>
      </c>
      <c r="BC30" s="15">
        <v>0</v>
      </c>
      <c r="BD30" s="15">
        <v>0</v>
      </c>
      <c r="BE30" s="15">
        <f t="shared" si="3"/>
        <v>0</v>
      </c>
      <c r="BF30" s="16"/>
      <c r="BG30" s="15">
        <v>0</v>
      </c>
      <c r="BH30" s="15">
        <v>0</v>
      </c>
      <c r="BI30" s="15">
        <v>0</v>
      </c>
      <c r="BJ30" s="15">
        <v>0</v>
      </c>
      <c r="BK30" s="15">
        <v>0</v>
      </c>
      <c r="BL30" s="15">
        <v>0</v>
      </c>
      <c r="BM30" s="15">
        <v>0</v>
      </c>
      <c r="BN30" s="15">
        <v>0</v>
      </c>
      <c r="BO30" s="15">
        <v>0</v>
      </c>
      <c r="BP30" s="15">
        <v>0</v>
      </c>
      <c r="BQ30" s="15">
        <v>0</v>
      </c>
      <c r="BR30" s="15">
        <v>0</v>
      </c>
      <c r="BS30" s="15">
        <f t="shared" si="4"/>
        <v>0</v>
      </c>
      <c r="BT30" s="16"/>
      <c r="BU30" s="15">
        <v>0</v>
      </c>
      <c r="BV30" s="15">
        <v>0</v>
      </c>
      <c r="BW30" s="15">
        <v>0</v>
      </c>
      <c r="BX30" s="15">
        <v>0</v>
      </c>
      <c r="BY30" s="15">
        <v>0</v>
      </c>
      <c r="BZ30" s="15">
        <v>0</v>
      </c>
      <c r="CA30" s="15">
        <v>0</v>
      </c>
      <c r="CB30" s="15">
        <v>0</v>
      </c>
      <c r="CC30" s="15">
        <v>0</v>
      </c>
      <c r="CD30" s="15">
        <v>0</v>
      </c>
      <c r="CE30" s="15">
        <v>0</v>
      </c>
      <c r="CF30" s="15">
        <v>0</v>
      </c>
      <c r="CG30" s="15">
        <f t="shared" si="5"/>
        <v>0</v>
      </c>
      <c r="CH30" s="16"/>
      <c r="CI30" s="15">
        <v>0</v>
      </c>
      <c r="CJ30" s="15">
        <v>0</v>
      </c>
      <c r="CK30" s="15">
        <v>0</v>
      </c>
      <c r="CL30" s="15">
        <v>0</v>
      </c>
      <c r="CM30" s="15">
        <v>0</v>
      </c>
      <c r="CN30" s="15">
        <v>0</v>
      </c>
      <c r="CO30" s="15">
        <v>0</v>
      </c>
      <c r="CP30" s="15">
        <v>0</v>
      </c>
      <c r="CQ30" s="15">
        <v>0</v>
      </c>
      <c r="CR30" s="15">
        <v>0</v>
      </c>
      <c r="CS30" s="15">
        <v>0</v>
      </c>
      <c r="CT30" s="15">
        <v>0</v>
      </c>
      <c r="CU30" s="15">
        <f t="shared" si="6"/>
        <v>0</v>
      </c>
      <c r="CV30" s="16"/>
      <c r="CW30" s="15">
        <v>0</v>
      </c>
      <c r="CX30" s="15">
        <v>0</v>
      </c>
      <c r="CY30" s="15">
        <v>0</v>
      </c>
      <c r="CZ30" s="15">
        <v>0</v>
      </c>
      <c r="DA30" s="15">
        <v>0</v>
      </c>
      <c r="DB30" s="15">
        <v>0</v>
      </c>
      <c r="DC30" s="15">
        <v>0</v>
      </c>
      <c r="DD30" s="15">
        <v>0</v>
      </c>
      <c r="DE30" s="15">
        <v>0</v>
      </c>
      <c r="DF30" s="15">
        <v>0</v>
      </c>
      <c r="DG30" s="15">
        <v>0</v>
      </c>
      <c r="DH30" s="15">
        <v>0</v>
      </c>
      <c r="DI30" s="15">
        <f t="shared" si="7"/>
        <v>0</v>
      </c>
      <c r="DJ30" s="16"/>
      <c r="DK30" s="15">
        <v>0</v>
      </c>
      <c r="DL30" s="15">
        <v>0</v>
      </c>
      <c r="DM30" s="15">
        <v>0</v>
      </c>
      <c r="DN30" s="15">
        <v>0</v>
      </c>
      <c r="DO30" s="15">
        <v>0</v>
      </c>
      <c r="DP30" s="15">
        <v>0</v>
      </c>
      <c r="DQ30" s="15">
        <v>0</v>
      </c>
      <c r="DR30" s="15">
        <v>0</v>
      </c>
      <c r="DS30" s="15">
        <v>0</v>
      </c>
      <c r="DT30" s="15">
        <v>0</v>
      </c>
      <c r="DU30" s="15">
        <v>0</v>
      </c>
      <c r="DV30" s="15">
        <v>0</v>
      </c>
      <c r="DW30" s="15">
        <f t="shared" si="8"/>
        <v>0</v>
      </c>
      <c r="DX30" s="16"/>
      <c r="DY30" s="15">
        <v>0</v>
      </c>
      <c r="DZ30" s="15">
        <v>0</v>
      </c>
      <c r="EA30" s="15">
        <v>0</v>
      </c>
      <c r="EB30" s="15">
        <v>0</v>
      </c>
      <c r="EC30" s="15">
        <v>0</v>
      </c>
      <c r="ED30" s="15">
        <v>0</v>
      </c>
      <c r="EE30" s="15">
        <v>0</v>
      </c>
      <c r="EF30" s="15">
        <v>0</v>
      </c>
      <c r="EG30" s="15">
        <v>0</v>
      </c>
      <c r="EH30" s="15">
        <v>0</v>
      </c>
      <c r="EI30" s="15">
        <v>0</v>
      </c>
      <c r="EJ30" s="15">
        <v>0</v>
      </c>
      <c r="EK30" s="15">
        <f t="shared" si="9"/>
        <v>0</v>
      </c>
      <c r="EL30" s="16"/>
      <c r="EM30" s="15">
        <v>0</v>
      </c>
      <c r="EN30" s="15">
        <v>0</v>
      </c>
      <c r="EO30" s="15">
        <v>0</v>
      </c>
      <c r="EP30" s="15">
        <v>0</v>
      </c>
      <c r="EQ30" s="15">
        <v>0</v>
      </c>
      <c r="ER30" s="15">
        <v>0</v>
      </c>
      <c r="ES30" s="15">
        <v>0</v>
      </c>
      <c r="ET30" s="15">
        <v>0</v>
      </c>
      <c r="EU30" s="15">
        <v>0</v>
      </c>
      <c r="EV30" s="15">
        <v>0</v>
      </c>
      <c r="EW30" s="15">
        <v>0</v>
      </c>
      <c r="EX30" s="15">
        <v>0</v>
      </c>
      <c r="EY30" s="15">
        <f t="shared" si="10"/>
        <v>0</v>
      </c>
      <c r="EZ30" s="16"/>
      <c r="FA30" s="15">
        <v>0</v>
      </c>
      <c r="FB30" s="15">
        <v>0</v>
      </c>
      <c r="FC30" s="15">
        <v>0</v>
      </c>
      <c r="FD30" s="15">
        <v>0</v>
      </c>
      <c r="FE30" s="15">
        <v>0</v>
      </c>
      <c r="FF30" s="15">
        <v>0</v>
      </c>
      <c r="FG30" s="15">
        <v>0</v>
      </c>
      <c r="FH30" s="15">
        <v>0</v>
      </c>
      <c r="FI30" s="15">
        <v>0</v>
      </c>
      <c r="FJ30" s="15">
        <v>0</v>
      </c>
      <c r="FK30" s="15">
        <v>0</v>
      </c>
      <c r="FL30" s="15">
        <v>0</v>
      </c>
      <c r="FM30" s="15">
        <f t="shared" si="11"/>
        <v>0</v>
      </c>
      <c r="FO30" s="15">
        <v>0</v>
      </c>
      <c r="FP30" s="15">
        <v>0</v>
      </c>
      <c r="FQ30" s="15">
        <v>0</v>
      </c>
      <c r="FR30" s="15">
        <v>0</v>
      </c>
      <c r="FS30" s="15">
        <v>0</v>
      </c>
      <c r="FT30" s="15">
        <v>0</v>
      </c>
      <c r="FU30" s="15">
        <v>0</v>
      </c>
      <c r="FV30" s="15">
        <v>0</v>
      </c>
      <c r="FW30" s="15">
        <v>0</v>
      </c>
      <c r="FX30" s="15">
        <v>0</v>
      </c>
      <c r="FY30" s="15">
        <f>+SUM(FO30:FX30)</f>
        <v>0</v>
      </c>
      <c r="GA30" s="708"/>
    </row>
    <row r="31" spans="2:183" ht="18.95" customHeight="1" x14ac:dyDescent="0.25">
      <c r="B31" s="694" t="s">
        <v>17</v>
      </c>
      <c r="C31" s="518">
        <v>0</v>
      </c>
      <c r="D31" s="518">
        <v>0</v>
      </c>
      <c r="E31" s="518">
        <v>0</v>
      </c>
      <c r="F31" s="518">
        <v>0</v>
      </c>
      <c r="G31" s="518">
        <v>0</v>
      </c>
      <c r="H31" s="518">
        <v>0</v>
      </c>
      <c r="I31" s="518">
        <v>0</v>
      </c>
      <c r="J31" s="518">
        <v>0</v>
      </c>
      <c r="K31" s="518">
        <v>0</v>
      </c>
      <c r="L31" s="518">
        <v>0</v>
      </c>
      <c r="M31" s="518">
        <v>0</v>
      </c>
      <c r="N31" s="518">
        <v>0</v>
      </c>
      <c r="O31" s="15">
        <f t="shared" si="0"/>
        <v>0</v>
      </c>
      <c r="P31" s="16"/>
      <c r="Q31" s="518">
        <v>0</v>
      </c>
      <c r="R31" s="518">
        <v>0</v>
      </c>
      <c r="S31" s="518">
        <v>0</v>
      </c>
      <c r="T31" s="518">
        <v>0</v>
      </c>
      <c r="U31" s="518">
        <v>0</v>
      </c>
      <c r="V31" s="518">
        <v>0</v>
      </c>
      <c r="W31" s="518">
        <v>0</v>
      </c>
      <c r="X31" s="518">
        <v>0</v>
      </c>
      <c r="Y31" s="518">
        <v>0</v>
      </c>
      <c r="Z31" s="518">
        <v>0</v>
      </c>
      <c r="AA31" s="518">
        <v>0</v>
      </c>
      <c r="AB31" s="518">
        <v>0</v>
      </c>
      <c r="AC31" s="15">
        <f t="shared" si="1"/>
        <v>0</v>
      </c>
      <c r="AD31" s="16"/>
      <c r="AE31" s="518">
        <v>0</v>
      </c>
      <c r="AF31" s="518">
        <v>0</v>
      </c>
      <c r="AG31" s="518">
        <v>0</v>
      </c>
      <c r="AH31" s="518">
        <v>0</v>
      </c>
      <c r="AI31" s="518">
        <v>0</v>
      </c>
      <c r="AJ31" s="518">
        <v>0</v>
      </c>
      <c r="AK31" s="518">
        <v>0</v>
      </c>
      <c r="AL31" s="518">
        <v>0</v>
      </c>
      <c r="AM31" s="518">
        <v>0</v>
      </c>
      <c r="AN31" s="518">
        <v>0</v>
      </c>
      <c r="AO31" s="518">
        <v>0</v>
      </c>
      <c r="AP31" s="518">
        <v>500</v>
      </c>
      <c r="AQ31" s="15">
        <f t="shared" si="2"/>
        <v>500</v>
      </c>
      <c r="AR31" s="16"/>
      <c r="AS31" s="518">
        <v>500</v>
      </c>
      <c r="AT31" s="518">
        <v>0</v>
      </c>
      <c r="AU31" s="518">
        <v>0</v>
      </c>
      <c r="AV31" s="518">
        <v>0</v>
      </c>
      <c r="AW31" s="518">
        <v>0</v>
      </c>
      <c r="AX31" s="518">
        <v>0</v>
      </c>
      <c r="AY31" s="518">
        <v>0</v>
      </c>
      <c r="AZ31" s="518">
        <v>0</v>
      </c>
      <c r="BA31" s="518">
        <v>0</v>
      </c>
      <c r="BB31" s="518">
        <v>0</v>
      </c>
      <c r="BC31" s="518">
        <v>0</v>
      </c>
      <c r="BD31" s="518">
        <v>0</v>
      </c>
      <c r="BE31" s="15">
        <f t="shared" si="3"/>
        <v>500</v>
      </c>
      <c r="BF31" s="16"/>
      <c r="BG31" s="518">
        <v>0</v>
      </c>
      <c r="BH31" s="518">
        <v>0</v>
      </c>
      <c r="BI31" s="518">
        <v>0</v>
      </c>
      <c r="BJ31" s="518">
        <v>0</v>
      </c>
      <c r="BK31" s="518">
        <v>0</v>
      </c>
      <c r="BL31" s="518">
        <v>0</v>
      </c>
      <c r="BM31" s="518">
        <v>0</v>
      </c>
      <c r="BN31" s="518">
        <v>0</v>
      </c>
      <c r="BO31" s="518">
        <v>0</v>
      </c>
      <c r="BP31" s="518">
        <v>0</v>
      </c>
      <c r="BQ31" s="518">
        <v>0</v>
      </c>
      <c r="BR31" s="518">
        <v>0</v>
      </c>
      <c r="BS31" s="15">
        <f t="shared" si="4"/>
        <v>0</v>
      </c>
      <c r="BT31" s="16"/>
      <c r="BU31" s="518">
        <v>0</v>
      </c>
      <c r="BV31" s="518">
        <v>0</v>
      </c>
      <c r="BW31" s="518">
        <v>0</v>
      </c>
      <c r="BX31" s="518">
        <v>0</v>
      </c>
      <c r="BY31" s="518">
        <v>0</v>
      </c>
      <c r="BZ31" s="518">
        <v>0</v>
      </c>
      <c r="CA31" s="518">
        <v>0</v>
      </c>
      <c r="CB31" s="518">
        <v>0</v>
      </c>
      <c r="CC31" s="518">
        <v>0</v>
      </c>
      <c r="CD31" s="518">
        <v>0</v>
      </c>
      <c r="CE31" s="518">
        <v>0</v>
      </c>
      <c r="CF31" s="518">
        <v>0</v>
      </c>
      <c r="CG31" s="15">
        <f t="shared" si="5"/>
        <v>0</v>
      </c>
      <c r="CH31" s="16"/>
      <c r="CI31" s="518">
        <v>0</v>
      </c>
      <c r="CJ31" s="518">
        <v>0</v>
      </c>
      <c r="CK31" s="518">
        <v>0</v>
      </c>
      <c r="CL31" s="518">
        <v>0</v>
      </c>
      <c r="CM31" s="518">
        <v>0</v>
      </c>
      <c r="CN31" s="518">
        <v>0</v>
      </c>
      <c r="CO31" s="518">
        <v>0</v>
      </c>
      <c r="CP31" s="518">
        <v>0</v>
      </c>
      <c r="CQ31" s="518">
        <v>0</v>
      </c>
      <c r="CR31" s="518">
        <v>0</v>
      </c>
      <c r="CS31" s="518">
        <v>0</v>
      </c>
      <c r="CT31" s="518">
        <v>0</v>
      </c>
      <c r="CU31" s="15">
        <f t="shared" si="6"/>
        <v>0</v>
      </c>
      <c r="CV31" s="16"/>
      <c r="CW31" s="518">
        <v>0</v>
      </c>
      <c r="CX31" s="518">
        <v>0</v>
      </c>
      <c r="CY31" s="518">
        <v>0</v>
      </c>
      <c r="CZ31" s="518">
        <v>0</v>
      </c>
      <c r="DA31" s="518">
        <v>0</v>
      </c>
      <c r="DB31" s="518">
        <v>0</v>
      </c>
      <c r="DC31" s="518">
        <v>0</v>
      </c>
      <c r="DD31" s="518">
        <v>0</v>
      </c>
      <c r="DE31" s="518">
        <v>0</v>
      </c>
      <c r="DF31" s="518">
        <v>0</v>
      </c>
      <c r="DG31" s="518">
        <v>0</v>
      </c>
      <c r="DH31" s="518">
        <v>0</v>
      </c>
      <c r="DI31" s="15">
        <f t="shared" si="7"/>
        <v>0</v>
      </c>
      <c r="DJ31" s="16"/>
      <c r="DK31" s="518">
        <v>0</v>
      </c>
      <c r="DL31" s="518">
        <v>0</v>
      </c>
      <c r="DM31" s="518">
        <v>0</v>
      </c>
      <c r="DN31" s="518">
        <v>0</v>
      </c>
      <c r="DO31" s="518">
        <v>0</v>
      </c>
      <c r="DP31" s="518">
        <v>0</v>
      </c>
      <c r="DQ31" s="518">
        <v>0</v>
      </c>
      <c r="DR31" s="518">
        <v>0</v>
      </c>
      <c r="DS31" s="518">
        <v>0</v>
      </c>
      <c r="DT31" s="518">
        <v>0</v>
      </c>
      <c r="DU31" s="518">
        <v>0</v>
      </c>
      <c r="DV31" s="518">
        <v>0</v>
      </c>
      <c r="DW31" s="15">
        <f t="shared" si="8"/>
        <v>0</v>
      </c>
      <c r="DX31" s="16"/>
      <c r="DY31" s="518">
        <v>0</v>
      </c>
      <c r="DZ31" s="518">
        <v>0</v>
      </c>
      <c r="EA31" s="518">
        <v>0</v>
      </c>
      <c r="EB31" s="518">
        <v>0</v>
      </c>
      <c r="EC31" s="518">
        <v>0</v>
      </c>
      <c r="ED31" s="518">
        <v>0</v>
      </c>
      <c r="EE31" s="518">
        <v>0</v>
      </c>
      <c r="EF31" s="518">
        <v>0</v>
      </c>
      <c r="EG31" s="518">
        <v>0</v>
      </c>
      <c r="EH31" s="518">
        <v>0</v>
      </c>
      <c r="EI31" s="518">
        <v>0</v>
      </c>
      <c r="EJ31" s="518">
        <v>0</v>
      </c>
      <c r="EK31" s="15">
        <f t="shared" si="9"/>
        <v>0</v>
      </c>
      <c r="EL31" s="16"/>
      <c r="EM31" s="518">
        <v>0</v>
      </c>
      <c r="EN31" s="518">
        <v>0</v>
      </c>
      <c r="EO31" s="518">
        <v>0</v>
      </c>
      <c r="EP31" s="518">
        <v>0</v>
      </c>
      <c r="EQ31" s="518">
        <v>0</v>
      </c>
      <c r="ER31" s="518">
        <v>0</v>
      </c>
      <c r="ES31" s="518">
        <v>0</v>
      </c>
      <c r="ET31" s="518">
        <v>0</v>
      </c>
      <c r="EU31" s="518">
        <v>0</v>
      </c>
      <c r="EV31" s="518">
        <v>0</v>
      </c>
      <c r="EW31" s="518">
        <v>0</v>
      </c>
      <c r="EX31" s="518">
        <v>0</v>
      </c>
      <c r="EY31" s="15">
        <f t="shared" si="10"/>
        <v>0</v>
      </c>
      <c r="EZ31" s="16"/>
      <c r="FA31" s="518">
        <v>0</v>
      </c>
      <c r="FB31" s="518">
        <v>0</v>
      </c>
      <c r="FC31" s="518">
        <v>0</v>
      </c>
      <c r="FD31" s="518">
        <v>0</v>
      </c>
      <c r="FE31" s="518">
        <v>0</v>
      </c>
      <c r="FF31" s="518">
        <v>0</v>
      </c>
      <c r="FG31" s="518">
        <v>0</v>
      </c>
      <c r="FH31" s="518">
        <v>0</v>
      </c>
      <c r="FI31" s="518">
        <v>0</v>
      </c>
      <c r="FJ31" s="518">
        <v>0</v>
      </c>
      <c r="FK31" s="518">
        <v>0</v>
      </c>
      <c r="FL31" s="518">
        <v>0</v>
      </c>
      <c r="FM31" s="15">
        <f t="shared" si="11"/>
        <v>0</v>
      </c>
      <c r="FO31" s="518">
        <v>0</v>
      </c>
      <c r="FP31" s="518">
        <v>0</v>
      </c>
      <c r="FQ31" s="518">
        <v>0</v>
      </c>
      <c r="FR31" s="518">
        <v>0</v>
      </c>
      <c r="FS31" s="518">
        <v>0</v>
      </c>
      <c r="FT31" s="518">
        <v>0</v>
      </c>
      <c r="FU31" s="518">
        <v>0</v>
      </c>
      <c r="FV31" s="518">
        <v>0</v>
      </c>
      <c r="FW31" s="518">
        <v>0</v>
      </c>
      <c r="FX31" s="518">
        <v>0</v>
      </c>
      <c r="FY31" s="15">
        <f>+SUM(FO31:FX31)</f>
        <v>0</v>
      </c>
      <c r="GA31" s="708"/>
    </row>
    <row r="32" spans="2:183" ht="16.5" customHeight="1" x14ac:dyDescent="0.25">
      <c r="B32" s="694" t="s">
        <v>18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f t="shared" si="0"/>
        <v>0</v>
      </c>
      <c r="P32" s="16"/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f t="shared" si="1"/>
        <v>0</v>
      </c>
      <c r="AD32" s="16"/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0</v>
      </c>
      <c r="AQ32" s="15">
        <f t="shared" si="2"/>
        <v>0</v>
      </c>
      <c r="AR32" s="16"/>
      <c r="AS32" s="15">
        <v>0</v>
      </c>
      <c r="AT32" s="15">
        <v>0</v>
      </c>
      <c r="AU32" s="15">
        <v>0</v>
      </c>
      <c r="AV32" s="15">
        <v>0</v>
      </c>
      <c r="AW32" s="15">
        <v>41</v>
      </c>
      <c r="AX32" s="15">
        <v>0</v>
      </c>
      <c r="AY32" s="15">
        <v>0</v>
      </c>
      <c r="AZ32" s="15">
        <v>41</v>
      </c>
      <c r="BA32" s="15">
        <v>0</v>
      </c>
      <c r="BB32" s="15">
        <v>0</v>
      </c>
      <c r="BC32" s="15">
        <v>41</v>
      </c>
      <c r="BD32" s="15">
        <v>0</v>
      </c>
      <c r="BE32" s="15">
        <f t="shared" si="3"/>
        <v>123</v>
      </c>
      <c r="BF32" s="16"/>
      <c r="BG32" s="15">
        <v>0</v>
      </c>
      <c r="BH32" s="15">
        <v>41</v>
      </c>
      <c r="BI32" s="15">
        <v>0</v>
      </c>
      <c r="BJ32" s="15">
        <v>0</v>
      </c>
      <c r="BK32" s="15">
        <v>41</v>
      </c>
      <c r="BL32" s="15">
        <v>0</v>
      </c>
      <c r="BM32" s="15">
        <v>0</v>
      </c>
      <c r="BN32" s="15">
        <v>41</v>
      </c>
      <c r="BO32" s="15">
        <v>0</v>
      </c>
      <c r="BP32" s="15">
        <v>0</v>
      </c>
      <c r="BQ32" s="15">
        <v>41</v>
      </c>
      <c r="BR32" s="15">
        <v>0</v>
      </c>
      <c r="BS32" s="15">
        <f t="shared" si="4"/>
        <v>164</v>
      </c>
      <c r="BT32" s="16"/>
      <c r="BU32" s="15">
        <v>0</v>
      </c>
      <c r="BV32" s="15">
        <v>41</v>
      </c>
      <c r="BW32" s="15">
        <v>0</v>
      </c>
      <c r="BX32" s="15">
        <v>0</v>
      </c>
      <c r="BY32" s="15">
        <v>41</v>
      </c>
      <c r="BZ32" s="15">
        <v>0</v>
      </c>
      <c r="CA32" s="15">
        <v>0</v>
      </c>
      <c r="CB32" s="15">
        <v>41</v>
      </c>
      <c r="CC32" s="15">
        <v>0</v>
      </c>
      <c r="CD32" s="15">
        <v>0</v>
      </c>
      <c r="CE32" s="15">
        <v>41</v>
      </c>
      <c r="CF32" s="15">
        <v>0</v>
      </c>
      <c r="CG32" s="15">
        <f t="shared" si="5"/>
        <v>164</v>
      </c>
      <c r="CH32" s="16"/>
      <c r="CI32" s="15">
        <v>0</v>
      </c>
      <c r="CJ32" s="15">
        <v>41</v>
      </c>
      <c r="CK32" s="15">
        <v>0</v>
      </c>
      <c r="CL32" s="15">
        <v>0</v>
      </c>
      <c r="CM32" s="15">
        <v>41</v>
      </c>
      <c r="CN32" s="15">
        <v>0</v>
      </c>
      <c r="CO32" s="15">
        <v>0</v>
      </c>
      <c r="CP32" s="15">
        <v>41</v>
      </c>
      <c r="CQ32" s="15">
        <v>0</v>
      </c>
      <c r="CR32" s="15">
        <v>0</v>
      </c>
      <c r="CS32" s="15">
        <v>41</v>
      </c>
      <c r="CT32" s="15">
        <v>0</v>
      </c>
      <c r="CU32" s="15">
        <f t="shared" si="6"/>
        <v>164</v>
      </c>
      <c r="CV32" s="16"/>
      <c r="CW32" s="15">
        <v>0</v>
      </c>
      <c r="CX32" s="15">
        <v>41</v>
      </c>
      <c r="CY32" s="15">
        <v>0</v>
      </c>
      <c r="CZ32" s="15">
        <v>0</v>
      </c>
      <c r="DA32" s="15">
        <v>41</v>
      </c>
      <c r="DB32" s="15">
        <v>0</v>
      </c>
      <c r="DC32" s="15">
        <v>0</v>
      </c>
      <c r="DD32" s="15">
        <v>41</v>
      </c>
      <c r="DE32" s="15">
        <v>0</v>
      </c>
      <c r="DF32" s="15">
        <v>0</v>
      </c>
      <c r="DG32" s="15">
        <v>41</v>
      </c>
      <c r="DH32" s="15">
        <v>0</v>
      </c>
      <c r="DI32" s="15">
        <f t="shared" si="7"/>
        <v>164</v>
      </c>
      <c r="DJ32" s="16"/>
      <c r="DK32" s="15">
        <v>0</v>
      </c>
      <c r="DL32" s="15">
        <v>41</v>
      </c>
      <c r="DM32" s="15">
        <v>0</v>
      </c>
      <c r="DN32" s="15">
        <v>0</v>
      </c>
      <c r="DO32" s="15">
        <v>0</v>
      </c>
      <c r="DP32" s="15">
        <v>0</v>
      </c>
      <c r="DQ32" s="15">
        <v>0</v>
      </c>
      <c r="DR32" s="15">
        <v>0</v>
      </c>
      <c r="DS32" s="15">
        <v>0</v>
      </c>
      <c r="DT32" s="15">
        <v>0</v>
      </c>
      <c r="DU32" s="15">
        <v>0</v>
      </c>
      <c r="DV32" s="15">
        <v>0</v>
      </c>
      <c r="DW32" s="15">
        <f t="shared" si="8"/>
        <v>41</v>
      </c>
      <c r="DX32" s="16"/>
      <c r="DY32" s="15">
        <v>0</v>
      </c>
      <c r="DZ32" s="15">
        <v>0</v>
      </c>
      <c r="EA32" s="15">
        <v>0</v>
      </c>
      <c r="EB32" s="15">
        <v>0</v>
      </c>
      <c r="EC32" s="15">
        <v>0</v>
      </c>
      <c r="ED32" s="15">
        <v>0</v>
      </c>
      <c r="EE32" s="15">
        <v>0</v>
      </c>
      <c r="EF32" s="15">
        <v>0</v>
      </c>
      <c r="EG32" s="15">
        <v>0</v>
      </c>
      <c r="EH32" s="15">
        <v>0</v>
      </c>
      <c r="EI32" s="15">
        <v>0</v>
      </c>
      <c r="EJ32" s="15">
        <v>0</v>
      </c>
      <c r="EK32" s="15">
        <f t="shared" si="9"/>
        <v>0</v>
      </c>
      <c r="EL32" s="16"/>
      <c r="EM32" s="15">
        <v>0</v>
      </c>
      <c r="EN32" s="15">
        <v>0</v>
      </c>
      <c r="EO32" s="15">
        <v>0</v>
      </c>
      <c r="EP32" s="15">
        <v>0</v>
      </c>
      <c r="EQ32" s="15">
        <v>0</v>
      </c>
      <c r="ER32" s="15">
        <v>0</v>
      </c>
      <c r="ES32" s="15">
        <v>0</v>
      </c>
      <c r="ET32" s="15">
        <v>0</v>
      </c>
      <c r="EU32" s="15">
        <v>0</v>
      </c>
      <c r="EV32" s="15">
        <v>0</v>
      </c>
      <c r="EW32" s="15">
        <v>0</v>
      </c>
      <c r="EX32" s="15">
        <v>0</v>
      </c>
      <c r="EY32" s="15">
        <f t="shared" si="10"/>
        <v>0</v>
      </c>
      <c r="EZ32" s="16"/>
      <c r="FA32" s="15">
        <v>0</v>
      </c>
      <c r="FB32" s="15">
        <v>0</v>
      </c>
      <c r="FC32" s="15">
        <v>0</v>
      </c>
      <c r="FD32" s="15">
        <v>0</v>
      </c>
      <c r="FE32" s="15">
        <v>0</v>
      </c>
      <c r="FF32" s="15">
        <v>0</v>
      </c>
      <c r="FG32" s="15">
        <v>0</v>
      </c>
      <c r="FH32" s="15">
        <v>0</v>
      </c>
      <c r="FI32" s="15">
        <v>0</v>
      </c>
      <c r="FJ32" s="15">
        <v>0</v>
      </c>
      <c r="FK32" s="15">
        <v>0</v>
      </c>
      <c r="FL32" s="15">
        <v>0</v>
      </c>
      <c r="FM32" s="15">
        <f t="shared" si="11"/>
        <v>0</v>
      </c>
      <c r="FO32" s="15">
        <v>0</v>
      </c>
      <c r="FP32" s="15">
        <v>0</v>
      </c>
      <c r="FQ32" s="15">
        <v>0</v>
      </c>
      <c r="FR32" s="15">
        <v>0</v>
      </c>
      <c r="FS32" s="15">
        <v>0</v>
      </c>
      <c r="FT32" s="15">
        <v>0</v>
      </c>
      <c r="FU32" s="15">
        <v>0</v>
      </c>
      <c r="FV32" s="15">
        <v>0</v>
      </c>
      <c r="FW32" s="15">
        <v>0</v>
      </c>
      <c r="FX32" s="15">
        <v>0</v>
      </c>
      <c r="FY32" s="15">
        <f>+SUM(FO32:FX32)</f>
        <v>0</v>
      </c>
      <c r="GA32" s="708"/>
    </row>
    <row r="33" spans="2:183" ht="15.75" x14ac:dyDescent="0.25">
      <c r="B33" s="690" t="s">
        <v>40</v>
      </c>
      <c r="C33" s="20">
        <f>+C34+C36+C37+C41+C42</f>
        <v>-28.206821780600293</v>
      </c>
      <c r="D33" s="20">
        <f t="shared" ref="D33:N33" si="96">+D34+D36+D37+D41+D42</f>
        <v>50.188833687118233</v>
      </c>
      <c r="E33" s="20">
        <f t="shared" si="96"/>
        <v>131.11911912835484</v>
      </c>
      <c r="F33" s="20">
        <f t="shared" si="96"/>
        <v>103.15977168432778</v>
      </c>
      <c r="G33" s="20">
        <f t="shared" si="96"/>
        <v>-57.432141775772855</v>
      </c>
      <c r="H33" s="20">
        <f t="shared" si="96"/>
        <v>-15.310375521210432</v>
      </c>
      <c r="I33" s="20">
        <f t="shared" si="96"/>
        <v>-23.695961413372604</v>
      </c>
      <c r="J33" s="20">
        <f t="shared" si="96"/>
        <v>59.716864571707191</v>
      </c>
      <c r="K33" s="20">
        <f t="shared" si="96"/>
        <v>104.207048996233</v>
      </c>
      <c r="L33" s="20">
        <f t="shared" si="96"/>
        <v>36.151102823401168</v>
      </c>
      <c r="M33" s="20">
        <f t="shared" si="96"/>
        <v>57.493479566903133</v>
      </c>
      <c r="N33" s="20">
        <f t="shared" si="96"/>
        <v>277.79875010485023</v>
      </c>
      <c r="O33" s="20">
        <f t="shared" si="0"/>
        <v>695.18967007193942</v>
      </c>
      <c r="P33" s="574"/>
      <c r="Q33" s="20">
        <f>+Q34+Q36+Q37+Q41+Q42</f>
        <v>-142.23275970305522</v>
      </c>
      <c r="R33" s="20">
        <f t="shared" ref="R33" si="97">+R34+R36+R37+R41+R42</f>
        <v>125.89381353312316</v>
      </c>
      <c r="S33" s="20">
        <f t="shared" ref="S33" si="98">+S34+S36+S37+S41+S42</f>
        <v>-83.376196743125831</v>
      </c>
      <c r="T33" s="20">
        <f t="shared" ref="T33" si="99">+T34+T36+T37+T41+T42</f>
        <v>-25.388358440458184</v>
      </c>
      <c r="U33" s="20">
        <f t="shared" ref="U33" si="100">+U34+U36+U37+U41+U42</f>
        <v>-43.112821559810378</v>
      </c>
      <c r="V33" s="20">
        <f t="shared" ref="V33" si="101">+V34+V36+V37+V41+V42</f>
        <v>-110.60304587605881</v>
      </c>
      <c r="W33" s="20">
        <f t="shared" ref="W33" si="102">+W34+W36+W37+W41+W42</f>
        <v>74.945743163691773</v>
      </c>
      <c r="X33" s="20">
        <f t="shared" ref="X33" si="103">+X34+X36+X37+X41+X42</f>
        <v>150.43981103902033</v>
      </c>
      <c r="Y33" s="20">
        <f t="shared" ref="Y33" si="104">+Y34+Y36+Y37+Y41+Y42</f>
        <v>-1318.5407724029317</v>
      </c>
      <c r="Z33" s="20">
        <f t="shared" ref="Z33" si="105">+Z34+Z36+Z37+Z41+Z42</f>
        <v>65.539211202377302</v>
      </c>
      <c r="AA33" s="20">
        <f t="shared" ref="AA33" si="106">+AA34+AA36+AA37+AA41+AA42</f>
        <v>-163.20971166135888</v>
      </c>
      <c r="AB33" s="20">
        <f t="shared" ref="AB33" si="107">+AB34+AB36+AB37+AB41+AB42</f>
        <v>129.95708025979926</v>
      </c>
      <c r="AC33" s="20">
        <f>+SUM(Q33:AB33)</f>
        <v>-1339.688007188787</v>
      </c>
      <c r="AD33" s="574"/>
      <c r="AE33" s="20">
        <f>+AE34+AE36+AE37+AE41+AE42</f>
        <v>121.11671019235555</v>
      </c>
      <c r="AF33" s="20">
        <f t="shared" ref="AF33" si="108">+AF34+AF36+AF37+AF41+AF42</f>
        <v>238.00156101371203</v>
      </c>
      <c r="AG33" s="20">
        <f t="shared" ref="AG33" si="109">+AG34+AG36+AG37+AG41+AG42</f>
        <v>-4.710174078558957</v>
      </c>
      <c r="AH33" s="20">
        <f t="shared" ref="AH33" si="110">+AH34+AH36+AH37+AH41+AH42</f>
        <v>125.3632627928563</v>
      </c>
      <c r="AI33" s="20">
        <f t="shared" ref="AI33" si="111">+AI34+AI36+AI37+AI41+AI42</f>
        <v>112.5715281838102</v>
      </c>
      <c r="AJ33" s="20">
        <f t="shared" ref="AJ33" si="112">+AJ34+AJ36+AJ37+AJ41+AJ42</f>
        <v>-4.4313101825424281</v>
      </c>
      <c r="AK33" s="20">
        <f t="shared" ref="AK33" si="113">+AK34+AK36+AK37+AK41+AK42</f>
        <v>-221.34346325277829</v>
      </c>
      <c r="AL33" s="20">
        <f t="shared" ref="AL33" si="114">+AL34+AL36+AL37+AL41+AL42</f>
        <v>214.85067735007354</v>
      </c>
      <c r="AM33" s="20">
        <f t="shared" ref="AM33" si="115">+AM34+AM36+AM37+AM41+AM42</f>
        <v>173.77653771862481</v>
      </c>
      <c r="AN33" s="20">
        <f t="shared" ref="AN33" si="116">+AN34+AN36+AN37+AN41+AN42</f>
        <v>142.26983321363477</v>
      </c>
      <c r="AO33" s="20">
        <f t="shared" ref="AO33" si="117">+AO34+AO36+AO37+AO41+AO42</f>
        <v>194.65830488946153</v>
      </c>
      <c r="AP33" s="20">
        <f t="shared" ref="AP33" si="118">+AP34+AP36+AP37+AP41+AP42</f>
        <v>5.459649555385548</v>
      </c>
      <c r="AQ33" s="20">
        <f t="shared" si="2"/>
        <v>1097.5831173960346</v>
      </c>
      <c r="AR33" s="574"/>
      <c r="AS33" s="20">
        <f>+AS34+AS36+AS37+AS41+AS42</f>
        <v>-394.31869147745164</v>
      </c>
      <c r="AT33" s="20">
        <f t="shared" ref="AT33" si="119">+AT34+AT36+AT37+AT41+AT42</f>
        <v>53.964695327589034</v>
      </c>
      <c r="AU33" s="20">
        <f t="shared" ref="AU33" si="120">+AU34+AU36+AU37+AU41+AU42</f>
        <v>249.28481810639235</v>
      </c>
      <c r="AV33" s="20">
        <f t="shared" ref="AV33" si="121">+AV34+AV36+AV37+AV41+AV42</f>
        <v>218.30716016522192</v>
      </c>
      <c r="AW33" s="20">
        <f t="shared" ref="AW33" si="122">+AW34+AW36+AW37+AW41+AW42</f>
        <v>132.63087946605893</v>
      </c>
      <c r="AX33" s="20">
        <f t="shared" ref="AX33" si="123">+AX34+AX36+AX37+AX41+AX42</f>
        <v>332.59407873890166</v>
      </c>
      <c r="AY33" s="20">
        <f t="shared" ref="AY33" si="124">+AY34+AY36+AY37+AY41+AY42</f>
        <v>157.75890288689018</v>
      </c>
      <c r="AZ33" s="20">
        <f t="shared" ref="AZ33" si="125">+AZ34+AZ36+AZ37+AZ41+AZ42</f>
        <v>71.385317031396113</v>
      </c>
      <c r="BA33" s="20">
        <f t="shared" ref="BA33" si="126">+BA34+BA36+BA37+BA41+BA42</f>
        <v>100.21503782884241</v>
      </c>
      <c r="BB33" s="20">
        <f t="shared" ref="BB33" si="127">+BB34+BB36+BB37+BB41+BB42</f>
        <v>254.7978313626368</v>
      </c>
      <c r="BC33" s="20">
        <f t="shared" ref="BC33" si="128">+BC34+BC36+BC37+BC41+BC42</f>
        <v>199.10789139582448</v>
      </c>
      <c r="BD33" s="20">
        <f t="shared" ref="BD33" si="129">+BD34+BD36+BD37+BD41+BD42</f>
        <v>179.81054874293847</v>
      </c>
      <c r="BE33" s="20">
        <f t="shared" si="3"/>
        <v>1555.5384695752405</v>
      </c>
      <c r="BF33" s="574"/>
      <c r="BG33" s="20">
        <f>+BG34+BG36+BG37+BG41+BG42</f>
        <v>176.82605571130608</v>
      </c>
      <c r="BH33" s="20">
        <f t="shared" ref="BH33" si="130">+BH34+BH36+BH37+BH41+BH42</f>
        <v>-724.38841790013453</v>
      </c>
      <c r="BI33" s="20">
        <f t="shared" ref="BI33" si="131">+BI34+BI36+BI37+BI41+BI42</f>
        <v>-183.432071667755</v>
      </c>
      <c r="BJ33" s="20">
        <f t="shared" ref="BJ33" si="132">+BJ34+BJ36+BJ37+BJ41+BJ42</f>
        <v>143.76884080842032</v>
      </c>
      <c r="BK33" s="20">
        <f t="shared" ref="BK33" si="133">+BK34+BK36+BK37+BK41+BK42</f>
        <v>187.62691148887944</v>
      </c>
      <c r="BL33" s="20">
        <f t="shared" ref="BL33" si="134">+BL34+BL36+BL37+BL41+BL42</f>
        <v>16.036905697275898</v>
      </c>
      <c r="BM33" s="20">
        <f t="shared" ref="BM33" si="135">+BM34+BM36+BM37+BM41+BM42</f>
        <v>33.872095597710128</v>
      </c>
      <c r="BN33" s="20">
        <f t="shared" ref="BN33" si="136">+BN34+BN36+BN37+BN41+BN42</f>
        <v>152.99324177950291</v>
      </c>
      <c r="BO33" s="20">
        <f t="shared" ref="BO33" si="137">+BO34+BO36+BO37+BO41+BO42</f>
        <v>-483.95576325783759</v>
      </c>
      <c r="BP33" s="20">
        <f t="shared" ref="BP33" si="138">+BP34+BP36+BP37+BP41+BP42</f>
        <v>285.57128418082465</v>
      </c>
      <c r="BQ33" s="20">
        <f t="shared" ref="BQ33" si="139">+BQ34+BQ36+BQ37+BQ41+BQ42</f>
        <v>-261.82941526499081</v>
      </c>
      <c r="BR33" s="20">
        <f t="shared" ref="BR33" si="140">+BR34+BR36+BR37+BR41+BR42</f>
        <v>-668.41775254730715</v>
      </c>
      <c r="BS33" s="20">
        <f t="shared" si="4"/>
        <v>-1325.3280853741057</v>
      </c>
      <c r="BT33" s="574"/>
      <c r="BU33" s="20">
        <f>+BU34+BU36+BU37+BU41+BU42</f>
        <v>148.65314087965328</v>
      </c>
      <c r="BV33" s="20">
        <f t="shared" ref="BV33" si="141">+BV34+BV36+BV37+BV41+BV42</f>
        <v>126.28239049744664</v>
      </c>
      <c r="BW33" s="20">
        <f t="shared" ref="BW33" si="142">+BW34+BW36+BW37+BW41+BW42</f>
        <v>50.852187622841079</v>
      </c>
      <c r="BX33" s="20">
        <f t="shared" ref="BX33" si="143">+BX34+BX36+BX37+BX41+BX42</f>
        <v>-245.73216243380088</v>
      </c>
      <c r="BY33" s="20">
        <f t="shared" ref="BY33" si="144">+BY34+BY36+BY37+BY41+BY42</f>
        <v>-180.68442471787512</v>
      </c>
      <c r="BZ33" s="20">
        <f t="shared" ref="BZ33" si="145">+BZ34+BZ36+BZ37+BZ41+BZ42</f>
        <v>-196.77655829662919</v>
      </c>
      <c r="CA33" s="20">
        <f t="shared" ref="CA33" si="146">+CA34+CA36+CA37+CA41+CA42</f>
        <v>354.76383047715871</v>
      </c>
      <c r="CB33" s="20">
        <f t="shared" ref="CB33" si="147">+CB34+CB36+CB37+CB41+CB42</f>
        <v>-296.46404163494105</v>
      </c>
      <c r="CC33" s="20">
        <f t="shared" ref="CC33" si="148">+CC34+CC36+CC37+CC41+CC42</f>
        <v>-124.27552598765236</v>
      </c>
      <c r="CD33" s="20">
        <f t="shared" ref="CD33" si="149">+CD34+CD36+CD37+CD41+CD42</f>
        <v>51.626173914483012</v>
      </c>
      <c r="CE33" s="20">
        <f t="shared" ref="CE33" si="150">+CE34+CE36+CE37+CE41+CE42</f>
        <v>-171.15648736992804</v>
      </c>
      <c r="CF33" s="20">
        <f t="shared" ref="CF33" si="151">+CF34+CF36+CF37+CF41+CF42</f>
        <v>218.61024459370523</v>
      </c>
      <c r="CG33" s="20">
        <f t="shared" si="5"/>
        <v>-264.30123245553875</v>
      </c>
      <c r="CH33" s="574"/>
      <c r="CI33" s="20">
        <f>+CI34+CI36+CI37+CI41+CI42</f>
        <v>173.10323348896532</v>
      </c>
      <c r="CJ33" s="20">
        <f t="shared" ref="CJ33" si="152">+CJ34+CJ36+CJ37+CJ41+CJ42</f>
        <v>-0.36943412231506834</v>
      </c>
      <c r="CK33" s="20">
        <f t="shared" ref="CK33" si="153">+CK34+CK36+CK37+CK41+CK42</f>
        <v>138.31158026965511</v>
      </c>
      <c r="CL33" s="20">
        <f t="shared" ref="CL33" si="154">+CL34+CL36+CL37+CL41+CL42</f>
        <v>-60.158012464876762</v>
      </c>
      <c r="CM33" s="20">
        <f t="shared" ref="CM33" si="155">+CM34+CM36+CM37+CM41+CM42</f>
        <v>85.895858835956304</v>
      </c>
      <c r="CN33" s="20">
        <f t="shared" ref="CN33" si="156">+CN34+CN36+CN37+CN41+CN42</f>
        <v>-46.370683049702457</v>
      </c>
      <c r="CO33" s="20">
        <f t="shared" ref="CO33" si="157">+CO34+CO36+CO37+CO41+CO42</f>
        <v>97.077757883497156</v>
      </c>
      <c r="CP33" s="20">
        <f t="shared" ref="CP33" si="158">+CP34+CP36+CP37+CP41+CP42</f>
        <v>-45.780170759999699</v>
      </c>
      <c r="CQ33" s="20">
        <f t="shared" ref="CQ33" si="159">+CQ34+CQ36+CQ37+CQ41+CQ42</f>
        <v>-29.477285860092543</v>
      </c>
      <c r="CR33" s="20">
        <f t="shared" ref="CR33" si="160">+CR34+CR36+CR37+CR41+CR42</f>
        <v>-218.57223784999977</v>
      </c>
      <c r="CS33" s="20">
        <f t="shared" ref="CS33" si="161">+CS34+CS36+CS37+CS41+CS42</f>
        <v>-64.018587188845899</v>
      </c>
      <c r="CT33" s="20">
        <f t="shared" ref="CT33" si="162">+CT34+CT36+CT37+CT41+CT42</f>
        <v>132.13336148753262</v>
      </c>
      <c r="CU33" s="20">
        <f t="shared" si="6"/>
        <v>161.77538066977434</v>
      </c>
      <c r="CV33" s="574"/>
      <c r="CW33" s="20">
        <f>+CW34+CW36+CW37+CW41+CW42</f>
        <v>-148.35267037568431</v>
      </c>
      <c r="CX33" s="20">
        <f t="shared" ref="CX33" si="163">+CX34+CX36+CX37+CX41+CX42</f>
        <v>-97.385626059214644</v>
      </c>
      <c r="CY33" s="20">
        <f t="shared" ref="CY33" si="164">+CY34+CY36+CY37+CY41+CY42</f>
        <v>-77.854982661636285</v>
      </c>
      <c r="CZ33" s="20">
        <f t="shared" ref="CZ33" si="165">+CZ34+CZ36+CZ37+CZ41+CZ42</f>
        <v>-9.7543602401355116</v>
      </c>
      <c r="DA33" s="20">
        <f t="shared" ref="DA33" si="166">+DA34+DA36+DA37+DA41+DA42</f>
        <v>-65.986660104107031</v>
      </c>
      <c r="DB33" s="20">
        <f t="shared" ref="DB33" si="167">+DB34+DB36+DB37+DB41+DB42</f>
        <v>136.17478110076402</v>
      </c>
      <c r="DC33" s="20">
        <f t="shared" ref="DC33" si="168">+DC34+DC36+DC37+DC41+DC42</f>
        <v>159.85420507357929</v>
      </c>
      <c r="DD33" s="20">
        <f t="shared" ref="DD33" si="169">+DD34+DD36+DD37+DD41+DD42</f>
        <v>132.24831804852289</v>
      </c>
      <c r="DE33" s="20">
        <f t="shared" ref="DE33" si="170">+DE34+DE36+DE37+DE41+DE42</f>
        <v>-141.98089481323939</v>
      </c>
      <c r="DF33" s="20">
        <f t="shared" ref="DF33" si="171">+DF34+DF36+DF37+DF41+DF42</f>
        <v>-13.610826645093285</v>
      </c>
      <c r="DG33" s="20">
        <f t="shared" ref="DG33" si="172">+DG34+DG36+DG37+DG41+DG42</f>
        <v>-16.541188215359011</v>
      </c>
      <c r="DH33" s="20">
        <f t="shared" ref="DH33" si="173">+DH34+DH36+DH37+DH41+DH42</f>
        <v>124.3720498363044</v>
      </c>
      <c r="DI33" s="20">
        <f t="shared" si="7"/>
        <v>-18.817855055298821</v>
      </c>
      <c r="DJ33" s="574"/>
      <c r="DK33" s="20">
        <f>+DK34+DK36+DK37+DK41+DK42</f>
        <v>-110.77366423000018</v>
      </c>
      <c r="DL33" s="20">
        <f t="shared" ref="DL33" si="174">+DL34+DL36+DL37+DL41+DL42</f>
        <v>28.325783560000026</v>
      </c>
      <c r="DM33" s="20">
        <f t="shared" ref="DM33" si="175">+DM34+DM36+DM37+DM41+DM42</f>
        <v>127.34643971000006</v>
      </c>
      <c r="DN33" s="20">
        <f t="shared" ref="DN33" si="176">+DN34+DN36+DN37+DN41+DN42</f>
        <v>-234.56837045999995</v>
      </c>
      <c r="DO33" s="20">
        <f t="shared" ref="DO33" si="177">+DO34+DO36+DO37+DO41+DO42</f>
        <v>-24.155087889999827</v>
      </c>
      <c r="DP33" s="20">
        <f t="shared" ref="DP33" si="178">+DP34+DP36+DP37+DP41+DP42</f>
        <v>-27.828769349999934</v>
      </c>
      <c r="DQ33" s="20">
        <f t="shared" ref="DQ33" si="179">+DQ34+DQ36+DQ37+DQ41+DQ42</f>
        <v>32.590157079999656</v>
      </c>
      <c r="DR33" s="20">
        <f t="shared" ref="DR33" si="180">+DR34+DR36+DR37+DR41+DR42</f>
        <v>63.192603239999897</v>
      </c>
      <c r="DS33" s="20">
        <f t="shared" ref="DS33" si="181">+DS34+DS36+DS37+DS41+DS42</f>
        <v>-370.40435486000081</v>
      </c>
      <c r="DT33" s="20">
        <f t="shared" ref="DT33" si="182">+DT34+DT36+DT37+DT41+DT42</f>
        <v>-25.909840599999782</v>
      </c>
      <c r="DU33" s="20">
        <f t="shared" ref="DU33" si="183">+DU34+DU36+DU37+DU41+DU42</f>
        <v>-6.3478989699992923</v>
      </c>
      <c r="DV33" s="20">
        <f t="shared" ref="DV33" si="184">+DV34+DV36+DV37+DV41+DV42</f>
        <v>24.42165853000045</v>
      </c>
      <c r="DW33" s="20">
        <f t="shared" si="8"/>
        <v>-524.11134423999977</v>
      </c>
      <c r="DX33" s="574"/>
      <c r="DY33" s="20">
        <f>+DY34+DY36+DY37+DY41+DY42</f>
        <v>-16.113723390000036</v>
      </c>
      <c r="DZ33" s="20">
        <f t="shared" ref="DZ33" si="185">+DZ34+DZ36+DZ37+DZ41+DZ42</f>
        <v>243.57497843999991</v>
      </c>
      <c r="EA33" s="20">
        <f t="shared" ref="EA33" si="186">+EA34+EA36+EA37+EA41+EA42</f>
        <v>163.76358394000005</v>
      </c>
      <c r="EB33" s="20">
        <f t="shared" ref="EB33" si="187">+EB34+EB36+EB37+EB41+EB42</f>
        <v>110.94532097000003</v>
      </c>
      <c r="EC33" s="20">
        <f t="shared" ref="EC33" si="188">+EC34+EC36+EC37+EC41+EC42</f>
        <v>-108.12381486999992</v>
      </c>
      <c r="ED33" s="20">
        <f t="shared" ref="ED33" si="189">+ED34+ED36+ED37+ED41+ED42</f>
        <v>78.017868505999942</v>
      </c>
      <c r="EE33" s="20">
        <f t="shared" ref="EE33" si="190">+EE34+EE36+EE37+EE41+EE42</f>
        <v>-182.43831128999949</v>
      </c>
      <c r="EF33" s="20">
        <f t="shared" ref="EF33" si="191">+EF34+EF36+EF37+EF41+EF42</f>
        <v>149.89962283629558</v>
      </c>
      <c r="EG33" s="20">
        <f t="shared" ref="EG33" si="192">+EG34+EG36+EG37+EG41+EG42</f>
        <v>60.395168196296567</v>
      </c>
      <c r="EH33" s="20">
        <f t="shared" ref="EH33" si="193">+EH34+EH36+EH37+EH41+EH42</f>
        <v>-13.447978443703285</v>
      </c>
      <c r="EI33" s="20">
        <f t="shared" ref="EI33" si="194">+EI34+EI36+EI37+EI41+EI42</f>
        <v>-249.29941058370378</v>
      </c>
      <c r="EJ33" s="20">
        <f t="shared" ref="EJ33" si="195">+EJ34+EJ36+EJ37+EJ41+EJ42</f>
        <v>-68.841795197036788</v>
      </c>
      <c r="EK33" s="20">
        <f t="shared" si="9"/>
        <v>168.33150911414879</v>
      </c>
      <c r="EL33" s="574"/>
      <c r="EM33" s="20">
        <f>+EM34+EM36+EM37+EM41+EM42</f>
        <v>-167.52999122000023</v>
      </c>
      <c r="EN33" s="20">
        <f t="shared" ref="EN33" si="196">+EN34+EN36+EN37+EN41+EN42</f>
        <v>-40.764783340000101</v>
      </c>
      <c r="EO33" s="20">
        <f t="shared" ref="EO33" si="197">+EO34+EO36+EO37+EO41+EO42</f>
        <v>-129.29981352899981</v>
      </c>
      <c r="EP33" s="20">
        <f t="shared" ref="EP33" si="198">+EP34+EP36+EP37+EP41+EP42</f>
        <v>-125.38704660999984</v>
      </c>
      <c r="EQ33" s="20">
        <f t="shared" ref="EQ33" si="199">+EQ34+EQ36+EQ37+EQ41+EQ42</f>
        <v>22.520316749999882</v>
      </c>
      <c r="ER33" s="20">
        <f t="shared" ref="ER33" si="200">+ER34+ER36+ER37+ER41+ER42</f>
        <v>-43.956954100000132</v>
      </c>
      <c r="ES33" s="20">
        <f t="shared" ref="ES33" si="201">+ES34+ES36+ES37+ES41+ES42</f>
        <v>61.233296439999876</v>
      </c>
      <c r="ET33" s="20">
        <f t="shared" ref="ET33" si="202">+ET34+ET36+ET37+ET41+ET42</f>
        <v>-126.0004623800009</v>
      </c>
      <c r="EU33" s="20">
        <f t="shared" ref="EU33" si="203">+EU34+EU36+EU37+EU41+EU42</f>
        <v>86.567854010001213</v>
      </c>
      <c r="EV33" s="20">
        <f t="shared" ref="EV33" si="204">+EV34+EV36+EV37+EV41+EV42</f>
        <v>-117.8609947099999</v>
      </c>
      <c r="EW33" s="20">
        <f t="shared" ref="EW33" si="205">+EW34+EW36+EW37+EW41+EW42</f>
        <v>-130.96611645000047</v>
      </c>
      <c r="EX33" s="20">
        <f t="shared" ref="EX33" si="206">+EX34+EX36+EX37+EX41+EX42</f>
        <v>-180.58234633228571</v>
      </c>
      <c r="EY33" s="20">
        <f t="shared" si="10"/>
        <v>-892.02704147128622</v>
      </c>
      <c r="EZ33" s="574"/>
      <c r="FA33" s="20">
        <f>+FA34+FA36+FA37+FA41+FA42</f>
        <v>-14.813938751486273</v>
      </c>
      <c r="FB33" s="20">
        <f t="shared" ref="FB33:FL33" si="207">+FB34+FB36+FB37+FB41+FB42</f>
        <v>342.12118869108343</v>
      </c>
      <c r="FC33" s="20">
        <f t="shared" si="207"/>
        <v>-321.7355245180072</v>
      </c>
      <c r="FD33" s="20">
        <f t="shared" si="207"/>
        <v>-137.25397865296279</v>
      </c>
      <c r="FE33" s="20">
        <f t="shared" si="207"/>
        <v>118.90013051025007</v>
      </c>
      <c r="FF33" s="20">
        <f t="shared" si="207"/>
        <v>-188.12498283121079</v>
      </c>
      <c r="FG33" s="20">
        <f t="shared" si="207"/>
        <v>-208.06558717969912</v>
      </c>
      <c r="FH33" s="20">
        <f t="shared" si="207"/>
        <v>0.47447287646432912</v>
      </c>
      <c r="FI33" s="20">
        <f t="shared" si="207"/>
        <v>-48.832533766528357</v>
      </c>
      <c r="FJ33" s="20">
        <f t="shared" si="207"/>
        <v>87.752630514062517</v>
      </c>
      <c r="FK33" s="20">
        <f t="shared" si="207"/>
        <v>-39.040478209832834</v>
      </c>
      <c r="FL33" s="20">
        <f t="shared" si="207"/>
        <v>26.924419365025102</v>
      </c>
      <c r="FM33" s="20">
        <f t="shared" si="11"/>
        <v>-381.69418195284186</v>
      </c>
      <c r="FO33" s="20">
        <f>+FO34+FO36+FO37+FO41+FO42</f>
        <v>101.23885876944723</v>
      </c>
      <c r="FP33" s="20">
        <f t="shared" ref="FP33:FX33" si="208">+FP34+FP36+FP37+FP41+FP42</f>
        <v>178.60021230687659</v>
      </c>
      <c r="FQ33" s="20">
        <f t="shared" si="208"/>
        <v>39.617862800261328</v>
      </c>
      <c r="FR33" s="20">
        <f t="shared" si="208"/>
        <v>-280.92577690094822</v>
      </c>
      <c r="FS33" s="20">
        <f t="shared" si="208"/>
        <v>86.635054307311577</v>
      </c>
      <c r="FT33" s="20">
        <f t="shared" si="208"/>
        <v>-80.208743615929762</v>
      </c>
      <c r="FU33" s="20">
        <f t="shared" si="208"/>
        <v>-109.28872990401901</v>
      </c>
      <c r="FV33" s="20">
        <f t="shared" si="208"/>
        <v>323.00702029865079</v>
      </c>
      <c r="FW33" s="20">
        <f t="shared" si="208"/>
        <v>-47.612243727042824</v>
      </c>
      <c r="FX33" s="20">
        <f t="shared" si="208"/>
        <v>-34.539138982325987</v>
      </c>
      <c r="FY33" s="20">
        <f>+SUM(FO33:FX33)</f>
        <v>176.52437535228171</v>
      </c>
      <c r="GA33" s="708"/>
    </row>
    <row r="34" spans="2:183" x14ac:dyDescent="0.25">
      <c r="B34" s="692" t="s">
        <v>99</v>
      </c>
      <c r="C34" s="15">
        <v>-42.002145339424345</v>
      </c>
      <c r="D34" s="15">
        <v>53.264656463612475</v>
      </c>
      <c r="E34" s="15">
        <v>55.604519815695028</v>
      </c>
      <c r="F34" s="15">
        <v>71.692456661667975</v>
      </c>
      <c r="G34" s="15">
        <v>50.583681001567278</v>
      </c>
      <c r="H34" s="15">
        <v>-130.59075524190104</v>
      </c>
      <c r="I34" s="15">
        <v>27.189861368405275</v>
      </c>
      <c r="J34" s="15">
        <v>25.237131787939969</v>
      </c>
      <c r="K34" s="15">
        <v>104.52287177357319</v>
      </c>
      <c r="L34" s="15">
        <v>8.2646894907413539</v>
      </c>
      <c r="M34" s="15">
        <v>136.50607245633171</v>
      </c>
      <c r="N34" s="15">
        <v>245.39833099336246</v>
      </c>
      <c r="O34" s="15">
        <f t="shared" si="0"/>
        <v>605.67137123157136</v>
      </c>
      <c r="P34" s="16"/>
      <c r="Q34" s="15">
        <v>-156.13730049234269</v>
      </c>
      <c r="R34" s="15">
        <v>125.56839869984431</v>
      </c>
      <c r="S34" s="15">
        <v>-78.835469903076017</v>
      </c>
      <c r="T34" s="15">
        <v>-27.950173269680235</v>
      </c>
      <c r="U34" s="15">
        <v>-46.648428643089218</v>
      </c>
      <c r="V34" s="15">
        <v>-112.82415230012363</v>
      </c>
      <c r="W34" s="15">
        <v>25.813414446975585</v>
      </c>
      <c r="X34" s="15">
        <v>157.9179962046322</v>
      </c>
      <c r="Y34" s="15">
        <v>-320.44990787621055</v>
      </c>
      <c r="Z34" s="15">
        <v>-27.40277883757291</v>
      </c>
      <c r="AA34" s="15">
        <v>-263.52218462554981</v>
      </c>
      <c r="AB34" s="15">
        <v>110.87085138568665</v>
      </c>
      <c r="AC34" s="15">
        <f t="shared" si="1"/>
        <v>-613.5997352105062</v>
      </c>
      <c r="AD34" s="16"/>
      <c r="AE34" s="15">
        <v>67.328993757374917</v>
      </c>
      <c r="AF34" s="15">
        <v>167.396896163712</v>
      </c>
      <c r="AG34" s="15">
        <v>-53.877283748558888</v>
      </c>
      <c r="AH34" s="15">
        <v>108.66102471552762</v>
      </c>
      <c r="AI34" s="15">
        <v>55.997937860310245</v>
      </c>
      <c r="AJ34" s="15">
        <v>-48.081288429261932</v>
      </c>
      <c r="AK34" s="15">
        <v>-340.84553055925608</v>
      </c>
      <c r="AL34" s="15">
        <v>165.83704949007353</v>
      </c>
      <c r="AM34" s="15">
        <v>177.6261552486248</v>
      </c>
      <c r="AN34" s="15">
        <v>142.3373406469633</v>
      </c>
      <c r="AO34" s="15">
        <v>197.20384720944088</v>
      </c>
      <c r="AP34" s="15">
        <v>416.95096229649499</v>
      </c>
      <c r="AQ34" s="15">
        <f t="shared" si="2"/>
        <v>1056.5361046514454</v>
      </c>
      <c r="AR34" s="16"/>
      <c r="AS34" s="15">
        <v>-38.255860104122974</v>
      </c>
      <c r="AT34" s="15">
        <v>-20.332108882410949</v>
      </c>
      <c r="AU34" s="15">
        <v>123.2376695263923</v>
      </c>
      <c r="AV34" s="15">
        <v>197.51396370522187</v>
      </c>
      <c r="AW34" s="15">
        <v>104.06004886605898</v>
      </c>
      <c r="AX34" s="15">
        <v>179.77494132890172</v>
      </c>
      <c r="AY34" s="15">
        <v>55.457606127046944</v>
      </c>
      <c r="AZ34" s="15">
        <v>46.653306081396131</v>
      </c>
      <c r="BA34" s="15">
        <v>17.559807518842433</v>
      </c>
      <c r="BB34" s="15">
        <v>140.89458249263677</v>
      </c>
      <c r="BC34" s="15">
        <v>184.0908867958245</v>
      </c>
      <c r="BD34" s="15">
        <v>123.28207604293846</v>
      </c>
      <c r="BE34" s="15">
        <f t="shared" si="3"/>
        <v>1113.9369194987262</v>
      </c>
      <c r="BF34" s="16"/>
      <c r="BG34" s="15">
        <v>162.59070158130604</v>
      </c>
      <c r="BH34" s="15">
        <v>-769.91440830013437</v>
      </c>
      <c r="BI34" s="15">
        <v>-199.80238463775504</v>
      </c>
      <c r="BJ34" s="15">
        <v>-30.113422821579775</v>
      </c>
      <c r="BK34" s="15">
        <v>172.29132224887948</v>
      </c>
      <c r="BL34" s="15">
        <v>20.378483907275982</v>
      </c>
      <c r="BM34" s="15">
        <v>15.958901427710094</v>
      </c>
      <c r="BN34" s="15">
        <v>144.77589488950281</v>
      </c>
      <c r="BO34" s="15">
        <v>-4.8312394478374898</v>
      </c>
      <c r="BP34" s="15">
        <v>128.36411247082461</v>
      </c>
      <c r="BQ34" s="15">
        <v>-430.4012734849909</v>
      </c>
      <c r="BR34" s="15">
        <v>-427.89358542730707</v>
      </c>
      <c r="BS34" s="15">
        <f t="shared" si="4"/>
        <v>-1218.5968975941057</v>
      </c>
      <c r="BT34" s="16"/>
      <c r="BU34" s="15">
        <v>195.51481717965331</v>
      </c>
      <c r="BV34" s="15">
        <v>35.650939557446591</v>
      </c>
      <c r="BW34" s="15">
        <v>59.525384822841232</v>
      </c>
      <c r="BX34" s="15">
        <v>44.186497046199051</v>
      </c>
      <c r="BY34" s="15">
        <v>172.56813355212478</v>
      </c>
      <c r="BZ34" s="15">
        <v>-106.89600109662913</v>
      </c>
      <c r="CA34" s="15">
        <v>292.62878446715865</v>
      </c>
      <c r="CB34" s="15">
        <v>-174.58917974494108</v>
      </c>
      <c r="CC34" s="15">
        <v>-156.98018306765232</v>
      </c>
      <c r="CD34" s="15">
        <v>137.98788354448303</v>
      </c>
      <c r="CE34" s="15">
        <v>-259.38950719992812</v>
      </c>
      <c r="CF34" s="15">
        <v>119.8918401537054</v>
      </c>
      <c r="CG34" s="15">
        <f t="shared" si="5"/>
        <v>360.09940921446145</v>
      </c>
      <c r="CH34" s="16"/>
      <c r="CI34" s="15">
        <v>24.895353398965327</v>
      </c>
      <c r="CJ34" s="15">
        <v>-36.107515046720394</v>
      </c>
      <c r="CK34" s="15">
        <v>122.99941444406036</v>
      </c>
      <c r="CL34" s="15">
        <v>-48.324671604876684</v>
      </c>
      <c r="CM34" s="15">
        <v>81.951311035956294</v>
      </c>
      <c r="CN34" s="15">
        <v>-42.354223689702579</v>
      </c>
      <c r="CO34" s="15">
        <v>83.756590773497138</v>
      </c>
      <c r="CP34" s="15">
        <v>-39.748545679999694</v>
      </c>
      <c r="CQ34" s="15">
        <v>-22.680831580092516</v>
      </c>
      <c r="CR34" s="15">
        <v>-202.35555580999983</v>
      </c>
      <c r="CS34" s="15">
        <v>-72.394115518845922</v>
      </c>
      <c r="CT34" s="15">
        <v>144.26114769753281</v>
      </c>
      <c r="CU34" s="15">
        <f t="shared" si="6"/>
        <v>-6.1016415802257029</v>
      </c>
      <c r="CV34" s="16"/>
      <c r="CW34" s="15">
        <v>-153.38743157568436</v>
      </c>
      <c r="CX34" s="15">
        <v>-8.0545074192146799</v>
      </c>
      <c r="CY34" s="15">
        <v>51.896186548363744</v>
      </c>
      <c r="CZ34" s="15">
        <v>-8.2789847758916615</v>
      </c>
      <c r="DA34" s="15">
        <v>-62.541826548350912</v>
      </c>
      <c r="DB34" s="15">
        <v>131.42209651076411</v>
      </c>
      <c r="DC34" s="15">
        <v>172.66785160357929</v>
      </c>
      <c r="DD34" s="15">
        <v>165.21450938852277</v>
      </c>
      <c r="DE34" s="15">
        <v>-144.77895829639465</v>
      </c>
      <c r="DF34" s="15">
        <v>-2.9351868819379519</v>
      </c>
      <c r="DG34" s="15">
        <v>11.789682954640909</v>
      </c>
      <c r="DH34" s="15">
        <v>90.169706396304463</v>
      </c>
      <c r="DI34" s="15">
        <f t="shared" si="7"/>
        <v>243.18313790470106</v>
      </c>
      <c r="DJ34" s="16"/>
      <c r="DK34" s="15">
        <v>-101.56584228000017</v>
      </c>
      <c r="DL34" s="15">
        <v>22.537944599999975</v>
      </c>
      <c r="DM34" s="15">
        <v>152.67192766000016</v>
      </c>
      <c r="DN34" s="15">
        <v>-246.47836723</v>
      </c>
      <c r="DO34" s="15">
        <v>-48.56154634999973</v>
      </c>
      <c r="DP34" s="15">
        <v>-15.205246130000006</v>
      </c>
      <c r="DQ34" s="15">
        <v>36.311195239999634</v>
      </c>
      <c r="DR34" s="15">
        <v>60.834379009999921</v>
      </c>
      <c r="DS34" s="15">
        <v>-371.71420818000087</v>
      </c>
      <c r="DT34" s="15">
        <v>-23.97946633999986</v>
      </c>
      <c r="DU34" s="15">
        <v>-5.1873377199991637</v>
      </c>
      <c r="DV34" s="15">
        <v>13.908676020000485</v>
      </c>
      <c r="DW34" s="15">
        <f t="shared" si="8"/>
        <v>-526.42789169999958</v>
      </c>
      <c r="DX34" s="16"/>
      <c r="DY34" s="15">
        <v>-4.4537709400001262</v>
      </c>
      <c r="DZ34" s="15">
        <v>228.94932706000003</v>
      </c>
      <c r="EA34" s="15">
        <v>174.06777746</v>
      </c>
      <c r="EB34" s="15">
        <v>114.38648288000005</v>
      </c>
      <c r="EC34" s="15">
        <v>-87.563863669999932</v>
      </c>
      <c r="ED34" s="15">
        <v>18.15364828599995</v>
      </c>
      <c r="EE34" s="15">
        <v>-196.26871533999955</v>
      </c>
      <c r="EF34" s="15">
        <v>179.43134153629563</v>
      </c>
      <c r="EG34" s="15">
        <v>73.144021486296623</v>
      </c>
      <c r="EH34" s="15">
        <v>14.113884636296632</v>
      </c>
      <c r="EI34" s="15">
        <v>-61.022154593703789</v>
      </c>
      <c r="EJ34" s="15">
        <v>-36.210592987036648</v>
      </c>
      <c r="EK34" s="15">
        <f t="shared" si="9"/>
        <v>416.72738581414899</v>
      </c>
      <c r="EL34" s="16"/>
      <c r="EM34" s="15">
        <v>-117.46032522000021</v>
      </c>
      <c r="EN34" s="15">
        <v>214.4637416599999</v>
      </c>
      <c r="EO34" s="15">
        <v>-172.6431715289998</v>
      </c>
      <c r="EP34" s="15">
        <v>-175.89918560999985</v>
      </c>
      <c r="EQ34" s="15">
        <v>53.757818749999885</v>
      </c>
      <c r="ER34" s="15">
        <v>-13.067239100000137</v>
      </c>
      <c r="ES34" s="15">
        <v>200.63190943999987</v>
      </c>
      <c r="ET34" s="15">
        <v>-23.529102380000907</v>
      </c>
      <c r="EU34" s="15">
        <v>104.66729701000121</v>
      </c>
      <c r="EV34" s="15">
        <v>-11.942683709999898</v>
      </c>
      <c r="EW34" s="15">
        <v>-17.423746450000451</v>
      </c>
      <c r="EX34" s="15">
        <v>79.118340667714293</v>
      </c>
      <c r="EY34" s="15">
        <f t="shared" si="10"/>
        <v>120.67365352871391</v>
      </c>
      <c r="EZ34" s="16"/>
      <c r="FA34" s="15">
        <v>-15.11080475148627</v>
      </c>
      <c r="FB34" s="15">
        <v>225.96878369108344</v>
      </c>
      <c r="FC34" s="15">
        <v>-82.041830518007217</v>
      </c>
      <c r="FD34" s="15">
        <v>-141.59110265296277</v>
      </c>
      <c r="FE34" s="15">
        <v>120.85705551025006</v>
      </c>
      <c r="FF34" s="15">
        <v>-188.35795283121078</v>
      </c>
      <c r="FG34" s="15">
        <v>-57.570065179699135</v>
      </c>
      <c r="FH34" s="15">
        <v>-149.99298812353567</v>
      </c>
      <c r="FI34" s="15">
        <v>-48.493685766528358</v>
      </c>
      <c r="FJ34" s="15">
        <v>38.450380514062516</v>
      </c>
      <c r="FK34" s="15">
        <v>-98.485821209832835</v>
      </c>
      <c r="FL34" s="15">
        <v>86.069777365025104</v>
      </c>
      <c r="FM34" s="15">
        <f t="shared" si="11"/>
        <v>-310.29825395284189</v>
      </c>
      <c r="FO34" s="15">
        <v>-100.50176723055277</v>
      </c>
      <c r="FP34" s="15">
        <v>178.22638930687657</v>
      </c>
      <c r="FQ34" s="15">
        <v>215.11289117026132</v>
      </c>
      <c r="FR34" s="15">
        <v>-281.81135390094823</v>
      </c>
      <c r="FS34" s="15">
        <v>107.11993130731157</v>
      </c>
      <c r="FT34" s="15">
        <v>38.497733384070244</v>
      </c>
      <c r="FU34" s="15">
        <v>-169.62203790401901</v>
      </c>
      <c r="FV34" s="15">
        <v>110.2457462986508</v>
      </c>
      <c r="FW34" s="15">
        <v>134.88790327295717</v>
      </c>
      <c r="FX34" s="15">
        <v>-14.680943982325985</v>
      </c>
      <c r="FY34" s="15">
        <f>+SUM(FO34:FX34)</f>
        <v>217.4744917222817</v>
      </c>
      <c r="GA34" s="708"/>
    </row>
    <row r="35" spans="2:183" x14ac:dyDescent="0.25">
      <c r="B35" s="692" t="s">
        <v>204</v>
      </c>
      <c r="C35" s="15">
        <v>9.4080502605770064</v>
      </c>
      <c r="D35" s="15">
        <v>-59.767719782887781</v>
      </c>
      <c r="E35" s="15">
        <v>-71.715947220203873</v>
      </c>
      <c r="F35" s="15">
        <v>52.630855512783214</v>
      </c>
      <c r="G35" s="15">
        <v>118.7133709719518</v>
      </c>
      <c r="H35" s="15">
        <v>-162.75866328600219</v>
      </c>
      <c r="I35" s="15">
        <v>53.921824205306308</v>
      </c>
      <c r="J35" s="15">
        <v>90.790647315948434</v>
      </c>
      <c r="K35" s="15">
        <v>91.276030973163088</v>
      </c>
      <c r="L35" s="15">
        <v>63.284051402441818</v>
      </c>
      <c r="M35" s="15">
        <v>224.06330811343156</v>
      </c>
      <c r="N35" s="15">
        <v>-28.904610427935268</v>
      </c>
      <c r="O35" s="15">
        <f t="shared" si="0"/>
        <v>380.9411980385741</v>
      </c>
      <c r="P35" s="16"/>
      <c r="Q35" s="15">
        <v>-105.92767125934404</v>
      </c>
      <c r="R35" s="15">
        <v>27.955463122843355</v>
      </c>
      <c r="S35" s="15">
        <v>-89.892036863975321</v>
      </c>
      <c r="T35" s="15">
        <v>1.5961957172980377</v>
      </c>
      <c r="U35" s="15">
        <v>19.705684944184732</v>
      </c>
      <c r="V35" s="15">
        <v>-4.6087188978749509</v>
      </c>
      <c r="W35" s="15">
        <v>-8.4282029783745998</v>
      </c>
      <c r="X35" s="15">
        <v>-104.63589398019121</v>
      </c>
      <c r="Y35" s="15">
        <v>-22.856305020311879</v>
      </c>
      <c r="Z35" s="15">
        <v>116.91930000110165</v>
      </c>
      <c r="AA35" s="15">
        <v>-203.97176047800065</v>
      </c>
      <c r="AB35" s="15">
        <v>93.195206885138475</v>
      </c>
      <c r="AC35" s="15">
        <f t="shared" si="1"/>
        <v>-280.9487388075064</v>
      </c>
      <c r="AD35" s="16"/>
      <c r="AE35" s="15">
        <v>-26.164590269625421</v>
      </c>
      <c r="AF35" s="15">
        <v>14.996222753162485</v>
      </c>
      <c r="AG35" s="15">
        <v>32.796267850010793</v>
      </c>
      <c r="AH35" s="15">
        <v>-14.246896488306021</v>
      </c>
      <c r="AI35" s="15">
        <v>50.256175456375473</v>
      </c>
      <c r="AJ35" s="15">
        <v>-46.424676151995307</v>
      </c>
      <c r="AK35" s="15">
        <v>-92.043314035327995</v>
      </c>
      <c r="AL35" s="15">
        <v>-28.005618341888152</v>
      </c>
      <c r="AM35" s="15">
        <v>-6.8903662075257444</v>
      </c>
      <c r="AN35" s="15">
        <v>103.85825527554955</v>
      </c>
      <c r="AO35" s="15">
        <v>62.500120378868814</v>
      </c>
      <c r="AP35" s="15">
        <v>744.97515276214676</v>
      </c>
      <c r="AQ35" s="15">
        <f t="shared" si="2"/>
        <v>795.60673298144525</v>
      </c>
      <c r="AR35" s="16"/>
      <c r="AS35" s="15">
        <v>-954.45570933412364</v>
      </c>
      <c r="AT35" s="15">
        <v>359.36936729758833</v>
      </c>
      <c r="AU35" s="15">
        <v>-33.915988063606022</v>
      </c>
      <c r="AV35" s="15">
        <v>84.50684754522203</v>
      </c>
      <c r="AW35" s="15">
        <v>-4.9073950339418388</v>
      </c>
      <c r="AX35" s="15">
        <v>145.86165276890355</v>
      </c>
      <c r="AY35" s="15">
        <v>165.75579553704566</v>
      </c>
      <c r="AZ35" s="15">
        <v>52.564575971395506</v>
      </c>
      <c r="BA35" s="15">
        <v>-294.62089092115605</v>
      </c>
      <c r="BB35" s="15">
        <v>9.3046159326234488</v>
      </c>
      <c r="BC35" s="15">
        <v>93.726905015836479</v>
      </c>
      <c r="BD35" s="15">
        <v>240.78583232293764</v>
      </c>
      <c r="BE35" s="15">
        <f t="shared" si="3"/>
        <v>-136.02439096127497</v>
      </c>
      <c r="BF35" s="16"/>
      <c r="BG35" s="15">
        <v>-44.55841726869096</v>
      </c>
      <c r="BH35" s="15">
        <v>-188.11895675013966</v>
      </c>
      <c r="BI35" s="15">
        <v>78.997178422248169</v>
      </c>
      <c r="BJ35" s="15">
        <v>67.750560258420165</v>
      </c>
      <c r="BK35" s="15">
        <v>13.352568968880206</v>
      </c>
      <c r="BL35" s="15">
        <v>28.126932287275054</v>
      </c>
      <c r="BM35" s="15">
        <v>11.292997627708125</v>
      </c>
      <c r="BN35" s="15">
        <v>-5.7551902204955638</v>
      </c>
      <c r="BO35" s="15">
        <v>81.556453702162202</v>
      </c>
      <c r="BP35" s="15">
        <v>114.61013775082634</v>
      </c>
      <c r="BQ35" s="15">
        <v>29.8881226450074</v>
      </c>
      <c r="BR35" s="15">
        <v>35.498059262693687</v>
      </c>
      <c r="BS35" s="15">
        <f t="shared" si="4"/>
        <v>222.64044668589517</v>
      </c>
      <c r="BT35" s="16"/>
      <c r="BU35" s="15">
        <v>-44.965304030348875</v>
      </c>
      <c r="BV35" s="15">
        <v>53.97710658744947</v>
      </c>
      <c r="BW35" s="15">
        <v>-4.7789089371618729</v>
      </c>
      <c r="BX35" s="15">
        <v>31.194566246202072</v>
      </c>
      <c r="BY35" s="15">
        <v>48.891754122123473</v>
      </c>
      <c r="BZ35" s="15">
        <v>55.029312023370892</v>
      </c>
      <c r="CA35" s="15">
        <v>-63.155373092840762</v>
      </c>
      <c r="CB35" s="15">
        <v>61.52157185505888</v>
      </c>
      <c r="CC35" s="15">
        <v>34.860086522348126</v>
      </c>
      <c r="CD35" s="15">
        <v>-7.4446121555174898</v>
      </c>
      <c r="CE35" s="15">
        <v>59.812119520070667</v>
      </c>
      <c r="CF35" s="15">
        <v>155.23443307370619</v>
      </c>
      <c r="CG35" s="15">
        <f t="shared" si="5"/>
        <v>380.17675173446077</v>
      </c>
      <c r="CH35" s="16"/>
      <c r="CI35" s="15">
        <v>34.060384118963995</v>
      </c>
      <c r="CJ35" s="15">
        <v>10.079498923278976</v>
      </c>
      <c r="CK35" s="15">
        <v>64.660523474063893</v>
      </c>
      <c r="CL35" s="15">
        <v>-9.2166204192574099</v>
      </c>
      <c r="CM35" s="15">
        <v>9.6307902703367887</v>
      </c>
      <c r="CN35" s="15">
        <v>-19.322573539703868</v>
      </c>
      <c r="CO35" s="15">
        <v>27.383604093496018</v>
      </c>
      <c r="CP35" s="15">
        <v>23.262280410001551</v>
      </c>
      <c r="CQ35" s="15">
        <v>13.106562579908541</v>
      </c>
      <c r="CR35" s="15">
        <v>7.8487318799983825</v>
      </c>
      <c r="CS35" s="15">
        <v>34.293174087871193</v>
      </c>
      <c r="CT35" s="15">
        <v>56.727440947920037</v>
      </c>
      <c r="CU35" s="15">
        <f t="shared" si="6"/>
        <v>252.51379682687809</v>
      </c>
      <c r="CV35" s="16"/>
      <c r="CW35" s="15">
        <v>-121.76992198278691</v>
      </c>
      <c r="CX35" s="15">
        <v>47.019345910784253</v>
      </c>
      <c r="CY35" s="15">
        <v>185.67955285836268</v>
      </c>
      <c r="CZ35" s="15">
        <v>-3.0618994158908208</v>
      </c>
      <c r="DA35" s="15">
        <v>-63.601543128353256</v>
      </c>
      <c r="DB35" s="15">
        <v>29.545922660766337</v>
      </c>
      <c r="DC35" s="15">
        <v>-24.93718028641976</v>
      </c>
      <c r="DD35" s="15">
        <v>3.8763501785218466</v>
      </c>
      <c r="DE35" s="15">
        <v>4.1093171936064437</v>
      </c>
      <c r="DF35" s="15">
        <v>7.8753188880620826</v>
      </c>
      <c r="DG35" s="15">
        <v>-23.324823985359348</v>
      </c>
      <c r="DH35" s="15">
        <v>51.442459376303503</v>
      </c>
      <c r="DI35" s="15">
        <f t="shared" si="7"/>
        <v>92.852898267597055</v>
      </c>
      <c r="DJ35" s="16"/>
      <c r="DK35" s="15">
        <v>17.520150759967137</v>
      </c>
      <c r="DL35" s="15">
        <v>146.12661813002953</v>
      </c>
      <c r="DM35" s="15">
        <v>-85.058576029989041</v>
      </c>
      <c r="DN35" s="15">
        <v>40.311737319991892</v>
      </c>
      <c r="DO35" s="15">
        <v>-191.86518420000226</v>
      </c>
      <c r="DP35" s="15">
        <v>-53.128889490021237</v>
      </c>
      <c r="DQ35" s="15">
        <v>-17.282098390001721</v>
      </c>
      <c r="DR35" s="15">
        <v>26.406658960031109</v>
      </c>
      <c r="DS35" s="15">
        <v>68.87158282999394</v>
      </c>
      <c r="DT35" s="15">
        <v>-98.590763080001821</v>
      </c>
      <c r="DU35" s="15">
        <v>-106.78177796999684</v>
      </c>
      <c r="DV35" s="15">
        <v>90.544702226360101</v>
      </c>
      <c r="DW35" s="15">
        <f t="shared" si="8"/>
        <v>-162.9258389336392</v>
      </c>
      <c r="DX35" s="16"/>
      <c r="DY35" s="15">
        <v>-14.014930769999438</v>
      </c>
      <c r="DZ35" s="15">
        <v>137.56547457999986</v>
      </c>
      <c r="EA35" s="15">
        <v>145.41766146999959</v>
      </c>
      <c r="EB35" s="15">
        <v>27.265920470001156</v>
      </c>
      <c r="EC35" s="15">
        <v>-155.85558135000036</v>
      </c>
      <c r="ED35" s="15">
        <v>-8.3350873440002857</v>
      </c>
      <c r="EE35" s="15">
        <v>-121.26201271000062</v>
      </c>
      <c r="EF35" s="15">
        <v>124.31989766629592</v>
      </c>
      <c r="EG35" s="15">
        <v>-4.6312772837025342</v>
      </c>
      <c r="EH35" s="15">
        <v>9.8897395162968529</v>
      </c>
      <c r="EI35" s="15">
        <v>55.300546306295111</v>
      </c>
      <c r="EJ35" s="15">
        <v>-19.250297057036619</v>
      </c>
      <c r="EK35" s="15">
        <f t="shared" si="9"/>
        <v>176.41005349414866</v>
      </c>
      <c r="EL35" s="16"/>
      <c r="EM35" s="15">
        <v>22.946722959999704</v>
      </c>
      <c r="EN35" s="15">
        <v>167.82616290000016</v>
      </c>
      <c r="EO35" s="15">
        <v>-189.14660880900053</v>
      </c>
      <c r="EP35" s="15">
        <v>-64.697734349998953</v>
      </c>
      <c r="EQ35" s="15">
        <v>-14.672138090000743</v>
      </c>
      <c r="ER35" s="15">
        <v>-61.475162109998962</v>
      </c>
      <c r="ES35" s="15">
        <v>206.79721581999911</v>
      </c>
      <c r="ET35" s="15">
        <v>60.097363759998842</v>
      </c>
      <c r="EU35" s="15">
        <v>27.137444810001568</v>
      </c>
      <c r="EV35" s="15">
        <v>4.5826390799997512</v>
      </c>
      <c r="EW35" s="15">
        <v>26.972395279999731</v>
      </c>
      <c r="EX35" s="15">
        <v>139.73635638771418</v>
      </c>
      <c r="EY35" s="15">
        <f t="shared" si="10"/>
        <v>326.10465763871389</v>
      </c>
      <c r="EZ35" s="16"/>
      <c r="FA35" s="15">
        <v>-78.651092241486296</v>
      </c>
      <c r="FB35" s="15">
        <v>166.85532570108353</v>
      </c>
      <c r="FC35" s="15">
        <v>-39.52426149800705</v>
      </c>
      <c r="FD35" s="15">
        <v>-178.00402971296288</v>
      </c>
      <c r="FE35" s="15">
        <v>48.691218290249822</v>
      </c>
      <c r="FF35" s="15">
        <v>-165.15738809121044</v>
      </c>
      <c r="FG35" s="15">
        <v>-2.3606464296993934</v>
      </c>
      <c r="FH35" s="15">
        <v>-83.321409543535708</v>
      </c>
      <c r="FI35" s="15">
        <v>-84.337997926528175</v>
      </c>
      <c r="FJ35" s="15">
        <v>-62.421423275937741</v>
      </c>
      <c r="FK35" s="15">
        <v>91.7264825801673</v>
      </c>
      <c r="FL35" s="15">
        <v>74.183099675024962</v>
      </c>
      <c r="FM35" s="15">
        <f t="shared" si="11"/>
        <v>-312.32212247284207</v>
      </c>
      <c r="FO35" s="15">
        <v>-98.226590960552812</v>
      </c>
      <c r="FP35" s="15">
        <v>83.809986886876757</v>
      </c>
      <c r="FQ35" s="15">
        <v>172.95801276026111</v>
      </c>
      <c r="FR35" s="15">
        <v>-179.56269890094865</v>
      </c>
      <c r="FS35" s="15">
        <v>32.196112217311864</v>
      </c>
      <c r="FT35" s="15">
        <v>14.450543614070142</v>
      </c>
      <c r="FU35" s="15">
        <v>-102.43096102401906</v>
      </c>
      <c r="FV35" s="15">
        <v>108.3356128786512</v>
      </c>
      <c r="FW35" s="15">
        <v>132.02676161295716</v>
      </c>
      <c r="FX35" s="15">
        <v>-27.526631302326265</v>
      </c>
      <c r="FY35" s="15">
        <f>+SUM(FO35:FX35)</f>
        <v>136.03014778228146</v>
      </c>
      <c r="GA35" s="708"/>
    </row>
    <row r="36" spans="2:183" x14ac:dyDescent="0.25">
      <c r="B36" s="692" t="s">
        <v>735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f t="shared" si="0"/>
        <v>0</v>
      </c>
      <c r="P36" s="16"/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-999.99999879999996</v>
      </c>
      <c r="Z36" s="15">
        <v>86.760316879999991</v>
      </c>
      <c r="AA36" s="15">
        <v>117.82134125</v>
      </c>
      <c r="AB36" s="15">
        <v>40.050027920000005</v>
      </c>
      <c r="AC36" s="15">
        <f t="shared" si="1"/>
        <v>-755.36831274999986</v>
      </c>
      <c r="AD36" s="16"/>
      <c r="AE36" s="15">
        <v>60</v>
      </c>
      <c r="AF36" s="15">
        <v>60</v>
      </c>
      <c r="AG36" s="15">
        <v>10</v>
      </c>
      <c r="AH36" s="15">
        <v>34.439194740000005</v>
      </c>
      <c r="AI36" s="15">
        <v>60</v>
      </c>
      <c r="AJ36" s="15">
        <v>51</v>
      </c>
      <c r="AK36" s="15">
        <v>105</v>
      </c>
      <c r="AL36" s="15">
        <v>52</v>
      </c>
      <c r="AM36" s="15">
        <v>0</v>
      </c>
      <c r="AN36" s="15">
        <v>0</v>
      </c>
      <c r="AO36" s="15">
        <v>5</v>
      </c>
      <c r="AP36" s="15">
        <v>-400</v>
      </c>
      <c r="AQ36" s="15">
        <f t="shared" si="2"/>
        <v>37.439194740000005</v>
      </c>
      <c r="AR36" s="16"/>
      <c r="AS36" s="15">
        <v>-355</v>
      </c>
      <c r="AT36" s="15">
        <v>45</v>
      </c>
      <c r="AU36" s="15">
        <v>132.05297917000001</v>
      </c>
      <c r="AV36" s="15">
        <v>10</v>
      </c>
      <c r="AW36" s="15">
        <v>23.142827230000002</v>
      </c>
      <c r="AX36" s="15">
        <v>164.41630819</v>
      </c>
      <c r="AY36" s="15">
        <v>100</v>
      </c>
      <c r="AZ36" s="15">
        <v>20</v>
      </c>
      <c r="BA36" s="15">
        <v>76.833424269999995</v>
      </c>
      <c r="BB36" s="15">
        <v>115.9</v>
      </c>
      <c r="BC36" s="15">
        <v>12.310892239999999</v>
      </c>
      <c r="BD36" s="15">
        <v>49.087269769999999</v>
      </c>
      <c r="BE36" s="15">
        <f t="shared" si="3"/>
        <v>393.74370087</v>
      </c>
      <c r="BF36" s="16"/>
      <c r="BG36" s="15">
        <v>12.03807351</v>
      </c>
      <c r="BH36" s="15">
        <v>44.034658469999997</v>
      </c>
      <c r="BI36" s="15">
        <v>18.589749519999998</v>
      </c>
      <c r="BJ36" s="15">
        <v>169.64763084000001</v>
      </c>
      <c r="BK36" s="15">
        <v>12.917596550000001</v>
      </c>
      <c r="BL36" s="15">
        <v>11.65389214</v>
      </c>
      <c r="BM36" s="15">
        <v>8.9771563200000006</v>
      </c>
      <c r="BN36" s="15">
        <v>6.9085544900000002</v>
      </c>
      <c r="BO36" s="15">
        <v>-479.31302866999999</v>
      </c>
      <c r="BP36" s="15">
        <v>157.29284783</v>
      </c>
      <c r="BQ36" s="15">
        <v>164.55886054999999</v>
      </c>
      <c r="BR36" s="15">
        <v>-230.72057441000001</v>
      </c>
      <c r="BS36" s="15">
        <f t="shared" si="4"/>
        <v>-103.41458286000008</v>
      </c>
      <c r="BT36" s="16"/>
      <c r="BU36" s="15">
        <v>-50</v>
      </c>
      <c r="BV36" s="15">
        <v>100</v>
      </c>
      <c r="BW36" s="15">
        <v>0</v>
      </c>
      <c r="BX36" s="15">
        <v>-300</v>
      </c>
      <c r="BY36" s="15">
        <v>-350</v>
      </c>
      <c r="BZ36" s="15">
        <v>-90</v>
      </c>
      <c r="CA36" s="15">
        <v>56</v>
      </c>
      <c r="CB36" s="15">
        <v>-100</v>
      </c>
      <c r="CC36" s="15">
        <v>36</v>
      </c>
      <c r="CD36" s="15">
        <v>-80</v>
      </c>
      <c r="CE36" s="15">
        <v>80</v>
      </c>
      <c r="CF36" s="15">
        <v>105</v>
      </c>
      <c r="CG36" s="15">
        <f t="shared" si="5"/>
        <v>-593</v>
      </c>
      <c r="CH36" s="16"/>
      <c r="CI36" s="15">
        <v>125</v>
      </c>
      <c r="CJ36" s="15">
        <v>43</v>
      </c>
      <c r="CK36" s="15">
        <v>0</v>
      </c>
      <c r="CL36" s="15">
        <v>0</v>
      </c>
      <c r="CM36" s="15">
        <v>0</v>
      </c>
      <c r="CN36" s="15">
        <v>0</v>
      </c>
      <c r="CO36" s="15">
        <v>0</v>
      </c>
      <c r="CP36" s="15">
        <v>0</v>
      </c>
      <c r="CQ36" s="15">
        <v>0</v>
      </c>
      <c r="CR36" s="15">
        <v>0</v>
      </c>
      <c r="CS36" s="15">
        <v>0</v>
      </c>
      <c r="CT36" s="15">
        <v>-10</v>
      </c>
      <c r="CU36" s="15">
        <f t="shared" si="6"/>
        <v>158</v>
      </c>
      <c r="CV36" s="16"/>
      <c r="CW36" s="15">
        <v>0</v>
      </c>
      <c r="CX36" s="15">
        <v>-80</v>
      </c>
      <c r="CY36" s="15">
        <v>-133.61933533000001</v>
      </c>
      <c r="CZ36" s="15">
        <v>-9.75</v>
      </c>
      <c r="DA36" s="15">
        <v>0</v>
      </c>
      <c r="DB36" s="15">
        <v>10</v>
      </c>
      <c r="DC36" s="15">
        <v>2</v>
      </c>
      <c r="DD36" s="15">
        <v>-30.8</v>
      </c>
      <c r="DE36" s="15">
        <v>1.56373008</v>
      </c>
      <c r="DF36" s="15">
        <v>-3.6687114100000002</v>
      </c>
      <c r="DG36" s="15">
        <v>-32.694825309999999</v>
      </c>
      <c r="DH36" s="15">
        <v>24.064987940000002</v>
      </c>
      <c r="DI36" s="15">
        <f t="shared" si="7"/>
        <v>-252.90415403</v>
      </c>
      <c r="DJ36" s="16"/>
      <c r="DK36" s="15">
        <v>0</v>
      </c>
      <c r="DL36" s="15">
        <v>-14</v>
      </c>
      <c r="DM36" s="15">
        <v>-23.800906380000001</v>
      </c>
      <c r="DN36" s="15">
        <v>10</v>
      </c>
      <c r="DO36" s="15">
        <v>20</v>
      </c>
      <c r="DP36" s="15">
        <v>-10</v>
      </c>
      <c r="DQ36" s="15">
        <v>0</v>
      </c>
      <c r="DR36" s="15">
        <v>-5</v>
      </c>
      <c r="DS36" s="15">
        <v>10</v>
      </c>
      <c r="DT36" s="15">
        <v>0</v>
      </c>
      <c r="DU36" s="15">
        <v>0</v>
      </c>
      <c r="DV36" s="15">
        <v>0</v>
      </c>
      <c r="DW36" s="15">
        <f t="shared" si="8"/>
        <v>-12.800906380000001</v>
      </c>
      <c r="DX36" s="16"/>
      <c r="DY36" s="15">
        <v>0</v>
      </c>
      <c r="DZ36" s="15">
        <v>0</v>
      </c>
      <c r="EA36" s="15">
        <v>0</v>
      </c>
      <c r="EB36" s="15">
        <v>0</v>
      </c>
      <c r="EC36" s="15">
        <v>0</v>
      </c>
      <c r="ED36" s="15">
        <v>50</v>
      </c>
      <c r="EE36" s="15">
        <v>0</v>
      </c>
      <c r="EF36" s="15">
        <v>0</v>
      </c>
      <c r="EG36" s="15">
        <v>0</v>
      </c>
      <c r="EH36" s="15">
        <v>0</v>
      </c>
      <c r="EI36" s="15">
        <v>-200</v>
      </c>
      <c r="EJ36" s="15">
        <v>0</v>
      </c>
      <c r="EK36" s="15">
        <f t="shared" si="9"/>
        <v>-150</v>
      </c>
      <c r="EL36" s="16"/>
      <c r="EM36" s="15">
        <v>-50</v>
      </c>
      <c r="EN36" s="15">
        <v>-255</v>
      </c>
      <c r="EO36" s="15">
        <v>45</v>
      </c>
      <c r="EP36" s="15">
        <v>50</v>
      </c>
      <c r="EQ36" s="15">
        <v>-30</v>
      </c>
      <c r="ER36" s="15">
        <v>-30</v>
      </c>
      <c r="ES36" s="15">
        <v>-140</v>
      </c>
      <c r="ET36" s="15">
        <v>-100</v>
      </c>
      <c r="EU36" s="15">
        <v>-20</v>
      </c>
      <c r="EV36" s="15">
        <v>-106</v>
      </c>
      <c r="EW36" s="15">
        <v>-114</v>
      </c>
      <c r="EX36" s="15">
        <v>-260</v>
      </c>
      <c r="EY36" s="15">
        <f t="shared" si="10"/>
        <v>-1010</v>
      </c>
      <c r="EZ36" s="16"/>
      <c r="FA36" s="15">
        <v>0</v>
      </c>
      <c r="FB36" s="15">
        <v>118</v>
      </c>
      <c r="FC36" s="15">
        <v>-240</v>
      </c>
      <c r="FD36" s="15">
        <v>0</v>
      </c>
      <c r="FE36" s="15">
        <v>0</v>
      </c>
      <c r="FF36" s="15">
        <v>0</v>
      </c>
      <c r="FG36" s="15">
        <v>-150</v>
      </c>
      <c r="FH36" s="15">
        <v>150</v>
      </c>
      <c r="FI36" s="15">
        <v>0</v>
      </c>
      <c r="FJ36" s="15">
        <v>50</v>
      </c>
      <c r="FK36" s="15">
        <v>60</v>
      </c>
      <c r="FL36" s="15">
        <v>-60</v>
      </c>
      <c r="FM36" s="15">
        <f t="shared" si="11"/>
        <v>-72</v>
      </c>
      <c r="FO36" s="15">
        <v>202</v>
      </c>
      <c r="FP36" s="15">
        <v>0</v>
      </c>
      <c r="FQ36" s="15">
        <v>-175.68170936999999</v>
      </c>
      <c r="FR36" s="15">
        <v>0</v>
      </c>
      <c r="FS36" s="15">
        <v>-20</v>
      </c>
      <c r="FT36" s="15">
        <v>-120</v>
      </c>
      <c r="FU36" s="15">
        <v>60</v>
      </c>
      <c r="FV36" s="15">
        <v>212.76100199999999</v>
      </c>
      <c r="FW36" s="15">
        <v>-180</v>
      </c>
      <c r="FX36" s="15">
        <v>-20</v>
      </c>
      <c r="FY36" s="15">
        <f>+SUM(FO36:FX36)</f>
        <v>-40.920707370000002</v>
      </c>
      <c r="GA36" s="708"/>
    </row>
    <row r="37" spans="2:183" x14ac:dyDescent="0.25">
      <c r="B37" s="692" t="s">
        <v>685</v>
      </c>
      <c r="C37" s="15">
        <f>+SUM(C38:C40)</f>
        <v>-1.2708909480352304E-9</v>
      </c>
      <c r="D37" s="15">
        <f t="shared" ref="D37:N37" si="209">+SUM(D38:D40)</f>
        <v>8.4600060290540569E-10</v>
      </c>
      <c r="E37" s="15">
        <f t="shared" si="209"/>
        <v>74.280422090000002</v>
      </c>
      <c r="F37" s="15">
        <f t="shared" si="209"/>
        <v>20.113137800000001</v>
      </c>
      <c r="G37" s="15">
        <f t="shared" si="209"/>
        <v>0</v>
      </c>
      <c r="H37" s="15">
        <f t="shared" si="209"/>
        <v>0</v>
      </c>
      <c r="I37" s="15">
        <f t="shared" si="209"/>
        <v>-50.000000004437744</v>
      </c>
      <c r="J37" s="15">
        <f t="shared" si="209"/>
        <v>25.075555561107475</v>
      </c>
      <c r="K37" s="15">
        <f t="shared" si="209"/>
        <v>0</v>
      </c>
      <c r="L37" s="15">
        <f t="shared" si="209"/>
        <v>25.08223611</v>
      </c>
      <c r="M37" s="15">
        <f t="shared" si="209"/>
        <v>-74.999999998894197</v>
      </c>
      <c r="N37" s="15">
        <f t="shared" si="209"/>
        <v>20.073194439623464</v>
      </c>
      <c r="O37" s="15">
        <f t="shared" si="0"/>
        <v>39.624545996974106</v>
      </c>
      <c r="P37" s="16"/>
      <c r="Q37" s="15">
        <f>+SUM(Q38:Q40)</f>
        <v>8.7991639999998483E-2</v>
      </c>
      <c r="R37" s="15">
        <f t="shared" ref="R37:AB37" si="210">+SUM(R38:R40)</f>
        <v>8.3600003328641037E-2</v>
      </c>
      <c r="S37" s="15">
        <f t="shared" si="210"/>
        <v>7.7458329999991804E-2</v>
      </c>
      <c r="T37" s="15">
        <f t="shared" si="210"/>
        <v>-7.2814287932487787E-10</v>
      </c>
      <c r="U37" s="15">
        <f t="shared" si="210"/>
        <v>0.16379225332864422</v>
      </c>
      <c r="V37" s="15">
        <f t="shared" si="210"/>
        <v>7.7458328890514849E-2</v>
      </c>
      <c r="W37" s="15">
        <f t="shared" si="210"/>
        <v>49.080513886765999</v>
      </c>
      <c r="X37" s="15">
        <f t="shared" si="210"/>
        <v>-4.9999999955620522</v>
      </c>
      <c r="Y37" s="15">
        <f t="shared" si="210"/>
        <v>-1.9926805566713544</v>
      </c>
      <c r="Z37" s="15">
        <f t="shared" si="210"/>
        <v>7.0098583300000001</v>
      </c>
      <c r="AA37" s="15">
        <f t="shared" si="210"/>
        <v>-14.999999996671539</v>
      </c>
      <c r="AB37" s="15">
        <f t="shared" si="210"/>
        <v>2.1958330000000359E-2</v>
      </c>
      <c r="AC37" s="15">
        <f t="shared" si="1"/>
        <v>34.609950552680701</v>
      </c>
      <c r="AD37" s="16"/>
      <c r="AE37" s="15">
        <f>+SUM(AE38:AE40)</f>
        <v>-4.9788750000000004</v>
      </c>
      <c r="AF37" s="15">
        <f t="shared" ref="AF37:AP37" si="211">+SUM(AF38:AF40)</f>
        <v>10.021125</v>
      </c>
      <c r="AG37" s="15">
        <f t="shared" si="211"/>
        <v>10.01885</v>
      </c>
      <c r="AH37" s="15">
        <f t="shared" si="211"/>
        <v>-9.9999999966713542</v>
      </c>
      <c r="AI37" s="15">
        <f t="shared" si="211"/>
        <v>-7.9859166699999999</v>
      </c>
      <c r="AJ37" s="15">
        <f t="shared" si="211"/>
        <v>-4.972639997780508</v>
      </c>
      <c r="AK37" s="15">
        <f t="shared" si="211"/>
        <v>10.021883328477784</v>
      </c>
      <c r="AL37" s="15">
        <f t="shared" si="211"/>
        <v>10.04903889</v>
      </c>
      <c r="AM37" s="15">
        <f t="shared" si="211"/>
        <v>-9.9957750000000001</v>
      </c>
      <c r="AN37" s="15">
        <f t="shared" si="211"/>
        <v>3.7499966715395239E-3</v>
      </c>
      <c r="AO37" s="15">
        <f t="shared" si="211"/>
        <v>-2.0716083299793997</v>
      </c>
      <c r="AP37" s="15">
        <f t="shared" si="211"/>
        <v>-9.9859166711094876</v>
      </c>
      <c r="AQ37" s="15">
        <f t="shared" si="2"/>
        <v>-9.876084450391426</v>
      </c>
      <c r="AR37" s="16"/>
      <c r="AS37" s="15">
        <f>+SUM(AS38:AS40)</f>
        <v>15.029838886671355</v>
      </c>
      <c r="AT37" s="15">
        <f t="shared" ref="AT37:BD37" si="212">+SUM(AT38:AT40)</f>
        <v>5.0070416699999996</v>
      </c>
      <c r="AU37" s="15">
        <f t="shared" si="212"/>
        <v>0</v>
      </c>
      <c r="AV37" s="15">
        <f t="shared" si="212"/>
        <v>5.1389866699999995</v>
      </c>
      <c r="AW37" s="15">
        <f t="shared" si="212"/>
        <v>0</v>
      </c>
      <c r="AX37" s="15">
        <f t="shared" si="212"/>
        <v>0</v>
      </c>
      <c r="AY37" s="15">
        <f t="shared" si="212"/>
        <v>-1.5686829613059672E-10</v>
      </c>
      <c r="AZ37" s="15">
        <f t="shared" si="212"/>
        <v>0</v>
      </c>
      <c r="BA37" s="15">
        <f t="shared" si="212"/>
        <v>0</v>
      </c>
      <c r="BB37" s="15">
        <f t="shared" si="212"/>
        <v>0</v>
      </c>
      <c r="BC37" s="15">
        <f t="shared" si="212"/>
        <v>0</v>
      </c>
      <c r="BD37" s="15">
        <f t="shared" si="212"/>
        <v>6.4232708700000005</v>
      </c>
      <c r="BE37" s="15">
        <f t="shared" si="3"/>
        <v>31.599138096514491</v>
      </c>
      <c r="BF37" s="16"/>
      <c r="BG37" s="15">
        <f>+SUM(BG38:BG40)</f>
        <v>0</v>
      </c>
      <c r="BH37" s="15">
        <f t="shared" ref="BH37:BR37" si="213">+SUM(BH38:BH40)</f>
        <v>0</v>
      </c>
      <c r="BI37" s="15">
        <f t="shared" si="213"/>
        <v>0</v>
      </c>
      <c r="BJ37" s="15">
        <f t="shared" si="213"/>
        <v>0</v>
      </c>
      <c r="BK37" s="15">
        <f t="shared" si="213"/>
        <v>0</v>
      </c>
      <c r="BL37" s="15">
        <f t="shared" si="213"/>
        <v>0</v>
      </c>
      <c r="BM37" s="15">
        <f t="shared" si="213"/>
        <v>0</v>
      </c>
      <c r="BN37" s="15">
        <f t="shared" si="213"/>
        <v>0</v>
      </c>
      <c r="BO37" s="15">
        <f t="shared" si="213"/>
        <v>0</v>
      </c>
      <c r="BP37" s="15">
        <f t="shared" si="213"/>
        <v>0</v>
      </c>
      <c r="BQ37" s="15">
        <f t="shared" si="213"/>
        <v>0</v>
      </c>
      <c r="BR37" s="15">
        <f t="shared" si="213"/>
        <v>0</v>
      </c>
      <c r="BS37" s="15">
        <f t="shared" si="4"/>
        <v>0</v>
      </c>
      <c r="BT37" s="16"/>
      <c r="BU37" s="15">
        <f>+SUM(BU38:BU40)</f>
        <v>0</v>
      </c>
      <c r="BV37" s="15">
        <f t="shared" ref="BV37:CF37" si="214">+SUM(BV38:BV40)</f>
        <v>0</v>
      </c>
      <c r="BW37" s="15">
        <f t="shared" si="214"/>
        <v>0</v>
      </c>
      <c r="BX37" s="15">
        <f t="shared" si="214"/>
        <v>0</v>
      </c>
      <c r="BY37" s="15">
        <f t="shared" si="214"/>
        <v>0</v>
      </c>
      <c r="BZ37" s="15">
        <f t="shared" si="214"/>
        <v>0</v>
      </c>
      <c r="CA37" s="15">
        <f t="shared" si="214"/>
        <v>0</v>
      </c>
      <c r="CB37" s="15">
        <f t="shared" si="214"/>
        <v>0</v>
      </c>
      <c r="CC37" s="15">
        <f t="shared" si="214"/>
        <v>0</v>
      </c>
      <c r="CD37" s="15">
        <f t="shared" si="214"/>
        <v>0</v>
      </c>
      <c r="CE37" s="15">
        <f t="shared" si="214"/>
        <v>0</v>
      </c>
      <c r="CF37" s="15">
        <f t="shared" si="214"/>
        <v>0</v>
      </c>
      <c r="CG37" s="15">
        <f t="shared" si="5"/>
        <v>0</v>
      </c>
      <c r="CH37" s="16"/>
      <c r="CI37" s="15">
        <f>+SUM(CI38:CI40)</f>
        <v>0</v>
      </c>
      <c r="CJ37" s="15">
        <f t="shared" ref="CJ37:CT37" si="215">+SUM(CJ38:CJ40)</f>
        <v>0</v>
      </c>
      <c r="CK37" s="15">
        <f t="shared" si="215"/>
        <v>0</v>
      </c>
      <c r="CL37" s="15">
        <f t="shared" si="215"/>
        <v>0</v>
      </c>
      <c r="CM37" s="15">
        <f t="shared" si="215"/>
        <v>0</v>
      </c>
      <c r="CN37" s="15">
        <f t="shared" si="215"/>
        <v>0</v>
      </c>
      <c r="CO37" s="15">
        <f t="shared" si="215"/>
        <v>0</v>
      </c>
      <c r="CP37" s="15">
        <f t="shared" si="215"/>
        <v>0</v>
      </c>
      <c r="CQ37" s="15">
        <f t="shared" si="215"/>
        <v>0</v>
      </c>
      <c r="CR37" s="15">
        <f t="shared" si="215"/>
        <v>0</v>
      </c>
      <c r="CS37" s="15">
        <f t="shared" si="215"/>
        <v>0</v>
      </c>
      <c r="CT37" s="15">
        <f t="shared" si="215"/>
        <v>0</v>
      </c>
      <c r="CU37" s="15">
        <f t="shared" si="6"/>
        <v>0</v>
      </c>
      <c r="CV37" s="16"/>
      <c r="CW37" s="15">
        <f>+SUM(CW38:CW40)</f>
        <v>0</v>
      </c>
      <c r="CX37" s="15">
        <f t="shared" ref="CX37:DH37" si="216">+SUM(CX38:CX40)</f>
        <v>0</v>
      </c>
      <c r="CY37" s="15">
        <f t="shared" si="216"/>
        <v>0</v>
      </c>
      <c r="CZ37" s="15">
        <f t="shared" si="216"/>
        <v>0</v>
      </c>
      <c r="DA37" s="15">
        <f t="shared" si="216"/>
        <v>0</v>
      </c>
      <c r="DB37" s="15">
        <f t="shared" si="216"/>
        <v>0</v>
      </c>
      <c r="DC37" s="15">
        <f t="shared" si="216"/>
        <v>0</v>
      </c>
      <c r="DD37" s="15">
        <f t="shared" si="216"/>
        <v>0</v>
      </c>
      <c r="DE37" s="15">
        <f t="shared" si="216"/>
        <v>0</v>
      </c>
      <c r="DF37" s="15">
        <f t="shared" si="216"/>
        <v>0</v>
      </c>
      <c r="DG37" s="15">
        <f t="shared" si="216"/>
        <v>0</v>
      </c>
      <c r="DH37" s="15">
        <f t="shared" si="216"/>
        <v>0</v>
      </c>
      <c r="DI37" s="15">
        <f t="shared" si="7"/>
        <v>0</v>
      </c>
      <c r="DJ37" s="16"/>
      <c r="DK37" s="15">
        <f>+SUM(DK38:DK40)</f>
        <v>0</v>
      </c>
      <c r="DL37" s="15">
        <f t="shared" ref="DL37:DV37" si="217">+SUM(DL38:DL40)</f>
        <v>0</v>
      </c>
      <c r="DM37" s="15">
        <f t="shared" si="217"/>
        <v>0</v>
      </c>
      <c r="DN37" s="15">
        <f t="shared" si="217"/>
        <v>0</v>
      </c>
      <c r="DO37" s="15">
        <f t="shared" si="217"/>
        <v>0</v>
      </c>
      <c r="DP37" s="15">
        <f t="shared" si="217"/>
        <v>0</v>
      </c>
      <c r="DQ37" s="15">
        <f t="shared" si="217"/>
        <v>0</v>
      </c>
      <c r="DR37" s="15">
        <f t="shared" si="217"/>
        <v>0</v>
      </c>
      <c r="DS37" s="15">
        <f t="shared" si="217"/>
        <v>0</v>
      </c>
      <c r="DT37" s="15">
        <f t="shared" si="217"/>
        <v>0</v>
      </c>
      <c r="DU37" s="15">
        <f t="shared" si="217"/>
        <v>0</v>
      </c>
      <c r="DV37" s="15">
        <f t="shared" si="217"/>
        <v>0</v>
      </c>
      <c r="DW37" s="15">
        <f t="shared" si="8"/>
        <v>0</v>
      </c>
      <c r="DX37" s="16"/>
      <c r="DY37" s="15">
        <f>+SUM(DY38:DY40)</f>
        <v>0</v>
      </c>
      <c r="DZ37" s="15">
        <f t="shared" ref="DZ37:EJ37" si="218">+SUM(DZ38:DZ40)</f>
        <v>0</v>
      </c>
      <c r="EA37" s="15">
        <f t="shared" si="218"/>
        <v>0</v>
      </c>
      <c r="EB37" s="15">
        <f t="shared" si="218"/>
        <v>0</v>
      </c>
      <c r="EC37" s="15">
        <f t="shared" si="218"/>
        <v>0</v>
      </c>
      <c r="ED37" s="15">
        <f t="shared" si="218"/>
        <v>0</v>
      </c>
      <c r="EE37" s="15">
        <f t="shared" si="218"/>
        <v>0</v>
      </c>
      <c r="EF37" s="15">
        <f t="shared" si="218"/>
        <v>0</v>
      </c>
      <c r="EG37" s="15">
        <f t="shared" si="218"/>
        <v>0</v>
      </c>
      <c r="EH37" s="15">
        <f t="shared" si="218"/>
        <v>0</v>
      </c>
      <c r="EI37" s="15">
        <f t="shared" si="218"/>
        <v>0</v>
      </c>
      <c r="EJ37" s="15">
        <f t="shared" si="218"/>
        <v>0</v>
      </c>
      <c r="EK37" s="15">
        <f t="shared" si="9"/>
        <v>0</v>
      </c>
      <c r="EL37" s="16"/>
      <c r="EM37" s="15">
        <f>+SUM(EM38:EM40)</f>
        <v>0</v>
      </c>
      <c r="EN37" s="15">
        <f t="shared" ref="EN37:EX37" si="219">+SUM(EN38:EN40)</f>
        <v>0</v>
      </c>
      <c r="EO37" s="15">
        <f t="shared" si="219"/>
        <v>0</v>
      </c>
      <c r="EP37" s="15">
        <f t="shared" si="219"/>
        <v>0</v>
      </c>
      <c r="EQ37" s="15">
        <f t="shared" si="219"/>
        <v>0</v>
      </c>
      <c r="ER37" s="15">
        <f t="shared" si="219"/>
        <v>0</v>
      </c>
      <c r="ES37" s="15">
        <f t="shared" si="219"/>
        <v>0</v>
      </c>
      <c r="ET37" s="15">
        <f t="shared" si="219"/>
        <v>0</v>
      </c>
      <c r="EU37" s="15">
        <f t="shared" si="219"/>
        <v>0</v>
      </c>
      <c r="EV37" s="15">
        <f t="shared" si="219"/>
        <v>0</v>
      </c>
      <c r="EW37" s="15">
        <f t="shared" si="219"/>
        <v>0</v>
      </c>
      <c r="EX37" s="15">
        <f t="shared" si="219"/>
        <v>0</v>
      </c>
      <c r="EY37" s="15">
        <f t="shared" si="10"/>
        <v>0</v>
      </c>
      <c r="EZ37" s="16"/>
      <c r="FA37" s="15">
        <f t="shared" ref="FA37" si="220">+SUM(FA38:FA40)</f>
        <v>0</v>
      </c>
      <c r="FB37" s="15">
        <f t="shared" ref="FB37:FL37" si="221">+SUM(FB38:FB40)</f>
        <v>0</v>
      </c>
      <c r="FC37" s="15">
        <f t="shared" si="221"/>
        <v>0</v>
      </c>
      <c r="FD37" s="15">
        <f t="shared" si="221"/>
        <v>0</v>
      </c>
      <c r="FE37" s="15">
        <f t="shared" si="221"/>
        <v>0</v>
      </c>
      <c r="FF37" s="15">
        <f t="shared" si="221"/>
        <v>0</v>
      </c>
      <c r="FG37" s="15">
        <f t="shared" si="221"/>
        <v>0</v>
      </c>
      <c r="FH37" s="15">
        <f t="shared" si="221"/>
        <v>0</v>
      </c>
      <c r="FI37" s="15">
        <f t="shared" si="221"/>
        <v>0</v>
      </c>
      <c r="FJ37" s="15">
        <f t="shared" si="221"/>
        <v>0</v>
      </c>
      <c r="FK37" s="15">
        <f t="shared" si="221"/>
        <v>0</v>
      </c>
      <c r="FL37" s="15">
        <f t="shared" si="221"/>
        <v>0</v>
      </c>
      <c r="FM37" s="15">
        <f t="shared" si="11"/>
        <v>0</v>
      </c>
      <c r="FO37" s="15">
        <f>+SUM(FO38:FO40)</f>
        <v>0</v>
      </c>
      <c r="FP37" s="15">
        <f t="shared" ref="FP37:FX37" si="222">+SUM(FP38:FP40)</f>
        <v>0</v>
      </c>
      <c r="FQ37" s="15">
        <f t="shared" si="222"/>
        <v>0</v>
      </c>
      <c r="FR37" s="15">
        <f t="shared" si="222"/>
        <v>0</v>
      </c>
      <c r="FS37" s="15">
        <f t="shared" si="222"/>
        <v>0</v>
      </c>
      <c r="FT37" s="15">
        <f t="shared" si="222"/>
        <v>0</v>
      </c>
      <c r="FU37" s="15">
        <f t="shared" si="222"/>
        <v>0</v>
      </c>
      <c r="FV37" s="15">
        <f t="shared" si="222"/>
        <v>0</v>
      </c>
      <c r="FW37" s="15">
        <f t="shared" si="222"/>
        <v>0</v>
      </c>
      <c r="FX37" s="15">
        <f t="shared" si="222"/>
        <v>0</v>
      </c>
      <c r="FY37" s="15">
        <f>+SUM(FO37:FX37)</f>
        <v>0</v>
      </c>
      <c r="GA37" s="708"/>
    </row>
    <row r="38" spans="2:183" x14ac:dyDescent="0.25">
      <c r="B38" s="707" t="s">
        <v>98</v>
      </c>
      <c r="C38" s="15">
        <v>-1.2708909480352304E-9</v>
      </c>
      <c r="D38" s="15">
        <v>8.4600060290540569E-10</v>
      </c>
      <c r="E38" s="15">
        <v>74.280422090000002</v>
      </c>
      <c r="F38" s="15">
        <v>20.113137800000001</v>
      </c>
      <c r="G38" s="15">
        <v>0</v>
      </c>
      <c r="H38" s="15">
        <v>0</v>
      </c>
      <c r="I38" s="15">
        <v>-50.000000004437744</v>
      </c>
      <c r="J38" s="15">
        <v>25.075555561107475</v>
      </c>
      <c r="K38" s="15">
        <v>0</v>
      </c>
      <c r="L38" s="15">
        <v>25.08223611</v>
      </c>
      <c r="M38" s="15">
        <v>-74.999999998894197</v>
      </c>
      <c r="N38" s="15">
        <v>20.073194439623464</v>
      </c>
      <c r="O38" s="15">
        <f t="shared" si="0"/>
        <v>39.624545996974106</v>
      </c>
      <c r="P38" s="16"/>
      <c r="Q38" s="15">
        <v>8.7991639999998483E-2</v>
      </c>
      <c r="R38" s="15">
        <v>8.3600003328641037E-2</v>
      </c>
      <c r="S38" s="15">
        <v>7.7458329999991804E-2</v>
      </c>
      <c r="T38" s="15">
        <v>-7.2814287932487787E-10</v>
      </c>
      <c r="U38" s="15">
        <v>0.16379225332864422</v>
      </c>
      <c r="V38" s="15">
        <v>7.7458328890514849E-2</v>
      </c>
      <c r="W38" s="15">
        <v>49.080513886765999</v>
      </c>
      <c r="X38" s="15">
        <v>-4.9999999955620522</v>
      </c>
      <c r="Y38" s="15">
        <v>-1.9926805566713544</v>
      </c>
      <c r="Z38" s="15">
        <v>7.0098583300000001</v>
      </c>
      <c r="AA38" s="15">
        <v>-14.999999996671539</v>
      </c>
      <c r="AB38" s="15">
        <v>2.1958330000000359E-2</v>
      </c>
      <c r="AC38" s="15">
        <f t="shared" si="1"/>
        <v>34.609950552680701</v>
      </c>
      <c r="AD38" s="16"/>
      <c r="AE38" s="15">
        <v>-4.9788750000000004</v>
      </c>
      <c r="AF38" s="15">
        <v>10.021125</v>
      </c>
      <c r="AG38" s="15">
        <v>10.01885</v>
      </c>
      <c r="AH38" s="15">
        <v>-9.9999999966713542</v>
      </c>
      <c r="AI38" s="15">
        <v>-7.9859166699999999</v>
      </c>
      <c r="AJ38" s="15">
        <v>-4.972639997780508</v>
      </c>
      <c r="AK38" s="15">
        <v>10.021883328477784</v>
      </c>
      <c r="AL38" s="15">
        <v>10.04903889</v>
      </c>
      <c r="AM38" s="15">
        <v>-9.9957750000000001</v>
      </c>
      <c r="AN38" s="15">
        <v>3.7499966715395239E-3</v>
      </c>
      <c r="AO38" s="15">
        <v>-2.0716083299793997</v>
      </c>
      <c r="AP38" s="15">
        <v>-9.9859166711094876</v>
      </c>
      <c r="AQ38" s="15">
        <f t="shared" si="2"/>
        <v>-9.876084450391426</v>
      </c>
      <c r="AR38" s="16"/>
      <c r="AS38" s="15">
        <v>15.029838886671355</v>
      </c>
      <c r="AT38" s="15">
        <v>5.0070416699999996</v>
      </c>
      <c r="AU38" s="15">
        <v>0</v>
      </c>
      <c r="AV38" s="15">
        <v>5.1389866699999995</v>
      </c>
      <c r="AW38" s="15">
        <v>0</v>
      </c>
      <c r="AX38" s="15">
        <v>0</v>
      </c>
      <c r="AY38" s="15">
        <v>-1.5686829613059672E-10</v>
      </c>
      <c r="AZ38" s="15">
        <v>0</v>
      </c>
      <c r="BA38" s="15">
        <v>0</v>
      </c>
      <c r="BB38" s="15">
        <v>0</v>
      </c>
      <c r="BC38" s="15">
        <v>0</v>
      </c>
      <c r="BD38" s="15">
        <v>6.4232708700000005</v>
      </c>
      <c r="BE38" s="15">
        <f t="shared" si="3"/>
        <v>31.599138096514491</v>
      </c>
      <c r="BF38" s="16"/>
      <c r="BG38" s="15">
        <v>0</v>
      </c>
      <c r="BH38" s="15">
        <v>0</v>
      </c>
      <c r="BI38" s="15">
        <v>0</v>
      </c>
      <c r="BJ38" s="15">
        <v>0</v>
      </c>
      <c r="BK38" s="15">
        <v>0</v>
      </c>
      <c r="BL38" s="15">
        <v>0</v>
      </c>
      <c r="BM38" s="15">
        <v>0</v>
      </c>
      <c r="BN38" s="15">
        <v>0</v>
      </c>
      <c r="BO38" s="15">
        <v>0</v>
      </c>
      <c r="BP38" s="15">
        <v>0</v>
      </c>
      <c r="BQ38" s="15">
        <v>0</v>
      </c>
      <c r="BR38" s="15">
        <v>0</v>
      </c>
      <c r="BS38" s="15">
        <f t="shared" si="4"/>
        <v>0</v>
      </c>
      <c r="BT38" s="16"/>
      <c r="BU38" s="15">
        <v>0</v>
      </c>
      <c r="BV38" s="15">
        <v>0</v>
      </c>
      <c r="BW38" s="15">
        <v>0</v>
      </c>
      <c r="BX38" s="15">
        <v>0</v>
      </c>
      <c r="BY38" s="15">
        <v>0</v>
      </c>
      <c r="BZ38" s="15">
        <v>0</v>
      </c>
      <c r="CA38" s="15">
        <v>0</v>
      </c>
      <c r="CB38" s="15">
        <v>0</v>
      </c>
      <c r="CC38" s="15">
        <v>0</v>
      </c>
      <c r="CD38" s="15">
        <v>0</v>
      </c>
      <c r="CE38" s="15">
        <v>0</v>
      </c>
      <c r="CF38" s="15">
        <v>0</v>
      </c>
      <c r="CG38" s="15">
        <f t="shared" si="5"/>
        <v>0</v>
      </c>
      <c r="CH38" s="16"/>
      <c r="CI38" s="15">
        <v>0</v>
      </c>
      <c r="CJ38" s="15">
        <v>0</v>
      </c>
      <c r="CK38" s="15">
        <v>0</v>
      </c>
      <c r="CL38" s="15">
        <v>0</v>
      </c>
      <c r="CM38" s="15">
        <v>0</v>
      </c>
      <c r="CN38" s="15">
        <v>0</v>
      </c>
      <c r="CO38" s="15">
        <v>0</v>
      </c>
      <c r="CP38" s="15">
        <v>0</v>
      </c>
      <c r="CQ38" s="15">
        <v>0</v>
      </c>
      <c r="CR38" s="15">
        <v>0</v>
      </c>
      <c r="CS38" s="15">
        <v>0</v>
      </c>
      <c r="CT38" s="15">
        <v>0</v>
      </c>
      <c r="CU38" s="15">
        <f t="shared" si="6"/>
        <v>0</v>
      </c>
      <c r="CV38" s="16"/>
      <c r="CW38" s="15">
        <v>0</v>
      </c>
      <c r="CX38" s="15">
        <v>0</v>
      </c>
      <c r="CY38" s="15">
        <v>0</v>
      </c>
      <c r="CZ38" s="15">
        <v>0</v>
      </c>
      <c r="DA38" s="15">
        <v>0</v>
      </c>
      <c r="DB38" s="15">
        <v>0</v>
      </c>
      <c r="DC38" s="15">
        <v>0</v>
      </c>
      <c r="DD38" s="15">
        <v>0</v>
      </c>
      <c r="DE38" s="15">
        <v>0</v>
      </c>
      <c r="DF38" s="15">
        <v>0</v>
      </c>
      <c r="DG38" s="15">
        <v>0</v>
      </c>
      <c r="DH38" s="15">
        <v>0</v>
      </c>
      <c r="DI38" s="15">
        <f t="shared" si="7"/>
        <v>0</v>
      </c>
      <c r="DJ38" s="16"/>
      <c r="DK38" s="15">
        <v>0</v>
      </c>
      <c r="DL38" s="15">
        <v>0</v>
      </c>
      <c r="DM38" s="15">
        <v>0</v>
      </c>
      <c r="DN38" s="15">
        <v>0</v>
      </c>
      <c r="DO38" s="15">
        <v>0</v>
      </c>
      <c r="DP38" s="15">
        <v>0</v>
      </c>
      <c r="DQ38" s="15">
        <v>0</v>
      </c>
      <c r="DR38" s="15">
        <v>0</v>
      </c>
      <c r="DS38" s="15">
        <v>0</v>
      </c>
      <c r="DT38" s="15">
        <v>0</v>
      </c>
      <c r="DU38" s="15">
        <v>0</v>
      </c>
      <c r="DV38" s="15">
        <v>0</v>
      </c>
      <c r="DW38" s="15">
        <f t="shared" si="8"/>
        <v>0</v>
      </c>
      <c r="DX38" s="16"/>
      <c r="DY38" s="15">
        <v>0</v>
      </c>
      <c r="DZ38" s="15">
        <v>0</v>
      </c>
      <c r="EA38" s="15">
        <v>0</v>
      </c>
      <c r="EB38" s="15">
        <v>0</v>
      </c>
      <c r="EC38" s="15">
        <v>0</v>
      </c>
      <c r="ED38" s="15">
        <v>0</v>
      </c>
      <c r="EE38" s="15">
        <v>0</v>
      </c>
      <c r="EF38" s="15">
        <v>0</v>
      </c>
      <c r="EG38" s="15">
        <v>0</v>
      </c>
      <c r="EH38" s="15">
        <v>0</v>
      </c>
      <c r="EI38" s="15">
        <v>0</v>
      </c>
      <c r="EJ38" s="15">
        <v>0</v>
      </c>
      <c r="EK38" s="15">
        <f t="shared" si="9"/>
        <v>0</v>
      </c>
      <c r="EL38" s="16"/>
      <c r="EM38" s="15">
        <v>0</v>
      </c>
      <c r="EN38" s="15">
        <v>0</v>
      </c>
      <c r="EO38" s="15">
        <v>0</v>
      </c>
      <c r="EP38" s="15">
        <v>0</v>
      </c>
      <c r="EQ38" s="15">
        <v>0</v>
      </c>
      <c r="ER38" s="15">
        <v>0</v>
      </c>
      <c r="ES38" s="15">
        <v>0</v>
      </c>
      <c r="ET38" s="15">
        <v>0</v>
      </c>
      <c r="EU38" s="15">
        <v>0</v>
      </c>
      <c r="EV38" s="15">
        <v>0</v>
      </c>
      <c r="EW38" s="15">
        <v>0</v>
      </c>
      <c r="EX38" s="15">
        <v>0</v>
      </c>
      <c r="EY38" s="15">
        <f t="shared" si="10"/>
        <v>0</v>
      </c>
      <c r="EZ38" s="16"/>
      <c r="FA38" s="15">
        <v>0</v>
      </c>
      <c r="FB38" s="15">
        <v>0</v>
      </c>
      <c r="FC38" s="15">
        <v>0</v>
      </c>
      <c r="FD38" s="15">
        <v>0</v>
      </c>
      <c r="FE38" s="15">
        <v>0</v>
      </c>
      <c r="FF38" s="15">
        <v>0</v>
      </c>
      <c r="FG38" s="15">
        <v>0</v>
      </c>
      <c r="FH38" s="15">
        <v>0</v>
      </c>
      <c r="FI38" s="15">
        <v>0</v>
      </c>
      <c r="FJ38" s="15">
        <v>0</v>
      </c>
      <c r="FK38" s="15">
        <v>0</v>
      </c>
      <c r="FL38" s="15">
        <v>0</v>
      </c>
      <c r="FM38" s="15">
        <f t="shared" si="11"/>
        <v>0</v>
      </c>
      <c r="FO38" s="15">
        <v>0</v>
      </c>
      <c r="FP38" s="15">
        <v>0</v>
      </c>
      <c r="FQ38" s="15">
        <v>0</v>
      </c>
      <c r="FR38" s="15">
        <v>0</v>
      </c>
      <c r="FS38" s="15">
        <v>0</v>
      </c>
      <c r="FT38" s="15">
        <v>0</v>
      </c>
      <c r="FU38" s="15">
        <v>0</v>
      </c>
      <c r="FV38" s="15">
        <v>0</v>
      </c>
      <c r="FW38" s="15">
        <v>0</v>
      </c>
      <c r="FX38" s="15">
        <v>0</v>
      </c>
      <c r="FY38" s="15">
        <f>+SUM(FO38:FX38)</f>
        <v>0</v>
      </c>
      <c r="GA38" s="708"/>
    </row>
    <row r="39" spans="2:183" hidden="1" x14ac:dyDescent="0.25">
      <c r="B39" s="707" t="s">
        <v>684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f t="shared" si="0"/>
        <v>0</v>
      </c>
      <c r="P39" s="16"/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f t="shared" si="1"/>
        <v>0</v>
      </c>
      <c r="AD39" s="16"/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0</v>
      </c>
      <c r="AN39" s="15">
        <v>0</v>
      </c>
      <c r="AO39" s="15">
        <v>0</v>
      </c>
      <c r="AP39" s="15">
        <v>0</v>
      </c>
      <c r="AQ39" s="15">
        <f t="shared" si="2"/>
        <v>0</v>
      </c>
      <c r="AR39" s="16"/>
      <c r="AS39" s="15">
        <v>0</v>
      </c>
      <c r="AT39" s="15">
        <v>0</v>
      </c>
      <c r="AU39" s="15">
        <v>0</v>
      </c>
      <c r="AV39" s="15">
        <v>0</v>
      </c>
      <c r="AW39" s="15">
        <v>0</v>
      </c>
      <c r="AX39" s="15">
        <v>0</v>
      </c>
      <c r="AY39" s="15">
        <v>0</v>
      </c>
      <c r="AZ39" s="15">
        <v>0</v>
      </c>
      <c r="BA39" s="15">
        <v>0</v>
      </c>
      <c r="BB39" s="15">
        <v>0</v>
      </c>
      <c r="BC39" s="15">
        <v>0</v>
      </c>
      <c r="BD39" s="15">
        <v>0</v>
      </c>
      <c r="BE39" s="15">
        <f t="shared" si="3"/>
        <v>0</v>
      </c>
      <c r="BF39" s="16"/>
      <c r="BG39" s="15">
        <v>0</v>
      </c>
      <c r="BH39" s="15">
        <v>0</v>
      </c>
      <c r="BI39" s="15">
        <v>0</v>
      </c>
      <c r="BJ39" s="15">
        <v>0</v>
      </c>
      <c r="BK39" s="15">
        <v>0</v>
      </c>
      <c r="BL39" s="15">
        <v>0</v>
      </c>
      <c r="BM39" s="15">
        <v>0</v>
      </c>
      <c r="BN39" s="15">
        <v>0</v>
      </c>
      <c r="BO39" s="15">
        <v>0</v>
      </c>
      <c r="BP39" s="15">
        <v>0</v>
      </c>
      <c r="BQ39" s="15">
        <v>0</v>
      </c>
      <c r="BR39" s="15">
        <v>0</v>
      </c>
      <c r="BS39" s="15">
        <f t="shared" si="4"/>
        <v>0</v>
      </c>
      <c r="BT39" s="16"/>
      <c r="BU39" s="15">
        <v>0</v>
      </c>
      <c r="BV39" s="15">
        <v>0</v>
      </c>
      <c r="BW39" s="15">
        <v>0</v>
      </c>
      <c r="BX39" s="15">
        <v>0</v>
      </c>
      <c r="BY39" s="15">
        <v>0</v>
      </c>
      <c r="BZ39" s="15">
        <v>0</v>
      </c>
      <c r="CA39" s="15">
        <v>0</v>
      </c>
      <c r="CB39" s="15">
        <v>0</v>
      </c>
      <c r="CC39" s="15">
        <v>0</v>
      </c>
      <c r="CD39" s="15">
        <v>0</v>
      </c>
      <c r="CE39" s="15">
        <v>0</v>
      </c>
      <c r="CF39" s="15">
        <v>0</v>
      </c>
      <c r="CG39" s="15">
        <f t="shared" si="5"/>
        <v>0</v>
      </c>
      <c r="CH39" s="16"/>
      <c r="CI39" s="15">
        <v>0</v>
      </c>
      <c r="CJ39" s="15">
        <v>0</v>
      </c>
      <c r="CK39" s="15">
        <v>0</v>
      </c>
      <c r="CL39" s="15">
        <v>0</v>
      </c>
      <c r="CM39" s="15">
        <v>0</v>
      </c>
      <c r="CN39" s="15">
        <v>0</v>
      </c>
      <c r="CO39" s="15">
        <v>0</v>
      </c>
      <c r="CP39" s="15">
        <v>0</v>
      </c>
      <c r="CQ39" s="15">
        <v>0</v>
      </c>
      <c r="CR39" s="15">
        <v>0</v>
      </c>
      <c r="CS39" s="15">
        <v>0</v>
      </c>
      <c r="CT39" s="15">
        <v>0</v>
      </c>
      <c r="CU39" s="15">
        <f t="shared" si="6"/>
        <v>0</v>
      </c>
      <c r="CV39" s="16"/>
      <c r="CW39" s="15">
        <v>0</v>
      </c>
      <c r="CX39" s="15">
        <v>0</v>
      </c>
      <c r="CY39" s="15">
        <v>0</v>
      </c>
      <c r="CZ39" s="15">
        <v>0</v>
      </c>
      <c r="DA39" s="15">
        <v>0</v>
      </c>
      <c r="DB39" s="15">
        <v>0</v>
      </c>
      <c r="DC39" s="15">
        <v>0</v>
      </c>
      <c r="DD39" s="15">
        <v>0</v>
      </c>
      <c r="DE39" s="15">
        <v>0</v>
      </c>
      <c r="DF39" s="15">
        <v>0</v>
      </c>
      <c r="DG39" s="15">
        <v>0</v>
      </c>
      <c r="DH39" s="15">
        <v>0</v>
      </c>
      <c r="DI39" s="15">
        <f t="shared" si="7"/>
        <v>0</v>
      </c>
      <c r="DJ39" s="16"/>
      <c r="DK39" s="15">
        <v>0</v>
      </c>
      <c r="DL39" s="15">
        <v>0</v>
      </c>
      <c r="DM39" s="15">
        <v>0</v>
      </c>
      <c r="DN39" s="15">
        <v>0</v>
      </c>
      <c r="DO39" s="15">
        <v>0</v>
      </c>
      <c r="DP39" s="15">
        <v>0</v>
      </c>
      <c r="DQ39" s="15">
        <v>0</v>
      </c>
      <c r="DR39" s="15">
        <v>0</v>
      </c>
      <c r="DS39" s="15">
        <v>0</v>
      </c>
      <c r="DT39" s="15">
        <v>0</v>
      </c>
      <c r="DU39" s="15">
        <v>0</v>
      </c>
      <c r="DV39" s="15">
        <v>0</v>
      </c>
      <c r="DW39" s="15">
        <f t="shared" si="8"/>
        <v>0</v>
      </c>
      <c r="DX39" s="16"/>
      <c r="DY39" s="15">
        <v>0</v>
      </c>
      <c r="DZ39" s="15">
        <v>0</v>
      </c>
      <c r="EA39" s="15">
        <v>0</v>
      </c>
      <c r="EB39" s="15">
        <v>0</v>
      </c>
      <c r="EC39" s="15">
        <v>0</v>
      </c>
      <c r="ED39" s="15">
        <v>0</v>
      </c>
      <c r="EE39" s="15">
        <v>0</v>
      </c>
      <c r="EF39" s="15">
        <v>0</v>
      </c>
      <c r="EG39" s="15">
        <v>0</v>
      </c>
      <c r="EH39" s="15">
        <v>0</v>
      </c>
      <c r="EI39" s="15">
        <v>0</v>
      </c>
      <c r="EJ39" s="15">
        <v>0</v>
      </c>
      <c r="EK39" s="15">
        <f t="shared" si="9"/>
        <v>0</v>
      </c>
      <c r="EL39" s="16"/>
      <c r="EM39" s="15">
        <v>0</v>
      </c>
      <c r="EN39" s="15">
        <v>0</v>
      </c>
      <c r="EO39" s="15">
        <v>0</v>
      </c>
      <c r="EP39" s="15">
        <v>0</v>
      </c>
      <c r="EQ39" s="15">
        <v>0</v>
      </c>
      <c r="ER39" s="15">
        <v>0</v>
      </c>
      <c r="ES39" s="15">
        <v>0</v>
      </c>
      <c r="ET39" s="15">
        <v>0</v>
      </c>
      <c r="EU39" s="15">
        <v>0</v>
      </c>
      <c r="EV39" s="15">
        <v>0</v>
      </c>
      <c r="EW39" s="15">
        <v>0</v>
      </c>
      <c r="EX39" s="15">
        <v>0</v>
      </c>
      <c r="EY39" s="15">
        <f t="shared" si="10"/>
        <v>0</v>
      </c>
      <c r="EZ39" s="16"/>
      <c r="FA39" s="15">
        <v>0</v>
      </c>
      <c r="FB39" s="15">
        <v>0</v>
      </c>
      <c r="FC39" s="15">
        <v>0</v>
      </c>
      <c r="FD39" s="15">
        <v>0</v>
      </c>
      <c r="FE39" s="15">
        <v>0</v>
      </c>
      <c r="FF39" s="15">
        <v>0</v>
      </c>
      <c r="FG39" s="15">
        <v>0</v>
      </c>
      <c r="FH39" s="15">
        <v>0</v>
      </c>
      <c r="FI39" s="15">
        <v>0</v>
      </c>
      <c r="FJ39" s="15">
        <v>0</v>
      </c>
      <c r="FK39" s="15">
        <v>0</v>
      </c>
      <c r="FL39" s="15">
        <v>0</v>
      </c>
      <c r="FM39" s="15">
        <f t="shared" si="11"/>
        <v>0</v>
      </c>
      <c r="FO39" s="15">
        <v>0</v>
      </c>
      <c r="FP39" s="15">
        <v>0</v>
      </c>
      <c r="FQ39" s="15">
        <v>0</v>
      </c>
      <c r="FR39" s="15">
        <v>0</v>
      </c>
      <c r="FS39" s="15">
        <v>0</v>
      </c>
      <c r="FT39" s="15">
        <v>0</v>
      </c>
      <c r="FU39" s="15">
        <v>0</v>
      </c>
      <c r="FV39" s="15">
        <v>0</v>
      </c>
      <c r="FW39" s="15">
        <v>0</v>
      </c>
      <c r="FX39" s="15">
        <v>0</v>
      </c>
      <c r="FY39" s="15">
        <f>+SUM(FO39:FX39)</f>
        <v>0</v>
      </c>
      <c r="GA39" s="708"/>
    </row>
    <row r="40" spans="2:183" hidden="1" x14ac:dyDescent="0.25">
      <c r="B40" s="707" t="s">
        <v>686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f t="shared" si="0"/>
        <v>0</v>
      </c>
      <c r="P40" s="16"/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f t="shared" si="1"/>
        <v>0</v>
      </c>
      <c r="AD40" s="16"/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5">
        <v>0</v>
      </c>
      <c r="AM40" s="15">
        <v>0</v>
      </c>
      <c r="AN40" s="15">
        <v>0</v>
      </c>
      <c r="AO40" s="15">
        <v>0</v>
      </c>
      <c r="AP40" s="15">
        <v>0</v>
      </c>
      <c r="AQ40" s="15">
        <f t="shared" si="2"/>
        <v>0</v>
      </c>
      <c r="AR40" s="16"/>
      <c r="AS40" s="15">
        <v>0</v>
      </c>
      <c r="AT40" s="15">
        <v>0</v>
      </c>
      <c r="AU40" s="15">
        <v>0</v>
      </c>
      <c r="AV40" s="15">
        <v>0</v>
      </c>
      <c r="AW40" s="15">
        <v>0</v>
      </c>
      <c r="AX40" s="15">
        <v>0</v>
      </c>
      <c r="AY40" s="15">
        <v>0</v>
      </c>
      <c r="AZ40" s="15">
        <v>0</v>
      </c>
      <c r="BA40" s="15">
        <v>0</v>
      </c>
      <c r="BB40" s="15">
        <v>0</v>
      </c>
      <c r="BC40" s="15">
        <v>0</v>
      </c>
      <c r="BD40" s="15">
        <v>0</v>
      </c>
      <c r="BE40" s="15">
        <f t="shared" si="3"/>
        <v>0</v>
      </c>
      <c r="BF40" s="16"/>
      <c r="BG40" s="15">
        <v>0</v>
      </c>
      <c r="BH40" s="15">
        <v>0</v>
      </c>
      <c r="BI40" s="15">
        <v>0</v>
      </c>
      <c r="BJ40" s="15">
        <v>0</v>
      </c>
      <c r="BK40" s="15">
        <v>0</v>
      </c>
      <c r="BL40" s="15">
        <v>0</v>
      </c>
      <c r="BM40" s="15">
        <v>0</v>
      </c>
      <c r="BN40" s="15">
        <v>0</v>
      </c>
      <c r="BO40" s="15">
        <v>0</v>
      </c>
      <c r="BP40" s="15">
        <v>0</v>
      </c>
      <c r="BQ40" s="15">
        <v>0</v>
      </c>
      <c r="BR40" s="15">
        <v>0</v>
      </c>
      <c r="BS40" s="15">
        <f t="shared" si="4"/>
        <v>0</v>
      </c>
      <c r="BT40" s="16"/>
      <c r="BU40" s="15">
        <v>0</v>
      </c>
      <c r="BV40" s="15">
        <v>0</v>
      </c>
      <c r="BW40" s="15">
        <v>0</v>
      </c>
      <c r="BX40" s="15">
        <v>0</v>
      </c>
      <c r="BY40" s="15">
        <v>0</v>
      </c>
      <c r="BZ40" s="15">
        <v>0</v>
      </c>
      <c r="CA40" s="15">
        <v>0</v>
      </c>
      <c r="CB40" s="15">
        <v>0</v>
      </c>
      <c r="CC40" s="15">
        <v>0</v>
      </c>
      <c r="CD40" s="15">
        <v>0</v>
      </c>
      <c r="CE40" s="15">
        <v>0</v>
      </c>
      <c r="CF40" s="15">
        <v>0</v>
      </c>
      <c r="CG40" s="15">
        <f t="shared" si="5"/>
        <v>0</v>
      </c>
      <c r="CH40" s="16"/>
      <c r="CI40" s="15">
        <v>0</v>
      </c>
      <c r="CJ40" s="15">
        <v>0</v>
      </c>
      <c r="CK40" s="15">
        <v>0</v>
      </c>
      <c r="CL40" s="15">
        <v>0</v>
      </c>
      <c r="CM40" s="15">
        <v>0</v>
      </c>
      <c r="CN40" s="15">
        <v>0</v>
      </c>
      <c r="CO40" s="15">
        <v>0</v>
      </c>
      <c r="CP40" s="15">
        <v>0</v>
      </c>
      <c r="CQ40" s="15">
        <v>0</v>
      </c>
      <c r="CR40" s="15">
        <v>0</v>
      </c>
      <c r="CS40" s="15">
        <v>0</v>
      </c>
      <c r="CT40" s="15">
        <v>0</v>
      </c>
      <c r="CU40" s="15">
        <f t="shared" si="6"/>
        <v>0</v>
      </c>
      <c r="CV40" s="16"/>
      <c r="CW40" s="15">
        <v>0</v>
      </c>
      <c r="CX40" s="15">
        <v>0</v>
      </c>
      <c r="CY40" s="15">
        <v>0</v>
      </c>
      <c r="CZ40" s="15">
        <v>0</v>
      </c>
      <c r="DA40" s="15">
        <v>0</v>
      </c>
      <c r="DB40" s="15">
        <v>0</v>
      </c>
      <c r="DC40" s="15">
        <v>0</v>
      </c>
      <c r="DD40" s="15">
        <v>0</v>
      </c>
      <c r="DE40" s="15">
        <v>0</v>
      </c>
      <c r="DF40" s="15">
        <v>0</v>
      </c>
      <c r="DG40" s="15">
        <v>0</v>
      </c>
      <c r="DH40" s="15">
        <v>0</v>
      </c>
      <c r="DI40" s="15">
        <f t="shared" si="7"/>
        <v>0</v>
      </c>
      <c r="DJ40" s="16"/>
      <c r="DK40" s="15">
        <v>0</v>
      </c>
      <c r="DL40" s="15">
        <v>0</v>
      </c>
      <c r="DM40" s="15">
        <v>0</v>
      </c>
      <c r="DN40" s="15">
        <v>0</v>
      </c>
      <c r="DO40" s="15">
        <v>0</v>
      </c>
      <c r="DP40" s="15">
        <v>0</v>
      </c>
      <c r="DQ40" s="15">
        <v>0</v>
      </c>
      <c r="DR40" s="15">
        <v>0</v>
      </c>
      <c r="DS40" s="15">
        <v>0</v>
      </c>
      <c r="DT40" s="15">
        <v>0</v>
      </c>
      <c r="DU40" s="15">
        <v>0</v>
      </c>
      <c r="DV40" s="15">
        <v>0</v>
      </c>
      <c r="DW40" s="15">
        <f t="shared" si="8"/>
        <v>0</v>
      </c>
      <c r="DX40" s="16"/>
      <c r="DY40" s="15">
        <v>0</v>
      </c>
      <c r="DZ40" s="15">
        <v>0</v>
      </c>
      <c r="EA40" s="15">
        <v>0</v>
      </c>
      <c r="EB40" s="15">
        <v>0</v>
      </c>
      <c r="EC40" s="15">
        <v>0</v>
      </c>
      <c r="ED40" s="15">
        <v>0</v>
      </c>
      <c r="EE40" s="15">
        <v>0</v>
      </c>
      <c r="EF40" s="15">
        <v>0</v>
      </c>
      <c r="EG40" s="15">
        <v>0</v>
      </c>
      <c r="EH40" s="15">
        <v>0</v>
      </c>
      <c r="EI40" s="15">
        <v>0</v>
      </c>
      <c r="EJ40" s="15">
        <v>0</v>
      </c>
      <c r="EK40" s="15">
        <f t="shared" si="9"/>
        <v>0</v>
      </c>
      <c r="EL40" s="16"/>
      <c r="EM40" s="15">
        <v>0</v>
      </c>
      <c r="EN40" s="15">
        <v>0</v>
      </c>
      <c r="EO40" s="15">
        <v>0</v>
      </c>
      <c r="EP40" s="15">
        <v>0</v>
      </c>
      <c r="EQ40" s="15">
        <v>0</v>
      </c>
      <c r="ER40" s="15">
        <v>0</v>
      </c>
      <c r="ES40" s="15">
        <v>0</v>
      </c>
      <c r="ET40" s="15">
        <v>0</v>
      </c>
      <c r="EU40" s="15">
        <v>0</v>
      </c>
      <c r="EV40" s="15">
        <v>0</v>
      </c>
      <c r="EW40" s="15">
        <v>0</v>
      </c>
      <c r="EX40" s="15">
        <v>0</v>
      </c>
      <c r="EY40" s="15">
        <f t="shared" si="10"/>
        <v>0</v>
      </c>
      <c r="EZ40" s="16"/>
      <c r="FA40" s="15">
        <v>0</v>
      </c>
      <c r="FB40" s="15">
        <v>0</v>
      </c>
      <c r="FC40" s="15">
        <v>0</v>
      </c>
      <c r="FD40" s="15">
        <v>0</v>
      </c>
      <c r="FE40" s="15">
        <v>0</v>
      </c>
      <c r="FF40" s="15">
        <v>0</v>
      </c>
      <c r="FG40" s="15">
        <v>0</v>
      </c>
      <c r="FH40" s="15">
        <v>0</v>
      </c>
      <c r="FI40" s="15">
        <v>0</v>
      </c>
      <c r="FJ40" s="15">
        <v>0</v>
      </c>
      <c r="FK40" s="15">
        <v>0</v>
      </c>
      <c r="FL40" s="15">
        <v>0</v>
      </c>
      <c r="FM40" s="15">
        <f t="shared" si="11"/>
        <v>0</v>
      </c>
      <c r="FO40" s="15">
        <v>0</v>
      </c>
      <c r="FP40" s="15">
        <v>0</v>
      </c>
      <c r="FQ40" s="15">
        <v>0</v>
      </c>
      <c r="FR40" s="15">
        <v>0</v>
      </c>
      <c r="FS40" s="15">
        <v>0</v>
      </c>
      <c r="FT40" s="15">
        <v>0</v>
      </c>
      <c r="FU40" s="15">
        <v>0</v>
      </c>
      <c r="FV40" s="15">
        <v>0</v>
      </c>
      <c r="FW40" s="15">
        <v>0</v>
      </c>
      <c r="FX40" s="15">
        <v>0</v>
      </c>
      <c r="FY40" s="15">
        <f>+SUM(FO40:FX40)</f>
        <v>0</v>
      </c>
      <c r="GA40" s="708"/>
    </row>
    <row r="41" spans="2:183" x14ac:dyDescent="0.25">
      <c r="B41" s="692" t="s">
        <v>731</v>
      </c>
      <c r="C41" s="15">
        <v>13.795323560094943</v>
      </c>
      <c r="D41" s="15">
        <v>-3.0758227773402456</v>
      </c>
      <c r="E41" s="15">
        <v>1.2341772226598073</v>
      </c>
      <c r="F41" s="15">
        <v>11.354177222659807</v>
      </c>
      <c r="G41" s="15">
        <v>-108.01582277734013</v>
      </c>
      <c r="H41" s="15">
        <v>115.2803797206906</v>
      </c>
      <c r="I41" s="15">
        <v>-0.8858227773401337</v>
      </c>
      <c r="J41" s="15">
        <v>9.4041772226597509</v>
      </c>
      <c r="K41" s="15">
        <v>-0.31582277734018982</v>
      </c>
      <c r="L41" s="15">
        <v>2.8041772226598085</v>
      </c>
      <c r="M41" s="15">
        <v>-4.012592890534382</v>
      </c>
      <c r="N41" s="15">
        <v>12.327224671864329</v>
      </c>
      <c r="O41" s="15">
        <f t="shared" si="0"/>
        <v>49.893752843393969</v>
      </c>
      <c r="P41" s="16"/>
      <c r="Q41" s="15">
        <v>13.816549149287443</v>
      </c>
      <c r="R41" s="15">
        <v>0.24181482995022008</v>
      </c>
      <c r="S41" s="15">
        <v>-4.618185170049804</v>
      </c>
      <c r="T41" s="15">
        <v>2.5618148299501922</v>
      </c>
      <c r="U41" s="15">
        <v>3.3718148299501944</v>
      </c>
      <c r="V41" s="15">
        <v>2.143648095174294</v>
      </c>
      <c r="W41" s="15">
        <v>5.181482995019393E-2</v>
      </c>
      <c r="X41" s="15">
        <v>-2.4781851700498052</v>
      </c>
      <c r="Y41" s="15">
        <v>3.9018148299501938</v>
      </c>
      <c r="Z41" s="15">
        <v>-0.82818517004977843</v>
      </c>
      <c r="AA41" s="15">
        <v>-2.5088682891375376</v>
      </c>
      <c r="AB41" s="15">
        <v>-20.985757375887378</v>
      </c>
      <c r="AC41" s="15">
        <f t="shared" si="1"/>
        <v>-5.3299097809615752</v>
      </c>
      <c r="AD41" s="16"/>
      <c r="AE41" s="15">
        <v>-1.2334085650193618</v>
      </c>
      <c r="AF41" s="15">
        <v>0.58353985000003172</v>
      </c>
      <c r="AG41" s="15">
        <v>29.148259669999931</v>
      </c>
      <c r="AH41" s="15">
        <v>-7.7369566659999558</v>
      </c>
      <c r="AI41" s="15">
        <v>4.5595069934999559</v>
      </c>
      <c r="AJ41" s="15">
        <v>-2.3773817554999885</v>
      </c>
      <c r="AK41" s="15">
        <v>4.4801839780000199</v>
      </c>
      <c r="AL41" s="15">
        <v>-13.035411029999977</v>
      </c>
      <c r="AM41" s="15">
        <v>6.1461574700000101</v>
      </c>
      <c r="AN41" s="15">
        <v>-7.1257430000066346E-2</v>
      </c>
      <c r="AO41" s="15">
        <v>-5.4739339899999537</v>
      </c>
      <c r="AP41" s="15">
        <v>-1.5053960699999571</v>
      </c>
      <c r="AQ41" s="15">
        <f t="shared" si="2"/>
        <v>13.483902454980687</v>
      </c>
      <c r="AR41" s="16"/>
      <c r="AS41" s="15">
        <v>-16.092670260000059</v>
      </c>
      <c r="AT41" s="15">
        <v>24.289762539999984</v>
      </c>
      <c r="AU41" s="15">
        <v>-6.0058305899999525</v>
      </c>
      <c r="AV41" s="15">
        <v>5.6542097900000359</v>
      </c>
      <c r="AW41" s="15">
        <v>5.4280033699999333</v>
      </c>
      <c r="AX41" s="15">
        <v>-11.597170780000063</v>
      </c>
      <c r="AY41" s="15">
        <v>2.3012967600001057</v>
      </c>
      <c r="AZ41" s="15">
        <v>4.7320109499999869</v>
      </c>
      <c r="BA41" s="15">
        <v>5.8218060399999825</v>
      </c>
      <c r="BB41" s="15">
        <v>-1.9967511299999718</v>
      </c>
      <c r="BC41" s="15">
        <v>2.7061123599999957</v>
      </c>
      <c r="BD41" s="15">
        <v>1.0179320599999881</v>
      </c>
      <c r="BE41" s="15">
        <f t="shared" si="3"/>
        <v>16.258711109999968</v>
      </c>
      <c r="BF41" s="16"/>
      <c r="BG41" s="15">
        <v>2.197280620000031</v>
      </c>
      <c r="BH41" s="15">
        <v>1.4913319299998995</v>
      </c>
      <c r="BI41" s="15">
        <v>-2.2194365499999638</v>
      </c>
      <c r="BJ41" s="15">
        <v>4.234632790000088</v>
      </c>
      <c r="BK41" s="15">
        <v>2.4179926899999531</v>
      </c>
      <c r="BL41" s="15">
        <v>-15.995470350000085</v>
      </c>
      <c r="BM41" s="15">
        <v>8.9360378500000337</v>
      </c>
      <c r="BN41" s="15">
        <v>1.3087924000001081</v>
      </c>
      <c r="BO41" s="15">
        <v>0.18850485999990507</v>
      </c>
      <c r="BP41" s="15">
        <v>-8.5676119999976486E-2</v>
      </c>
      <c r="BQ41" s="15">
        <v>4.0129976700000629</v>
      </c>
      <c r="BR41" s="15">
        <v>-9.8035927100000624</v>
      </c>
      <c r="BS41" s="15">
        <f t="shared" si="4"/>
        <v>-3.316604920000005</v>
      </c>
      <c r="BT41" s="16"/>
      <c r="BU41" s="15">
        <v>3.1383236999999822</v>
      </c>
      <c r="BV41" s="15">
        <v>-9.3685490599999302</v>
      </c>
      <c r="BW41" s="15">
        <v>-8.6731972000001534</v>
      </c>
      <c r="BX41" s="15">
        <v>10.081340520000062</v>
      </c>
      <c r="BY41" s="15">
        <v>-3.2525582699999092</v>
      </c>
      <c r="BZ41" s="15">
        <v>0.11944279999994034</v>
      </c>
      <c r="CA41" s="15">
        <v>6.1350460100000292</v>
      </c>
      <c r="CB41" s="15">
        <v>-21.874861889999973</v>
      </c>
      <c r="CC41" s="15">
        <v>-3.2953429200000333</v>
      </c>
      <c r="CD41" s="15">
        <v>-6.3617096300000169</v>
      </c>
      <c r="CE41" s="15">
        <v>8.2330198300000781</v>
      </c>
      <c r="CF41" s="15">
        <v>-6.2815955600001621</v>
      </c>
      <c r="CG41" s="15">
        <f t="shared" si="5"/>
        <v>-31.400641670000088</v>
      </c>
      <c r="CH41" s="16"/>
      <c r="CI41" s="15">
        <v>23.207880089999996</v>
      </c>
      <c r="CJ41" s="15">
        <v>-7.2619190755946743</v>
      </c>
      <c r="CK41" s="15">
        <v>15.312165825594736</v>
      </c>
      <c r="CL41" s="15">
        <v>-11.833340860000078</v>
      </c>
      <c r="CM41" s="15">
        <v>3.9445478000000107</v>
      </c>
      <c r="CN41" s="15">
        <v>-4.0164593599998764</v>
      </c>
      <c r="CO41" s="15">
        <v>13.321167110000017</v>
      </c>
      <c r="CP41" s="15">
        <v>-6.0316250800000049</v>
      </c>
      <c r="CQ41" s="15">
        <v>-6.7964542800000292</v>
      </c>
      <c r="CR41" s="15">
        <v>-16.216682039999945</v>
      </c>
      <c r="CS41" s="15">
        <v>8.3755283300000194</v>
      </c>
      <c r="CT41" s="15">
        <v>-2.1277862100001768</v>
      </c>
      <c r="CU41" s="15">
        <f t="shared" si="6"/>
        <v>9.877022249999996</v>
      </c>
      <c r="CV41" s="16"/>
      <c r="CW41" s="15">
        <v>5.0347612000000446</v>
      </c>
      <c r="CX41" s="15">
        <v>-9.3311186399999748</v>
      </c>
      <c r="CY41" s="15">
        <v>3.8681661199999851</v>
      </c>
      <c r="CZ41" s="15">
        <v>8.2746245357561499</v>
      </c>
      <c r="DA41" s="15">
        <v>-3.4448335557561185</v>
      </c>
      <c r="DB41" s="15">
        <v>-5.2473154100000734</v>
      </c>
      <c r="DC41" s="15">
        <v>-14.813646530000005</v>
      </c>
      <c r="DD41" s="15">
        <v>-2.1661913399998807</v>
      </c>
      <c r="DE41" s="15">
        <v>1.2343334031552708</v>
      </c>
      <c r="DF41" s="15">
        <v>-7.0069283531553328</v>
      </c>
      <c r="DG41" s="15">
        <v>4.3639541400000779</v>
      </c>
      <c r="DH41" s="15">
        <v>10.137355499999922</v>
      </c>
      <c r="DI41" s="15">
        <f t="shared" si="7"/>
        <v>-9.0968389299999348</v>
      </c>
      <c r="DJ41" s="16"/>
      <c r="DK41" s="15">
        <v>-9.2078219500000067</v>
      </c>
      <c r="DL41" s="15">
        <v>19.787838960000052</v>
      </c>
      <c r="DM41" s="15">
        <v>-1.524581570000092</v>
      </c>
      <c r="DN41" s="15">
        <v>1.90999677000006</v>
      </c>
      <c r="DO41" s="15">
        <v>4.4064584599999037</v>
      </c>
      <c r="DP41" s="15">
        <v>-2.6235232199999272</v>
      </c>
      <c r="DQ41" s="15">
        <v>-3.7210381599999813</v>
      </c>
      <c r="DR41" s="15">
        <v>7.358224229999978</v>
      </c>
      <c r="DS41" s="15">
        <v>-8.6901466799999607</v>
      </c>
      <c r="DT41" s="15">
        <v>-1.9303742599999216</v>
      </c>
      <c r="DU41" s="15">
        <v>-1.1605612500001286</v>
      </c>
      <c r="DV41" s="15">
        <v>10.512982509999963</v>
      </c>
      <c r="DW41" s="15">
        <f t="shared" si="8"/>
        <v>15.117453839999939</v>
      </c>
      <c r="DX41" s="16"/>
      <c r="DY41" s="15">
        <v>-11.65995244999991</v>
      </c>
      <c r="DZ41" s="15">
        <v>14.625651379999878</v>
      </c>
      <c r="EA41" s="15">
        <v>-10.304193519999943</v>
      </c>
      <c r="EB41" s="15">
        <v>-3.4411619100000177</v>
      </c>
      <c r="EC41" s="15">
        <v>-20.559951199999983</v>
      </c>
      <c r="ED41" s="15">
        <v>9.8642202199999911</v>
      </c>
      <c r="EE41" s="15">
        <v>13.830404050000048</v>
      </c>
      <c r="EF41" s="15">
        <v>-29.531718700000059</v>
      </c>
      <c r="EG41" s="15">
        <v>-12.748853290000056</v>
      </c>
      <c r="EH41" s="15">
        <v>-27.561863079999917</v>
      </c>
      <c r="EI41" s="15">
        <v>11.722744010000039</v>
      </c>
      <c r="EJ41" s="15">
        <v>-32.63120221000014</v>
      </c>
      <c r="EK41" s="15">
        <f t="shared" si="9"/>
        <v>-98.395876700000059</v>
      </c>
      <c r="EL41" s="16"/>
      <c r="EM41" s="15">
        <v>-6.966600000000156E-2</v>
      </c>
      <c r="EN41" s="15">
        <v>-0.22852499999999765</v>
      </c>
      <c r="EO41" s="15">
        <v>-1.6566420000000015</v>
      </c>
      <c r="EP41" s="15">
        <v>0.51213900000000123</v>
      </c>
      <c r="EQ41" s="15">
        <v>-1.2375020000000028</v>
      </c>
      <c r="ER41" s="15">
        <v>-0.88971499999999892</v>
      </c>
      <c r="ES41" s="15">
        <v>0.60138699999999901</v>
      </c>
      <c r="ET41" s="15">
        <v>-2.4713599999999971</v>
      </c>
      <c r="EU41" s="15">
        <v>1.9005569999999992</v>
      </c>
      <c r="EV41" s="15">
        <v>8.1689000000000789E-2</v>
      </c>
      <c r="EW41" s="15">
        <v>0.4576299999999982</v>
      </c>
      <c r="EX41" s="15">
        <v>0.29931300000000149</v>
      </c>
      <c r="EY41" s="15">
        <f t="shared" si="10"/>
        <v>-2.7006949999999996</v>
      </c>
      <c r="EZ41" s="16"/>
      <c r="FA41" s="15">
        <v>0.29686599999999785</v>
      </c>
      <c r="FB41" s="15">
        <v>-1.8475949999999983</v>
      </c>
      <c r="FC41" s="15">
        <v>0.3063059999999993</v>
      </c>
      <c r="FD41" s="15">
        <v>4.3371239999999993</v>
      </c>
      <c r="FE41" s="15">
        <v>-1.9569249999999982</v>
      </c>
      <c r="FF41" s="15">
        <v>0.23296999999999812</v>
      </c>
      <c r="FG41" s="15">
        <v>-0.49552199999999758</v>
      </c>
      <c r="FH41" s="15">
        <v>0.46746099999999657</v>
      </c>
      <c r="FI41" s="15">
        <v>-0.33884799999999871</v>
      </c>
      <c r="FJ41" s="15">
        <v>-0.6977499999999992</v>
      </c>
      <c r="FK41" s="15">
        <v>-0.55465699999999885</v>
      </c>
      <c r="FL41" s="15">
        <v>0.85464199999999835</v>
      </c>
      <c r="FM41" s="15">
        <f t="shared" si="11"/>
        <v>0.60407199999999861</v>
      </c>
      <c r="FO41" s="15">
        <v>-0.2593740000000011</v>
      </c>
      <c r="FP41" s="15">
        <v>0.37382300000000157</v>
      </c>
      <c r="FQ41" s="15">
        <v>0.1866810000000001</v>
      </c>
      <c r="FR41" s="15">
        <v>0.88557699999999784</v>
      </c>
      <c r="FS41" s="15">
        <v>-0.48487699999999734</v>
      </c>
      <c r="FT41" s="15">
        <v>1.2935230000000004</v>
      </c>
      <c r="FU41" s="15">
        <v>0.33330799999999883</v>
      </c>
      <c r="FV41" s="15">
        <v>2.7199999999893976E-4</v>
      </c>
      <c r="FW41" s="15">
        <v>-2.5001469999999983</v>
      </c>
      <c r="FX41" s="15">
        <v>0.14180499999999796</v>
      </c>
      <c r="FY41" s="15">
        <f>+SUM(FO41:FX41)</f>
        <v>-2.9409000000001129E-2</v>
      </c>
      <c r="GA41" s="708"/>
    </row>
    <row r="42" spans="2:183" hidden="1" x14ac:dyDescent="0.25">
      <c r="B42" s="692" t="s">
        <v>7</v>
      </c>
      <c r="C42" s="522"/>
      <c r="D42" s="522"/>
      <c r="E42" s="522"/>
      <c r="F42" s="522"/>
      <c r="G42" s="522"/>
      <c r="H42" s="522"/>
      <c r="I42" s="522"/>
      <c r="J42" s="522"/>
      <c r="K42" s="522"/>
      <c r="L42" s="522"/>
      <c r="M42" s="522"/>
      <c r="N42" s="522"/>
      <c r="O42" s="522">
        <f t="shared" si="0"/>
        <v>0</v>
      </c>
      <c r="P42" s="523"/>
      <c r="Q42" s="522"/>
      <c r="R42" s="522"/>
      <c r="S42" s="522"/>
      <c r="T42" s="522"/>
      <c r="U42" s="522"/>
      <c r="V42" s="522"/>
      <c r="W42" s="522"/>
      <c r="X42" s="522"/>
      <c r="Y42" s="522"/>
      <c r="Z42" s="522"/>
      <c r="AA42" s="522"/>
      <c r="AB42" s="522"/>
      <c r="AC42" s="522">
        <f t="shared" si="1"/>
        <v>0</v>
      </c>
      <c r="AD42" s="523"/>
      <c r="AE42" s="522"/>
      <c r="AF42" s="522"/>
      <c r="AG42" s="522"/>
      <c r="AH42" s="522"/>
      <c r="AI42" s="522"/>
      <c r="AJ42" s="522"/>
      <c r="AK42" s="522"/>
      <c r="AL42" s="522"/>
      <c r="AM42" s="522"/>
      <c r="AN42" s="522"/>
      <c r="AO42" s="522"/>
      <c r="AP42" s="522"/>
      <c r="AQ42" s="522">
        <f t="shared" si="2"/>
        <v>0</v>
      </c>
      <c r="AR42" s="523"/>
      <c r="AS42" s="522"/>
      <c r="AT42" s="522"/>
      <c r="AU42" s="522"/>
      <c r="AV42" s="522"/>
      <c r="AW42" s="522"/>
      <c r="AX42" s="522"/>
      <c r="AY42" s="522"/>
      <c r="AZ42" s="522"/>
      <c r="BA42" s="522"/>
      <c r="BB42" s="522"/>
      <c r="BC42" s="522"/>
      <c r="BD42" s="522"/>
      <c r="BE42" s="522">
        <f t="shared" si="3"/>
        <v>0</v>
      </c>
      <c r="BF42" s="523"/>
      <c r="BG42" s="522"/>
      <c r="BH42" s="522"/>
      <c r="BI42" s="522"/>
      <c r="BJ42" s="522"/>
      <c r="BK42" s="522"/>
      <c r="BL42" s="522"/>
      <c r="BM42" s="522"/>
      <c r="BN42" s="522"/>
      <c r="BO42" s="522"/>
      <c r="BP42" s="522"/>
      <c r="BQ42" s="522"/>
      <c r="BR42" s="522"/>
      <c r="BS42" s="522">
        <f t="shared" si="4"/>
        <v>0</v>
      </c>
      <c r="BT42" s="523"/>
      <c r="BU42" s="522"/>
      <c r="BV42" s="522"/>
      <c r="BW42" s="522"/>
      <c r="BX42" s="522"/>
      <c r="BY42" s="522"/>
      <c r="BZ42" s="522"/>
      <c r="CA42" s="522"/>
      <c r="CB42" s="522"/>
      <c r="CC42" s="522"/>
      <c r="CD42" s="522"/>
      <c r="CE42" s="522"/>
      <c r="CF42" s="522"/>
      <c r="CG42" s="522">
        <f t="shared" si="5"/>
        <v>0</v>
      </c>
      <c r="CH42" s="523"/>
      <c r="CI42" s="522"/>
      <c r="CJ42" s="522"/>
      <c r="CK42" s="522"/>
      <c r="CL42" s="522"/>
      <c r="CM42" s="522"/>
      <c r="CN42" s="522"/>
      <c r="CO42" s="522"/>
      <c r="CP42" s="522"/>
      <c r="CQ42" s="522"/>
      <c r="CR42" s="522"/>
      <c r="CS42" s="522"/>
      <c r="CT42" s="522"/>
      <c r="CU42" s="522">
        <f t="shared" si="6"/>
        <v>0</v>
      </c>
      <c r="CV42" s="523"/>
      <c r="CW42" s="522"/>
      <c r="CX42" s="522"/>
      <c r="CY42" s="522"/>
      <c r="CZ42" s="522"/>
      <c r="DA42" s="522"/>
      <c r="DB42" s="522"/>
      <c r="DC42" s="522"/>
      <c r="DD42" s="522"/>
      <c r="DE42" s="522"/>
      <c r="DF42" s="522"/>
      <c r="DG42" s="522"/>
      <c r="DH42" s="522"/>
      <c r="DI42" s="522">
        <f t="shared" si="7"/>
        <v>0</v>
      </c>
      <c r="DJ42" s="523"/>
      <c r="DK42" s="522"/>
      <c r="DL42" s="522"/>
      <c r="DM42" s="522"/>
      <c r="DN42" s="522"/>
      <c r="DO42" s="522"/>
      <c r="DP42" s="522"/>
      <c r="DQ42" s="522"/>
      <c r="DR42" s="522"/>
      <c r="DS42" s="522"/>
      <c r="DT42" s="522"/>
      <c r="DU42" s="522"/>
      <c r="DV42" s="522"/>
      <c r="DW42" s="522">
        <f t="shared" si="8"/>
        <v>0</v>
      </c>
      <c r="DX42" s="523"/>
      <c r="DY42" s="522"/>
      <c r="DZ42" s="522"/>
      <c r="EA42" s="522"/>
      <c r="EB42" s="522"/>
      <c r="EC42" s="522"/>
      <c r="ED42" s="522"/>
      <c r="EE42" s="522"/>
      <c r="EF42" s="522"/>
      <c r="EG42" s="522"/>
      <c r="EH42" s="522"/>
      <c r="EI42" s="522"/>
      <c r="EJ42" s="522"/>
      <c r="EK42" s="522">
        <f t="shared" si="9"/>
        <v>0</v>
      </c>
      <c r="EL42" s="523"/>
      <c r="EM42" s="522"/>
      <c r="EN42" s="522"/>
      <c r="EO42" s="522"/>
      <c r="EP42" s="522"/>
      <c r="EQ42" s="522"/>
      <c r="ER42" s="522"/>
      <c r="ES42" s="522"/>
      <c r="ET42" s="522"/>
      <c r="EU42" s="522"/>
      <c r="EV42" s="522"/>
      <c r="EW42" s="522"/>
      <c r="EX42" s="522"/>
      <c r="EY42" s="522">
        <f t="shared" si="10"/>
        <v>0</v>
      </c>
      <c r="EZ42" s="523"/>
      <c r="FA42" s="522"/>
      <c r="FB42" s="522"/>
      <c r="FC42" s="522"/>
      <c r="FD42" s="522"/>
      <c r="FE42" s="522"/>
      <c r="FF42" s="522"/>
      <c r="FG42" s="522"/>
      <c r="FH42" s="522"/>
      <c r="FI42" s="522"/>
      <c r="FJ42" s="522"/>
      <c r="FK42" s="522"/>
      <c r="FL42" s="522"/>
      <c r="FM42" s="522">
        <f t="shared" si="11"/>
        <v>0</v>
      </c>
      <c r="FO42" s="522"/>
      <c r="FP42" s="522"/>
      <c r="FQ42" s="522"/>
      <c r="FR42" s="522"/>
      <c r="FS42" s="522"/>
      <c r="FT42" s="522"/>
      <c r="FU42" s="522"/>
      <c r="FV42" s="522"/>
      <c r="FW42" s="522"/>
      <c r="FX42" s="522"/>
      <c r="FY42" s="522">
        <f>+SUM(FO42:FX42)</f>
        <v>0</v>
      </c>
      <c r="GA42" s="708"/>
    </row>
    <row r="43" spans="2:183" ht="15.75" x14ac:dyDescent="0.25">
      <c r="B43" s="693" t="s">
        <v>736</v>
      </c>
      <c r="C43" s="24">
        <v>-15.95571252000002</v>
      </c>
      <c r="D43" s="24">
        <v>-99.972136480000017</v>
      </c>
      <c r="E43" s="24">
        <v>39.065905950000001</v>
      </c>
      <c r="F43" s="24">
        <v>-22.432132999999965</v>
      </c>
      <c r="G43" s="24">
        <v>-13.001929640000071</v>
      </c>
      <c r="H43" s="24">
        <v>26.133616000000018</v>
      </c>
      <c r="I43" s="24">
        <v>-8.10641099999998</v>
      </c>
      <c r="J43" s="24">
        <v>-89.401780000000031</v>
      </c>
      <c r="K43" s="24">
        <v>29.411204000000112</v>
      </c>
      <c r="L43" s="24">
        <v>-64.996699830000011</v>
      </c>
      <c r="M43" s="24">
        <v>33.350526999999943</v>
      </c>
      <c r="N43" s="24">
        <v>203.24850400000014</v>
      </c>
      <c r="O43" s="24">
        <f t="shared" si="0"/>
        <v>17.342954480000117</v>
      </c>
      <c r="P43" s="685"/>
      <c r="Q43" s="24">
        <v>-32.096988000000181</v>
      </c>
      <c r="R43" s="24">
        <v>-20.331107000000031</v>
      </c>
      <c r="S43" s="24">
        <v>54.411710000000085</v>
      </c>
      <c r="T43" s="24">
        <v>-23.015442000000007</v>
      </c>
      <c r="U43" s="24">
        <v>62.76652699999994</v>
      </c>
      <c r="V43" s="24">
        <v>-102.69339599999995</v>
      </c>
      <c r="W43" s="24">
        <v>19.601661999999919</v>
      </c>
      <c r="X43" s="24">
        <v>-245.26190899999983</v>
      </c>
      <c r="Y43" s="24">
        <v>17.433991999999876</v>
      </c>
      <c r="Z43" s="24">
        <v>126.76947200000001</v>
      </c>
      <c r="AA43" s="24">
        <v>-22.184028999999896</v>
      </c>
      <c r="AB43" s="24">
        <v>201.497973</v>
      </c>
      <c r="AC43" s="24">
        <f t="shared" si="1"/>
        <v>36.898464999999931</v>
      </c>
      <c r="AD43" s="685"/>
      <c r="AE43" s="24">
        <v>58.042503999999923</v>
      </c>
      <c r="AF43" s="24">
        <v>-99.334240000000051</v>
      </c>
      <c r="AG43" s="24">
        <v>68.87936400000001</v>
      </c>
      <c r="AH43" s="24">
        <v>-0.41482599999991976</v>
      </c>
      <c r="AI43" s="24">
        <v>-56.197453000000024</v>
      </c>
      <c r="AJ43" s="24">
        <v>21.059835000000021</v>
      </c>
      <c r="AK43" s="24">
        <v>109.69400599999994</v>
      </c>
      <c r="AL43" s="24">
        <v>-75.38591999999997</v>
      </c>
      <c r="AM43" s="24">
        <v>31.174230999999992</v>
      </c>
      <c r="AN43" s="24">
        <v>12.655585000000002</v>
      </c>
      <c r="AO43" s="24">
        <v>26.365538999999984</v>
      </c>
      <c r="AP43" s="24">
        <v>-23.412845999999973</v>
      </c>
      <c r="AQ43" s="24">
        <f t="shared" si="2"/>
        <v>73.125778999999937</v>
      </c>
      <c r="AR43" s="685"/>
      <c r="AS43" s="24">
        <v>8.8568409999999744</v>
      </c>
      <c r="AT43" s="24">
        <v>44.700634000000008</v>
      </c>
      <c r="AU43" s="24">
        <v>15.944861000000003</v>
      </c>
      <c r="AV43" s="24">
        <v>-45.311465999999967</v>
      </c>
      <c r="AW43" s="24">
        <v>61.394681999999975</v>
      </c>
      <c r="AX43" s="24">
        <v>-126.39062600000004</v>
      </c>
      <c r="AY43" s="24">
        <v>20.382062000000076</v>
      </c>
      <c r="AZ43" s="24">
        <v>-46.576537000000002</v>
      </c>
      <c r="BA43" s="24">
        <v>56.598775999999958</v>
      </c>
      <c r="BB43" s="24">
        <v>-81.680966000000041</v>
      </c>
      <c r="BC43" s="24">
        <v>-124.58170499999994</v>
      </c>
      <c r="BD43" s="24">
        <v>54.634947999999952</v>
      </c>
      <c r="BE43" s="24">
        <f t="shared" si="3"/>
        <v>-162.02849600000005</v>
      </c>
      <c r="BF43" s="685"/>
      <c r="BG43" s="24">
        <v>-367.99598100000003</v>
      </c>
      <c r="BH43" s="24">
        <v>108.86328600000002</v>
      </c>
      <c r="BI43" s="24">
        <v>144.16992800000014</v>
      </c>
      <c r="BJ43" s="24">
        <v>-87.841436000000044</v>
      </c>
      <c r="BK43" s="24">
        <v>-161.19756800000005</v>
      </c>
      <c r="BL43" s="24">
        <v>-15.479649999999992</v>
      </c>
      <c r="BM43" s="24">
        <v>-43.274356999999895</v>
      </c>
      <c r="BN43" s="24">
        <v>-111.9486340000002</v>
      </c>
      <c r="BO43" s="24">
        <v>476.29439200000007</v>
      </c>
      <c r="BP43" s="24">
        <v>-207.23333599999995</v>
      </c>
      <c r="BQ43" s="24">
        <v>-20.521483000000103</v>
      </c>
      <c r="BR43" s="24">
        <v>390.61699000000004</v>
      </c>
      <c r="BS43" s="24">
        <f t="shared" si="4"/>
        <v>104.45215100000001</v>
      </c>
      <c r="BT43" s="685"/>
      <c r="BU43" s="24">
        <v>-458.02530700000005</v>
      </c>
      <c r="BV43" s="24">
        <v>-155.26083299999993</v>
      </c>
      <c r="BW43" s="24">
        <v>-353.35061000000019</v>
      </c>
      <c r="BX43" s="24">
        <v>206.26448400000015</v>
      </c>
      <c r="BY43" s="24">
        <v>136.2908450000001</v>
      </c>
      <c r="BZ43" s="24">
        <v>190.89703799999995</v>
      </c>
      <c r="CA43" s="24">
        <v>-399.92049600000007</v>
      </c>
      <c r="CB43" s="24">
        <v>209.38242000000014</v>
      </c>
      <c r="CC43" s="24">
        <v>133.34535799999992</v>
      </c>
      <c r="CD43" s="24">
        <v>49.11902299999997</v>
      </c>
      <c r="CE43" s="24">
        <v>175.85876900000005</v>
      </c>
      <c r="CF43" s="24">
        <v>62.75097599999998</v>
      </c>
      <c r="CG43" s="24">
        <f t="shared" si="5"/>
        <v>-202.64833299999992</v>
      </c>
      <c r="CH43" s="685"/>
      <c r="CI43" s="24">
        <v>-77.250788999999884</v>
      </c>
      <c r="CJ43" s="24">
        <v>3.6132909999998901</v>
      </c>
      <c r="CK43" s="24">
        <v>-143.51002699999992</v>
      </c>
      <c r="CL43" s="24">
        <v>114.28852699999993</v>
      </c>
      <c r="CM43" s="24">
        <v>-86.671869000000015</v>
      </c>
      <c r="CN43" s="24">
        <v>89.109917999999993</v>
      </c>
      <c r="CO43" s="24">
        <v>-129.43866299999991</v>
      </c>
      <c r="CP43" s="24">
        <v>-106.47296400000005</v>
      </c>
      <c r="CQ43" s="24">
        <v>17.152830000000108</v>
      </c>
      <c r="CR43" s="24">
        <v>261.54591499999981</v>
      </c>
      <c r="CS43" s="24">
        <v>10.510673000000054</v>
      </c>
      <c r="CT43" s="24">
        <v>-43.151835000000176</v>
      </c>
      <c r="CU43" s="24">
        <f t="shared" si="6"/>
        <v>-90.274993000000165</v>
      </c>
      <c r="CV43" s="685"/>
      <c r="CW43" s="24">
        <v>152.82708900000023</v>
      </c>
      <c r="CX43" s="24">
        <v>94.715540999999916</v>
      </c>
      <c r="CY43" s="24">
        <v>77.752404000000013</v>
      </c>
      <c r="CZ43" s="24">
        <v>-51.170599999999922</v>
      </c>
      <c r="DA43" s="24">
        <v>133.91399799999994</v>
      </c>
      <c r="DB43" s="24">
        <v>12.193841999999961</v>
      </c>
      <c r="DC43" s="24">
        <v>-14.023919999999976</v>
      </c>
      <c r="DD43" s="24">
        <v>-127.8973620000001</v>
      </c>
      <c r="DE43" s="24">
        <v>112.1644850000001</v>
      </c>
      <c r="DF43" s="24">
        <v>-78.785370999999969</v>
      </c>
      <c r="DG43" s="24">
        <v>-7.4309010000000342</v>
      </c>
      <c r="DH43" s="24">
        <v>-97.53933600000002</v>
      </c>
      <c r="DI43" s="24">
        <f t="shared" si="7"/>
        <v>206.71986900000016</v>
      </c>
      <c r="DJ43" s="685"/>
      <c r="DK43" s="24">
        <v>92.397376999999977</v>
      </c>
      <c r="DL43" s="24">
        <v>-73.94598999999991</v>
      </c>
      <c r="DM43" s="24">
        <v>-68.188243000000057</v>
      </c>
      <c r="DN43" s="24">
        <v>203.46364300000002</v>
      </c>
      <c r="DO43" s="24">
        <v>-49.372100999999958</v>
      </c>
      <c r="DP43" s="24">
        <v>56.973921999999959</v>
      </c>
      <c r="DQ43" s="24">
        <v>-39.679006999999984</v>
      </c>
      <c r="DR43" s="24">
        <v>-93.309186000000039</v>
      </c>
      <c r="DS43" s="24">
        <v>-137.85995100000002</v>
      </c>
      <c r="DT43" s="24">
        <v>-51.749018999999919</v>
      </c>
      <c r="DU43" s="24">
        <v>-39.742948000000013</v>
      </c>
      <c r="DV43" s="24">
        <v>22.793916999999965</v>
      </c>
      <c r="DW43" s="24">
        <f t="shared" si="8"/>
        <v>-178.21758599999998</v>
      </c>
      <c r="DX43" s="685"/>
      <c r="DY43" s="24">
        <v>-118.19470599999988</v>
      </c>
      <c r="DZ43" s="24">
        <v>-189.59065099999998</v>
      </c>
      <c r="EA43" s="24">
        <v>-193.52915400000006</v>
      </c>
      <c r="EB43" s="24">
        <v>-90.582607000000053</v>
      </c>
      <c r="EC43" s="24">
        <v>31.731130999999777</v>
      </c>
      <c r="ED43" s="24">
        <v>5.4364430000002812</v>
      </c>
      <c r="EE43" s="24">
        <v>221.95221100000003</v>
      </c>
      <c r="EF43" s="24">
        <v>-139.51669100000015</v>
      </c>
      <c r="EG43" s="24">
        <v>-75.366963000000055</v>
      </c>
      <c r="EH43" s="24">
        <v>25.172508000000107</v>
      </c>
      <c r="EI43" s="24">
        <v>251.74047900000005</v>
      </c>
      <c r="EJ43" s="24">
        <v>349.35545322999985</v>
      </c>
      <c r="EK43" s="24">
        <f t="shared" si="9"/>
        <v>78.607453229999919</v>
      </c>
      <c r="EL43" s="685"/>
      <c r="EM43" s="24">
        <v>-16.599810689999799</v>
      </c>
      <c r="EN43" s="24">
        <v>257.8458554099999</v>
      </c>
      <c r="EO43" s="24">
        <v>-73.043865799999935</v>
      </c>
      <c r="EP43" s="24">
        <v>95.930128209999907</v>
      </c>
      <c r="EQ43" s="24">
        <v>-44.621062499999994</v>
      </c>
      <c r="ER43" s="24">
        <v>120.53261693000013</v>
      </c>
      <c r="ES43" s="24">
        <v>-176.59901045999993</v>
      </c>
      <c r="ET43" s="24">
        <v>96.559823660000916</v>
      </c>
      <c r="EU43" s="24">
        <v>51.038206009998817</v>
      </c>
      <c r="EV43" s="24">
        <v>-19.948413159999859</v>
      </c>
      <c r="EW43" s="24">
        <v>73.494459779999943</v>
      </c>
      <c r="EX43" s="24">
        <v>231.13300968000004</v>
      </c>
      <c r="EY43" s="24">
        <f t="shared" si="10"/>
        <v>595.72193707000019</v>
      </c>
      <c r="EZ43" s="685"/>
      <c r="FA43" s="24">
        <v>-103.88282271999907</v>
      </c>
      <c r="FB43" s="24">
        <v>-418.58738526000093</v>
      </c>
      <c r="FC43" s="24">
        <v>153.72832018999986</v>
      </c>
      <c r="FD43" s="24">
        <v>145.84978506000004</v>
      </c>
      <c r="FE43" s="24">
        <v>-274.28860497999995</v>
      </c>
      <c r="FF43" s="24">
        <v>18.637373690000118</v>
      </c>
      <c r="FG43" s="24">
        <v>246.05115719999992</v>
      </c>
      <c r="FH43" s="24">
        <v>-220.43687212999998</v>
      </c>
      <c r="FI43" s="24">
        <v>113.35382559000004</v>
      </c>
      <c r="FJ43" s="24">
        <v>99.131566149999912</v>
      </c>
      <c r="FK43" s="24">
        <v>-7.9522544000000153</v>
      </c>
      <c r="FL43" s="24">
        <v>-58.257673619999878</v>
      </c>
      <c r="FM43" s="24">
        <f t="shared" si="11"/>
        <v>-306.65358522999986</v>
      </c>
      <c r="FO43" s="24">
        <v>63.905613019999919</v>
      </c>
      <c r="FP43" s="24">
        <v>-128.26063125999804</v>
      </c>
      <c r="FQ43" s="24">
        <v>-188.14367626000194</v>
      </c>
      <c r="FR43" s="24">
        <v>126.13186652999991</v>
      </c>
      <c r="FS43" s="24">
        <v>-100.31617524000001</v>
      </c>
      <c r="FT43" s="24">
        <v>19.000226220000172</v>
      </c>
      <c r="FU43" s="24">
        <v>98.317944159999911</v>
      </c>
      <c r="FV43" s="24">
        <v>-74.921064419999993</v>
      </c>
      <c r="FW43" s="24">
        <v>66.665034450000007</v>
      </c>
      <c r="FX43" s="24">
        <v>67.56493348999993</v>
      </c>
      <c r="FY43" s="24">
        <f>+SUM(FO43:FX43)</f>
        <v>-50.055929310000124</v>
      </c>
      <c r="GA43" s="708"/>
    </row>
    <row r="44" spans="2:183" x14ac:dyDescent="0.25">
      <c r="B44" s="114" t="s">
        <v>730</v>
      </c>
    </row>
    <row r="45" spans="2:183" x14ac:dyDescent="0.25">
      <c r="B45" s="114" t="s">
        <v>744</v>
      </c>
    </row>
  </sheetData>
  <mergeCells count="13">
    <mergeCell ref="FA5:FM5"/>
    <mergeCell ref="FO5:FY5"/>
    <mergeCell ref="EM5:EY5"/>
    <mergeCell ref="C5:O5"/>
    <mergeCell ref="Q5:AC5"/>
    <mergeCell ref="AE5:AQ5"/>
    <mergeCell ref="AS5:BE5"/>
    <mergeCell ref="BG5:BS5"/>
    <mergeCell ref="BU5:CG5"/>
    <mergeCell ref="CI5:CU5"/>
    <mergeCell ref="CW5:DI5"/>
    <mergeCell ref="DK5:DW5"/>
    <mergeCell ref="DY5:EK5"/>
  </mergeCells>
  <hyperlinks>
    <hyperlink ref="B5" location="ÍNDICE!A1" display="Menú principal" xr:uid="{FC94246D-58D2-4E9C-BCD8-51419CF6AFE1}"/>
  </hyperlinks>
  <pageMargins left="0.7" right="0.7" top="0.75" bottom="0.75" header="0.3" footer="0.3"/>
  <pageSetup paperSize="9" orientation="portrait" r:id="rId1"/>
  <ignoredErrors>
    <ignoredError sqref="AC35:AD35 AC34:AD34 AC36:AD36 AQ34:AR34 AQ36:AR36 BE34:BF34 BE36:BF36 BS34:BT34 BS36:BT36 CG34:CH34 CG36:CH36 CU34:CV34 CU36:CV36 DI34:DJ34 DI36:DJ36 EK34:EL34 EK36:EL36 EK35:EL35 EY34:EZ36 DI35:DJ35 CU35:CV35 CG35:CH35 DW34:DX36 AQ35:AR35 BE35:BF35 BS35:BT35 Y37:EX37 EY37:EZ37 C38:GI41 C37:X37 FA37:GI37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D3B73-FF83-4181-8CCD-E307A84535EB}">
  <sheetPr>
    <tabColor theme="4" tint="0.79998168889431442"/>
  </sheetPr>
  <dimension ref="B2:GA42"/>
  <sheetViews>
    <sheetView zoomScaleNormal="100" workbookViewId="0">
      <pane xSplit="2" ySplit="6" topLeftCell="FL26" activePane="bottomRight" state="frozen"/>
      <selection activeCell="B3" sqref="B3"/>
      <selection pane="topRight" activeCell="B3" sqref="B3"/>
      <selection pane="bottomLeft" activeCell="B3" sqref="B3"/>
      <selection pane="bottomRight" activeCell="A43" sqref="A43:XFD49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4" width="10.140625" style="9" customWidth="1"/>
    <col min="125" max="125" width="11.42578125" style="9" customWidth="1"/>
    <col min="126" max="138" width="10.140625" style="9" customWidth="1"/>
    <col min="139" max="139" width="11.42578125" style="9" customWidth="1"/>
    <col min="140" max="152" width="10.140625" style="9" customWidth="1"/>
    <col min="153" max="153" width="11.42578125" style="9" customWidth="1"/>
    <col min="154" max="166" width="10.140625" style="9" customWidth="1"/>
    <col min="167" max="167" width="11.42578125" style="9"/>
    <col min="168" max="169" width="10.140625" style="9" customWidth="1"/>
    <col min="170" max="170" width="11.42578125" style="9"/>
    <col min="171" max="181" width="10.140625" style="9" customWidth="1"/>
    <col min="182" max="16384" width="11.42578125" style="9"/>
  </cols>
  <sheetData>
    <row r="2" spans="2:183" ht="53.25" customHeight="1" x14ac:dyDescent="0.25">
      <c r="B2" s="686"/>
    </row>
    <row r="3" spans="2:183" ht="15.75" x14ac:dyDescent="0.25">
      <c r="B3" s="686" t="s">
        <v>687</v>
      </c>
    </row>
    <row r="4" spans="2:183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  <c r="FA4" s="466"/>
      <c r="FB4" s="466"/>
      <c r="FC4" s="466"/>
      <c r="FD4" s="466"/>
      <c r="FE4" s="466"/>
      <c r="FF4" s="466"/>
      <c r="FG4" s="466"/>
      <c r="FH4" s="466"/>
      <c r="FI4" s="466"/>
      <c r="FJ4" s="466"/>
      <c r="FK4" s="466"/>
      <c r="FL4" s="466"/>
      <c r="FM4" s="466"/>
      <c r="FO4" s="466"/>
      <c r="FP4" s="466"/>
      <c r="FQ4" s="466"/>
      <c r="FR4" s="466"/>
      <c r="FS4" s="466"/>
      <c r="FT4" s="466"/>
      <c r="FU4" s="466"/>
      <c r="FV4" s="466"/>
      <c r="FW4" s="466"/>
      <c r="FX4" s="466"/>
      <c r="FY4" s="466"/>
    </row>
    <row r="5" spans="2:183" ht="15.75" customHeight="1" thickBot="1" x14ac:dyDescent="0.3">
      <c r="B5" s="713" t="s">
        <v>729</v>
      </c>
      <c r="C5" s="773">
        <v>2013</v>
      </c>
      <c r="D5" s="774"/>
      <c r="E5" s="774"/>
      <c r="F5" s="774"/>
      <c r="G5" s="774"/>
      <c r="H5" s="774"/>
      <c r="I5" s="774"/>
      <c r="J5" s="774"/>
      <c r="K5" s="774"/>
      <c r="L5" s="774"/>
      <c r="M5" s="774"/>
      <c r="N5" s="774"/>
      <c r="O5" s="775"/>
      <c r="P5" s="466"/>
      <c r="Q5" s="773">
        <v>2014</v>
      </c>
      <c r="R5" s="774"/>
      <c r="S5" s="774"/>
      <c r="T5" s="774"/>
      <c r="U5" s="774"/>
      <c r="V5" s="774"/>
      <c r="W5" s="774"/>
      <c r="X5" s="774"/>
      <c r="Y5" s="774"/>
      <c r="Z5" s="774"/>
      <c r="AA5" s="774"/>
      <c r="AB5" s="774"/>
      <c r="AC5" s="775"/>
      <c r="AD5" s="466"/>
      <c r="AE5" s="773">
        <v>2015</v>
      </c>
      <c r="AF5" s="774"/>
      <c r="AG5" s="774"/>
      <c r="AH5" s="774"/>
      <c r="AI5" s="774"/>
      <c r="AJ5" s="774"/>
      <c r="AK5" s="774"/>
      <c r="AL5" s="774"/>
      <c r="AM5" s="774"/>
      <c r="AN5" s="774"/>
      <c r="AO5" s="774"/>
      <c r="AP5" s="774"/>
      <c r="AQ5" s="775"/>
      <c r="AR5" s="466"/>
      <c r="AS5" s="773">
        <v>2016</v>
      </c>
      <c r="AT5" s="774"/>
      <c r="AU5" s="774"/>
      <c r="AV5" s="774"/>
      <c r="AW5" s="774"/>
      <c r="AX5" s="774"/>
      <c r="AY5" s="774"/>
      <c r="AZ5" s="774"/>
      <c r="BA5" s="774"/>
      <c r="BB5" s="774"/>
      <c r="BC5" s="774"/>
      <c r="BD5" s="774"/>
      <c r="BE5" s="775"/>
      <c r="BF5" s="466"/>
      <c r="BG5" s="773">
        <v>2017</v>
      </c>
      <c r="BH5" s="774"/>
      <c r="BI5" s="774"/>
      <c r="BJ5" s="774"/>
      <c r="BK5" s="774"/>
      <c r="BL5" s="774"/>
      <c r="BM5" s="774"/>
      <c r="BN5" s="774"/>
      <c r="BO5" s="774"/>
      <c r="BP5" s="774"/>
      <c r="BQ5" s="774"/>
      <c r="BR5" s="774"/>
      <c r="BS5" s="775"/>
      <c r="BT5" s="466"/>
      <c r="BU5" s="773">
        <v>2018</v>
      </c>
      <c r="BV5" s="774"/>
      <c r="BW5" s="774"/>
      <c r="BX5" s="774"/>
      <c r="BY5" s="774"/>
      <c r="BZ5" s="774"/>
      <c r="CA5" s="774"/>
      <c r="CB5" s="774"/>
      <c r="CC5" s="774"/>
      <c r="CD5" s="774"/>
      <c r="CE5" s="774"/>
      <c r="CF5" s="774"/>
      <c r="CG5" s="775"/>
      <c r="CH5" s="466"/>
      <c r="CI5" s="773">
        <v>2019</v>
      </c>
      <c r="CJ5" s="774"/>
      <c r="CK5" s="774"/>
      <c r="CL5" s="774"/>
      <c r="CM5" s="774"/>
      <c r="CN5" s="774"/>
      <c r="CO5" s="774"/>
      <c r="CP5" s="774"/>
      <c r="CQ5" s="774"/>
      <c r="CR5" s="774"/>
      <c r="CS5" s="774"/>
      <c r="CT5" s="774"/>
      <c r="CU5" s="775"/>
      <c r="CV5" s="466"/>
      <c r="CW5" s="773">
        <v>2020</v>
      </c>
      <c r="CX5" s="774"/>
      <c r="CY5" s="774"/>
      <c r="CZ5" s="774"/>
      <c r="DA5" s="774"/>
      <c r="DB5" s="774"/>
      <c r="DC5" s="774"/>
      <c r="DD5" s="774"/>
      <c r="DE5" s="774"/>
      <c r="DF5" s="774"/>
      <c r="DG5" s="774"/>
      <c r="DH5" s="774"/>
      <c r="DI5" s="775"/>
      <c r="DJ5" s="466"/>
      <c r="DK5" s="773">
        <v>2021</v>
      </c>
      <c r="DL5" s="774"/>
      <c r="DM5" s="774"/>
      <c r="DN5" s="774"/>
      <c r="DO5" s="774"/>
      <c r="DP5" s="774"/>
      <c r="DQ5" s="774"/>
      <c r="DR5" s="774"/>
      <c r="DS5" s="774"/>
      <c r="DT5" s="774"/>
      <c r="DU5" s="774"/>
      <c r="DV5" s="774"/>
      <c r="DW5" s="775"/>
      <c r="DX5" s="466"/>
      <c r="DY5" s="773">
        <v>2022</v>
      </c>
      <c r="DZ5" s="774"/>
      <c r="EA5" s="774"/>
      <c r="EB5" s="774"/>
      <c r="EC5" s="774"/>
      <c r="ED5" s="774"/>
      <c r="EE5" s="774"/>
      <c r="EF5" s="774"/>
      <c r="EG5" s="774"/>
      <c r="EH5" s="774"/>
      <c r="EI5" s="774"/>
      <c r="EJ5" s="774"/>
      <c r="EK5" s="775"/>
      <c r="EL5" s="703"/>
      <c r="EM5" s="773">
        <v>2023</v>
      </c>
      <c r="EN5" s="774"/>
      <c r="EO5" s="774"/>
      <c r="EP5" s="774"/>
      <c r="EQ5" s="774"/>
      <c r="ER5" s="774"/>
      <c r="ES5" s="774"/>
      <c r="ET5" s="774"/>
      <c r="EU5" s="774"/>
      <c r="EV5" s="774"/>
      <c r="EW5" s="774"/>
      <c r="EX5" s="774"/>
      <c r="EY5" s="775"/>
      <c r="EZ5" s="703"/>
      <c r="FA5" s="773">
        <v>2024</v>
      </c>
      <c r="FB5" s="774"/>
      <c r="FC5" s="774"/>
      <c r="FD5" s="774"/>
      <c r="FE5" s="774"/>
      <c r="FF5" s="774"/>
      <c r="FG5" s="774"/>
      <c r="FH5" s="774"/>
      <c r="FI5" s="774"/>
      <c r="FJ5" s="774"/>
      <c r="FK5" s="774"/>
      <c r="FL5" s="774"/>
      <c r="FM5" s="775"/>
      <c r="FO5" s="773">
        <v>2025</v>
      </c>
      <c r="FP5" s="774"/>
      <c r="FQ5" s="774"/>
      <c r="FR5" s="774"/>
      <c r="FS5" s="774"/>
      <c r="FT5" s="774"/>
      <c r="FU5" s="774"/>
      <c r="FV5" s="774"/>
      <c r="FW5" s="774"/>
      <c r="FX5" s="774"/>
      <c r="FY5" s="775"/>
    </row>
    <row r="6" spans="2:183" ht="27.95" customHeight="1" x14ac:dyDescent="0.25">
      <c r="B6" s="70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 t="s">
        <v>108</v>
      </c>
      <c r="EW6" s="701" t="s">
        <v>109</v>
      </c>
      <c r="EX6" s="701" t="s">
        <v>110</v>
      </c>
      <c r="EY6" s="701" t="s">
        <v>24</v>
      </c>
      <c r="EZ6" s="517"/>
      <c r="FA6" s="701" t="s">
        <v>111</v>
      </c>
      <c r="FB6" s="701" t="s">
        <v>100</v>
      </c>
      <c r="FC6" s="701" t="s">
        <v>101</v>
      </c>
      <c r="FD6" s="701" t="s">
        <v>102</v>
      </c>
      <c r="FE6" s="701" t="s">
        <v>103</v>
      </c>
      <c r="FF6" s="701" t="s">
        <v>104</v>
      </c>
      <c r="FG6" s="701" t="s">
        <v>105</v>
      </c>
      <c r="FH6" s="701" t="s">
        <v>106</v>
      </c>
      <c r="FI6" s="701" t="s">
        <v>107</v>
      </c>
      <c r="FJ6" s="701" t="s">
        <v>108</v>
      </c>
      <c r="FK6" s="701" t="s">
        <v>109</v>
      </c>
      <c r="FL6" s="701" t="s">
        <v>110</v>
      </c>
      <c r="FM6" s="701" t="s">
        <v>24</v>
      </c>
      <c r="FO6" s="701" t="s">
        <v>111</v>
      </c>
      <c r="FP6" s="701" t="s">
        <v>100</v>
      </c>
      <c r="FQ6" s="701" t="s">
        <v>101</v>
      </c>
      <c r="FR6" s="701" t="s">
        <v>102</v>
      </c>
      <c r="FS6" s="701" t="s">
        <v>103</v>
      </c>
      <c r="FT6" s="701" t="s">
        <v>104</v>
      </c>
      <c r="FU6" s="701" t="s">
        <v>105</v>
      </c>
      <c r="FV6" s="701" t="s">
        <v>106</v>
      </c>
      <c r="FW6" s="701" t="s">
        <v>107</v>
      </c>
      <c r="FX6" s="701" t="s">
        <v>108</v>
      </c>
      <c r="FY6" s="701" t="s">
        <v>24</v>
      </c>
    </row>
    <row r="7" spans="2:183" ht="15.75" x14ac:dyDescent="0.25">
      <c r="B7" s="687" t="s">
        <v>678</v>
      </c>
      <c r="C7" s="542">
        <v>-184.4658189299999</v>
      </c>
      <c r="D7" s="542">
        <v>-23.005327780000471</v>
      </c>
      <c r="E7" s="542">
        <v>42.638049490000242</v>
      </c>
      <c r="F7" s="542">
        <v>116.47371060999978</v>
      </c>
      <c r="G7" s="542">
        <v>-42.475114069999847</v>
      </c>
      <c r="H7" s="542">
        <v>-17.987852589999534</v>
      </c>
      <c r="I7" s="542">
        <v>-27.259068680000155</v>
      </c>
      <c r="J7" s="542">
        <v>-36.159487410000281</v>
      </c>
      <c r="K7" s="542">
        <v>-199.02371465999977</v>
      </c>
      <c r="L7" s="542">
        <v>25.793851529999472</v>
      </c>
      <c r="M7" s="542">
        <v>40.602044489999287</v>
      </c>
      <c r="N7" s="542">
        <v>258.60578336000049</v>
      </c>
      <c r="O7" s="542">
        <f t="shared" ref="O7:O40" si="0">+SUM(C7:N7)</f>
        <v>-46.262944640000683</v>
      </c>
      <c r="P7" s="573"/>
      <c r="Q7" s="542">
        <v>-190.82743551000007</v>
      </c>
      <c r="R7" s="542">
        <v>-33.283716380000101</v>
      </c>
      <c r="S7" s="542">
        <v>10.913592810000011</v>
      </c>
      <c r="T7" s="542">
        <v>63.427496510000026</v>
      </c>
      <c r="U7" s="542">
        <v>-101.55328154999984</v>
      </c>
      <c r="V7" s="542">
        <v>-75.344213040000966</v>
      </c>
      <c r="W7" s="542">
        <v>-56.00104631999875</v>
      </c>
      <c r="X7" s="542">
        <v>-86.661908420000486</v>
      </c>
      <c r="Y7" s="542">
        <v>-19.74813105000004</v>
      </c>
      <c r="Z7" s="542">
        <v>-38.667172130000665</v>
      </c>
      <c r="AA7" s="542">
        <v>-20.670750639998516</v>
      </c>
      <c r="AB7" s="542">
        <v>271.17592347000016</v>
      </c>
      <c r="AC7" s="542">
        <f t="shared" ref="AC7:AC40" si="1">+SUM(Q7:AB7)</f>
        <v>-277.24064224999927</v>
      </c>
      <c r="AD7" s="573"/>
      <c r="AE7" s="542">
        <v>-108.28748273000002</v>
      </c>
      <c r="AF7" s="542">
        <v>-186.04058683000022</v>
      </c>
      <c r="AG7" s="542">
        <v>-16.018323719999898</v>
      </c>
      <c r="AH7" s="542">
        <v>-96.86514366999927</v>
      </c>
      <c r="AI7" s="542">
        <v>-101.94182529000011</v>
      </c>
      <c r="AJ7" s="542">
        <v>-37.758545930000025</v>
      </c>
      <c r="AK7" s="542">
        <v>-117.65188966000039</v>
      </c>
      <c r="AL7" s="542">
        <v>188.12815830000054</v>
      </c>
      <c r="AM7" s="542">
        <v>202.11605585999939</v>
      </c>
      <c r="AN7" s="542">
        <v>15.159716370000581</v>
      </c>
      <c r="AO7" s="542">
        <v>161.70514164999923</v>
      </c>
      <c r="AP7" s="542">
        <v>-136.91221142999825</v>
      </c>
      <c r="AQ7" s="542">
        <f t="shared" ref="AQ7:AQ40" si="2">+SUM(AE7:AP7)</f>
        <v>-234.36693707999848</v>
      </c>
      <c r="AR7" s="573"/>
      <c r="AS7" s="542">
        <v>-69.64613690999991</v>
      </c>
      <c r="AT7" s="542">
        <v>169.86352866000016</v>
      </c>
      <c r="AU7" s="542">
        <v>-25.18992526999989</v>
      </c>
      <c r="AV7" s="542">
        <v>-84.417471359999865</v>
      </c>
      <c r="AW7" s="542">
        <v>171.14003640000021</v>
      </c>
      <c r="AX7" s="542">
        <v>-168.18610517000144</v>
      </c>
      <c r="AY7" s="542">
        <v>-205.23740278999952</v>
      </c>
      <c r="AZ7" s="542">
        <v>36.271934770000144</v>
      </c>
      <c r="BA7" s="542">
        <v>26.659324990000812</v>
      </c>
      <c r="BB7" s="542">
        <v>64.346605529999806</v>
      </c>
      <c r="BC7" s="542">
        <v>162.93848165000071</v>
      </c>
      <c r="BD7" s="542">
        <v>82.755356279998978</v>
      </c>
      <c r="BE7" s="542">
        <f t="shared" ref="BE7:BE35" si="3">+SUM(AS7:BD7)</f>
        <v>161.29822678000019</v>
      </c>
      <c r="BF7" s="573"/>
      <c r="BG7" s="542">
        <v>-85.914984590000358</v>
      </c>
      <c r="BH7" s="542">
        <v>-48.738024489999702</v>
      </c>
      <c r="BI7" s="542">
        <v>-70.186256449999973</v>
      </c>
      <c r="BJ7" s="542">
        <v>7.7934794999995347</v>
      </c>
      <c r="BK7" s="542">
        <v>-93.691656939999575</v>
      </c>
      <c r="BL7" s="542">
        <v>-16.765278220000255</v>
      </c>
      <c r="BM7" s="542">
        <v>-62.737158480000289</v>
      </c>
      <c r="BN7" s="542">
        <v>-14.692321449999383</v>
      </c>
      <c r="BO7" s="542">
        <v>205.06088385999928</v>
      </c>
      <c r="BP7" s="542">
        <v>-124.52005756000085</v>
      </c>
      <c r="BQ7" s="542">
        <v>35.79966485000125</v>
      </c>
      <c r="BR7" s="542">
        <v>227.43939042000181</v>
      </c>
      <c r="BS7" s="542">
        <f t="shared" ref="BS7:BS35" si="4">+SUM(BG7:BR7)</f>
        <v>-41.152319549998538</v>
      </c>
      <c r="BT7" s="573"/>
      <c r="BU7" s="542">
        <v>-90.271531509999988</v>
      </c>
      <c r="BV7" s="542">
        <v>-22.755047189999743</v>
      </c>
      <c r="BW7" s="542">
        <v>-24.241485290000639</v>
      </c>
      <c r="BX7" s="542">
        <v>-103.85353272999907</v>
      </c>
      <c r="BY7" s="542">
        <v>-155.33301143000051</v>
      </c>
      <c r="BZ7" s="542">
        <v>43.541601179999816</v>
      </c>
      <c r="CA7" s="542">
        <v>62.748727450000672</v>
      </c>
      <c r="CB7" s="542">
        <v>-103.821842879999</v>
      </c>
      <c r="CC7" s="542">
        <v>224.92867066999918</v>
      </c>
      <c r="CD7" s="542">
        <v>42.941084170001034</v>
      </c>
      <c r="CE7" s="542">
        <v>-16.432327620001502</v>
      </c>
      <c r="CF7" s="542">
        <v>334.52715857999954</v>
      </c>
      <c r="CG7" s="542">
        <f t="shared" ref="CG7:CG35" si="5">+SUM(BU7:CF7)</f>
        <v>191.97846339999978</v>
      </c>
      <c r="CH7" s="573"/>
      <c r="CI7" s="542">
        <v>-136.56491124999991</v>
      </c>
      <c r="CJ7" s="542">
        <v>-8.8793133199999374</v>
      </c>
      <c r="CK7" s="542">
        <v>178.15478097000013</v>
      </c>
      <c r="CL7" s="542">
        <v>-100.944403870001</v>
      </c>
      <c r="CM7" s="542">
        <v>-122.51926588999891</v>
      </c>
      <c r="CN7" s="542">
        <v>-101.8819802900008</v>
      </c>
      <c r="CO7" s="542">
        <v>14.044607890000293</v>
      </c>
      <c r="CP7" s="542">
        <v>107.3908430099994</v>
      </c>
      <c r="CQ7" s="542">
        <v>-202.16138045000014</v>
      </c>
      <c r="CR7" s="542">
        <v>72.240945790000239</v>
      </c>
      <c r="CS7" s="542">
        <v>199.1323080200001</v>
      </c>
      <c r="CT7" s="542">
        <v>-162.95755800999984</v>
      </c>
      <c r="CU7" s="542">
        <f t="shared" ref="CU7:CU35" si="6">+SUM(CI7:CT7)</f>
        <v>-264.94532740000034</v>
      </c>
      <c r="CV7" s="573"/>
      <c r="CW7" s="542">
        <v>62.025885510000222</v>
      </c>
      <c r="CX7" s="542">
        <v>-170.91659275000029</v>
      </c>
      <c r="CY7" s="542">
        <v>125.8535049500004</v>
      </c>
      <c r="CZ7" s="542">
        <v>58.174490210000073</v>
      </c>
      <c r="DA7" s="542">
        <v>-605.12284677000048</v>
      </c>
      <c r="DB7" s="542">
        <v>-20.670831519999581</v>
      </c>
      <c r="DC7" s="542">
        <v>46.193308799999784</v>
      </c>
      <c r="DD7" s="542">
        <v>-51.370059659999981</v>
      </c>
      <c r="DE7" s="542">
        <v>65.865974710000501</v>
      </c>
      <c r="DF7" s="542">
        <v>119.91478023000093</v>
      </c>
      <c r="DG7" s="542">
        <v>86.087411009997652</v>
      </c>
      <c r="DH7" s="542">
        <v>262.95997949000059</v>
      </c>
      <c r="DI7" s="542">
        <f t="shared" ref="DI7:DI35" si="7">+SUM(CW7:DH7)</f>
        <v>-21.004995790000123</v>
      </c>
      <c r="DJ7" s="573"/>
      <c r="DK7" s="542">
        <v>-314.34963166</v>
      </c>
      <c r="DL7" s="542">
        <v>-72.306340519999935</v>
      </c>
      <c r="DM7" s="542">
        <v>101.20823527999852</v>
      </c>
      <c r="DN7" s="542">
        <v>-26.839413689998651</v>
      </c>
      <c r="DO7" s="542">
        <v>-18.595451000000821</v>
      </c>
      <c r="DP7" s="542">
        <v>-157.12995084999926</v>
      </c>
      <c r="DQ7" s="542">
        <v>-29.746664430001488</v>
      </c>
      <c r="DR7" s="542">
        <v>14.15499268000076</v>
      </c>
      <c r="DS7" s="542">
        <v>164.79247931999959</v>
      </c>
      <c r="DT7" s="542">
        <v>-206.22323644999602</v>
      </c>
      <c r="DU7" s="542">
        <v>50.588533000000666</v>
      </c>
      <c r="DV7" s="542">
        <v>129.58645494999644</v>
      </c>
      <c r="DW7" s="542">
        <f t="shared" ref="DW7:DW35" si="8">+SUM(DK7:DV7)</f>
        <v>-364.85999337000021</v>
      </c>
      <c r="DX7" s="573"/>
      <c r="DY7" s="542">
        <v>38.60632973500006</v>
      </c>
      <c r="DZ7" s="542">
        <v>-207.3654492849999</v>
      </c>
      <c r="EA7" s="542">
        <v>47.513306599999964</v>
      </c>
      <c r="EB7" s="542">
        <v>-34.598578389999375</v>
      </c>
      <c r="EC7" s="542">
        <v>77.600483009999778</v>
      </c>
      <c r="ED7" s="542">
        <v>-262.96361833000043</v>
      </c>
      <c r="EE7" s="542">
        <v>-27.958952339999314</v>
      </c>
      <c r="EF7" s="542">
        <v>-5.5769246400025168</v>
      </c>
      <c r="EG7" s="542">
        <v>-22.497837729997173</v>
      </c>
      <c r="EH7" s="542">
        <v>10.003912759998286</v>
      </c>
      <c r="EI7" s="542">
        <v>28.174782970000763</v>
      </c>
      <c r="EJ7" s="542">
        <v>155.49706313999855</v>
      </c>
      <c r="EK7" s="542">
        <f t="shared" ref="EK7:EK40" si="9">+SUM(DY7:EJ7)</f>
        <v>-203.56548250000128</v>
      </c>
      <c r="EL7" s="573"/>
      <c r="EM7" s="542">
        <v>164.76403353000006</v>
      </c>
      <c r="EN7" s="542">
        <v>-305.11806772000011</v>
      </c>
      <c r="EO7" s="542">
        <v>74.817819820000125</v>
      </c>
      <c r="EP7" s="542">
        <v>7.9962995499990939</v>
      </c>
      <c r="EQ7" s="542">
        <v>-83.55826492999978</v>
      </c>
      <c r="ER7" s="542">
        <v>-113.35469889999928</v>
      </c>
      <c r="ES7" s="542">
        <v>-28.703413900000953</v>
      </c>
      <c r="ET7" s="542">
        <v>10.216150970000513</v>
      </c>
      <c r="EU7" s="542">
        <v>87.748481769999557</v>
      </c>
      <c r="EV7" s="542">
        <v>13.971807400000159</v>
      </c>
      <c r="EW7" s="542">
        <v>73.677729146667275</v>
      </c>
      <c r="EX7" s="542">
        <v>147.78775524875812</v>
      </c>
      <c r="EY7" s="542">
        <f t="shared" ref="EY7:EY40" si="10">+SUM(EM7:EX7)</f>
        <v>50.245631985424779</v>
      </c>
      <c r="EZ7" s="573"/>
      <c r="FA7" s="542">
        <v>-117.60657514161488</v>
      </c>
      <c r="FB7" s="542">
        <v>-41.33591674035199</v>
      </c>
      <c r="FC7" s="542">
        <v>68.410413991230996</v>
      </c>
      <c r="FD7" s="542">
        <v>-14.730262630717618</v>
      </c>
      <c r="FE7" s="542">
        <v>-116.10714053934248</v>
      </c>
      <c r="FF7" s="542">
        <v>-94.624745205562192</v>
      </c>
      <c r="FG7" s="542">
        <v>-31.710387590820744</v>
      </c>
      <c r="FH7" s="542">
        <v>0.68264668097577896</v>
      </c>
      <c r="FI7" s="542">
        <v>55.517672401591085</v>
      </c>
      <c r="FJ7" s="542">
        <v>25.054116210117513</v>
      </c>
      <c r="FK7" s="542">
        <v>45.352163995958165</v>
      </c>
      <c r="FL7" s="542">
        <v>282.07756114347205</v>
      </c>
      <c r="FM7" s="542">
        <f t="shared" ref="FM7:FM40" si="11">+SUM(FA7:FL7)</f>
        <v>60.979546574935682</v>
      </c>
      <c r="FO7" s="542">
        <v>-536.04008215515478</v>
      </c>
      <c r="FP7" s="542">
        <v>-109.9692069959475</v>
      </c>
      <c r="FQ7" s="542">
        <v>-90.10533006199023</v>
      </c>
      <c r="FR7" s="542">
        <v>-58.250452761539293</v>
      </c>
      <c r="FS7" s="542">
        <v>-80.337847018352306</v>
      </c>
      <c r="FT7" s="542">
        <v>-146.35517870994585</v>
      </c>
      <c r="FU7" s="542">
        <v>-4.552984198537672</v>
      </c>
      <c r="FV7" s="542">
        <v>-4.8407025279479967</v>
      </c>
      <c r="FW7" s="542">
        <v>-80.715302196095877</v>
      </c>
      <c r="FX7" s="542">
        <v>-80.039802275093962</v>
      </c>
      <c r="FY7" s="542">
        <f>+SUM(FO7:FX7)</f>
        <v>-1191.2068889006052</v>
      </c>
      <c r="GA7" s="708"/>
    </row>
    <row r="8" spans="2:183" ht="15.75" x14ac:dyDescent="0.25">
      <c r="B8" s="688" t="s">
        <v>94</v>
      </c>
      <c r="C8" s="521">
        <f>+C9+C10</f>
        <v>21.999156740799997</v>
      </c>
      <c r="D8" s="521">
        <f t="shared" ref="D8:N8" si="12">+D9+D10</f>
        <v>18.164609089199999</v>
      </c>
      <c r="E8" s="521">
        <f t="shared" si="12"/>
        <v>22.303681489999999</v>
      </c>
      <c r="F8" s="521">
        <f t="shared" si="12"/>
        <v>21.781239880000001</v>
      </c>
      <c r="G8" s="521">
        <f t="shared" si="12"/>
        <v>18.925944950000002</v>
      </c>
      <c r="H8" s="521">
        <f t="shared" si="12"/>
        <v>19.075552460000001</v>
      </c>
      <c r="I8" s="521">
        <f t="shared" si="12"/>
        <v>20.388149709999997</v>
      </c>
      <c r="J8" s="521">
        <f t="shared" si="12"/>
        <v>18.056256609999998</v>
      </c>
      <c r="K8" s="521">
        <f t="shared" si="12"/>
        <v>20.716480390000001</v>
      </c>
      <c r="L8" s="521">
        <f t="shared" si="12"/>
        <v>17.803280821799998</v>
      </c>
      <c r="M8" s="521">
        <f t="shared" si="12"/>
        <v>17.122583232499998</v>
      </c>
      <c r="N8" s="521">
        <f t="shared" si="12"/>
        <v>17.319901430000002</v>
      </c>
      <c r="O8" s="521">
        <f t="shared" si="0"/>
        <v>233.65683680429999</v>
      </c>
      <c r="P8" s="684"/>
      <c r="Q8" s="521">
        <f>+Q9+Q10</f>
        <v>23.123818436200001</v>
      </c>
      <c r="R8" s="521">
        <f t="shared" ref="R8:AB8" si="13">+R9+R10</f>
        <v>18.80670396</v>
      </c>
      <c r="S8" s="521">
        <f t="shared" si="13"/>
        <v>18.644618960000003</v>
      </c>
      <c r="T8" s="521">
        <f t="shared" si="13"/>
        <v>17.5982060762</v>
      </c>
      <c r="U8" s="521">
        <f t="shared" si="13"/>
        <v>17.188513090000001</v>
      </c>
      <c r="V8" s="521">
        <f t="shared" si="13"/>
        <v>17.763122550000002</v>
      </c>
      <c r="W8" s="521">
        <f t="shared" si="13"/>
        <v>22.453688799999998</v>
      </c>
      <c r="X8" s="521">
        <f t="shared" si="13"/>
        <v>19.097324799999999</v>
      </c>
      <c r="Y8" s="521">
        <f t="shared" si="13"/>
        <v>23.532599399999999</v>
      </c>
      <c r="Z8" s="521">
        <f t="shared" si="13"/>
        <v>17.86142718</v>
      </c>
      <c r="AA8" s="521">
        <f t="shared" si="13"/>
        <v>17.053970360000001</v>
      </c>
      <c r="AB8" s="521">
        <f t="shared" si="13"/>
        <v>21.699201419999998</v>
      </c>
      <c r="AC8" s="521">
        <f t="shared" si="1"/>
        <v>234.82319503240001</v>
      </c>
      <c r="AD8" s="684"/>
      <c r="AE8" s="521">
        <f>+AE9+AE10</f>
        <v>23.911859490000001</v>
      </c>
      <c r="AF8" s="521">
        <f t="shared" ref="AF8:AP8" si="14">+AF9+AF10</f>
        <v>19.04784497</v>
      </c>
      <c r="AG8" s="521">
        <f t="shared" si="14"/>
        <v>25.782418060000001</v>
      </c>
      <c r="AH8" s="521">
        <f t="shared" si="14"/>
        <v>19.013277890000001</v>
      </c>
      <c r="AI8" s="521">
        <f t="shared" si="14"/>
        <v>18.827584439999999</v>
      </c>
      <c r="AJ8" s="521">
        <f t="shared" si="14"/>
        <v>19.27113756</v>
      </c>
      <c r="AK8" s="521">
        <f t="shared" si="14"/>
        <v>21.422518620000002</v>
      </c>
      <c r="AL8" s="521">
        <f t="shared" si="14"/>
        <v>17.175222789999999</v>
      </c>
      <c r="AM8" s="521">
        <f t="shared" si="14"/>
        <v>22.972213709999998</v>
      </c>
      <c r="AN8" s="521">
        <f t="shared" si="14"/>
        <v>17.145674279999998</v>
      </c>
      <c r="AO8" s="521">
        <f t="shared" si="14"/>
        <v>15.61582703</v>
      </c>
      <c r="AP8" s="521">
        <f t="shared" si="14"/>
        <v>19.051010959999999</v>
      </c>
      <c r="AQ8" s="521">
        <f t="shared" si="2"/>
        <v>239.23658979999999</v>
      </c>
      <c r="AR8" s="684"/>
      <c r="AS8" s="521">
        <f>+AS9+AS10</f>
        <v>26.49867111</v>
      </c>
      <c r="AT8" s="521">
        <f t="shared" ref="AT8:BD8" si="15">+AT9+AT10</f>
        <v>20.365385549999999</v>
      </c>
      <c r="AU8" s="521">
        <f t="shared" si="15"/>
        <v>23.26808909</v>
      </c>
      <c r="AV8" s="521">
        <f t="shared" si="15"/>
        <v>14.970810179999999</v>
      </c>
      <c r="AW8" s="521">
        <f t="shared" si="15"/>
        <v>16.003581009999998</v>
      </c>
      <c r="AX8" s="521">
        <f t="shared" si="15"/>
        <v>18.134681759999999</v>
      </c>
      <c r="AY8" s="521">
        <f t="shared" si="15"/>
        <v>22.680697240000001</v>
      </c>
      <c r="AZ8" s="521">
        <f t="shared" si="15"/>
        <v>21.806507320000001</v>
      </c>
      <c r="BA8" s="521">
        <f t="shared" si="15"/>
        <v>17.65523013</v>
      </c>
      <c r="BB8" s="521">
        <f t="shared" si="15"/>
        <v>18.082537739999999</v>
      </c>
      <c r="BC8" s="521">
        <f t="shared" si="15"/>
        <v>14.040263409999998</v>
      </c>
      <c r="BD8" s="521">
        <f t="shared" si="15"/>
        <v>18.831480890000002</v>
      </c>
      <c r="BE8" s="521">
        <f t="shared" si="3"/>
        <v>232.33793543000002</v>
      </c>
      <c r="BF8" s="684"/>
      <c r="BG8" s="521">
        <f>+BG9+BG10</f>
        <v>22.535637169999998</v>
      </c>
      <c r="BH8" s="521">
        <f t="shared" ref="BH8:BR8" si="16">+BH9+BH10</f>
        <v>15.13390326</v>
      </c>
      <c r="BI8" s="521">
        <f t="shared" si="16"/>
        <v>24.134819889999999</v>
      </c>
      <c r="BJ8" s="521">
        <f t="shared" si="16"/>
        <v>15.61721764</v>
      </c>
      <c r="BK8" s="521">
        <f t="shared" si="16"/>
        <v>17.099820319999999</v>
      </c>
      <c r="BL8" s="521">
        <f t="shared" si="16"/>
        <v>17.256358150000001</v>
      </c>
      <c r="BM8" s="521">
        <f t="shared" si="16"/>
        <v>22.72994164</v>
      </c>
      <c r="BN8" s="521">
        <f t="shared" si="16"/>
        <v>19.72537878</v>
      </c>
      <c r="BO8" s="521">
        <f t="shared" si="16"/>
        <v>18.72625562</v>
      </c>
      <c r="BP8" s="521">
        <f t="shared" si="16"/>
        <v>15.922639140000001</v>
      </c>
      <c r="BQ8" s="521">
        <f t="shared" si="16"/>
        <v>16.124363070000001</v>
      </c>
      <c r="BR8" s="521">
        <f t="shared" si="16"/>
        <v>17.110373700000004</v>
      </c>
      <c r="BS8" s="521">
        <f t="shared" si="4"/>
        <v>222.11670838000001</v>
      </c>
      <c r="BT8" s="684"/>
      <c r="BU8" s="521">
        <f>+BU9+BU10</f>
        <v>22.270127860000002</v>
      </c>
      <c r="BV8" s="521">
        <f t="shared" ref="BV8:CF8" si="17">+BV9+BV10</f>
        <v>18.700078039999998</v>
      </c>
      <c r="BW8" s="521">
        <f t="shared" si="17"/>
        <v>18.449267740000003</v>
      </c>
      <c r="BX8" s="521">
        <f t="shared" si="17"/>
        <v>15.260039330000001</v>
      </c>
      <c r="BY8" s="521">
        <f t="shared" si="17"/>
        <v>21.682250633000002</v>
      </c>
      <c r="BZ8" s="521">
        <f t="shared" si="17"/>
        <v>19.707419175999998</v>
      </c>
      <c r="CA8" s="521">
        <f t="shared" si="17"/>
        <v>25.529991682999999</v>
      </c>
      <c r="CB8" s="521">
        <f t="shared" si="17"/>
        <v>22.140845740000003</v>
      </c>
      <c r="CC8" s="521">
        <f t="shared" si="17"/>
        <v>19.775812900000002</v>
      </c>
      <c r="CD8" s="521">
        <f t="shared" si="17"/>
        <v>19.320233329999994</v>
      </c>
      <c r="CE8" s="521">
        <f t="shared" si="17"/>
        <v>21.368274130000003</v>
      </c>
      <c r="CF8" s="521">
        <f t="shared" si="17"/>
        <v>19.63189023</v>
      </c>
      <c r="CG8" s="521">
        <f t="shared" si="5"/>
        <v>243.83623079200001</v>
      </c>
      <c r="CH8" s="684"/>
      <c r="CI8" s="521">
        <f>+CI9+CI10</f>
        <v>25.513253143000004</v>
      </c>
      <c r="CJ8" s="521">
        <f t="shared" ref="CJ8:CT8" si="18">+CJ9+CJ10</f>
        <v>23.03238159</v>
      </c>
      <c r="CK8" s="521">
        <f t="shared" si="18"/>
        <v>21.230668279999996</v>
      </c>
      <c r="CL8" s="521">
        <f t="shared" si="18"/>
        <v>23.412618850000001</v>
      </c>
      <c r="CM8" s="521">
        <f t="shared" si="18"/>
        <v>21.899697970000002</v>
      </c>
      <c r="CN8" s="521">
        <f t="shared" si="18"/>
        <v>20.496786</v>
      </c>
      <c r="CO8" s="521">
        <f t="shared" si="18"/>
        <v>25.603286943000001</v>
      </c>
      <c r="CP8" s="521">
        <f t="shared" si="18"/>
        <v>23.561168589999998</v>
      </c>
      <c r="CQ8" s="521">
        <f t="shared" si="18"/>
        <v>22.032185480000003</v>
      </c>
      <c r="CR8" s="521">
        <f t="shared" si="18"/>
        <v>21.386147580000003</v>
      </c>
      <c r="CS8" s="521">
        <f t="shared" si="18"/>
        <v>21.483809549999997</v>
      </c>
      <c r="CT8" s="521">
        <f t="shared" si="18"/>
        <v>19.914034979999997</v>
      </c>
      <c r="CU8" s="521">
        <f t="shared" si="6"/>
        <v>269.56603895599994</v>
      </c>
      <c r="CV8" s="684"/>
      <c r="CW8" s="521">
        <f>+CW9+CW10</f>
        <v>26.186176409999998</v>
      </c>
      <c r="CX8" s="521">
        <f t="shared" ref="CX8:DH8" si="19">+CX9+CX10</f>
        <v>23.175542869999997</v>
      </c>
      <c r="CY8" s="521">
        <f t="shared" si="19"/>
        <v>21.765008610000002</v>
      </c>
      <c r="CZ8" s="521">
        <f t="shared" si="19"/>
        <v>10.466723909999999</v>
      </c>
      <c r="DA8" s="521">
        <f t="shared" si="19"/>
        <v>9.705367589999998</v>
      </c>
      <c r="DB8" s="521">
        <f t="shared" si="19"/>
        <v>8.2992705999999998</v>
      </c>
      <c r="DC8" s="521">
        <f t="shared" si="19"/>
        <v>24.026548113</v>
      </c>
      <c r="DD8" s="521">
        <f t="shared" si="19"/>
        <v>28.953882569999998</v>
      </c>
      <c r="DE8" s="521">
        <f t="shared" si="19"/>
        <v>51.013042449999993</v>
      </c>
      <c r="DF8" s="521">
        <f t="shared" si="19"/>
        <v>48.56918203</v>
      </c>
      <c r="DG8" s="521">
        <f t="shared" si="19"/>
        <v>54.155651220000003</v>
      </c>
      <c r="DH8" s="521">
        <f t="shared" si="19"/>
        <v>35.934216630899996</v>
      </c>
      <c r="DI8" s="521">
        <f t="shared" si="7"/>
        <v>342.25061300389996</v>
      </c>
      <c r="DJ8" s="684"/>
      <c r="DK8" s="521">
        <f>+DK9+DK10</f>
        <v>33.823603669100002</v>
      </c>
      <c r="DL8" s="521">
        <f t="shared" ref="DL8:DV8" si="20">+DL9+DL10</f>
        <v>56.683006310000003</v>
      </c>
      <c r="DM8" s="521">
        <f t="shared" si="20"/>
        <v>72.898947790000008</v>
      </c>
      <c r="DN8" s="521">
        <f t="shared" si="20"/>
        <v>28.44590539</v>
      </c>
      <c r="DO8" s="521">
        <f t="shared" si="20"/>
        <v>49.270243930000007</v>
      </c>
      <c r="DP8" s="521">
        <f t="shared" si="20"/>
        <v>69.146954019999995</v>
      </c>
      <c r="DQ8" s="521">
        <f t="shared" si="20"/>
        <v>35.196872142999979</v>
      </c>
      <c r="DR8" s="521">
        <f t="shared" si="20"/>
        <v>23.342886109999998</v>
      </c>
      <c r="DS8" s="521">
        <f t="shared" si="20"/>
        <v>23.911026665600012</v>
      </c>
      <c r="DT8" s="521">
        <f t="shared" si="20"/>
        <v>20.853256780000002</v>
      </c>
      <c r="DU8" s="521">
        <f t="shared" si="20"/>
        <v>25.579719439999991</v>
      </c>
      <c r="DV8" s="521">
        <f t="shared" si="20"/>
        <v>18.116099229999996</v>
      </c>
      <c r="DW8" s="521">
        <f t="shared" si="8"/>
        <v>457.26852147769995</v>
      </c>
      <c r="DX8" s="684"/>
      <c r="DY8" s="521">
        <f>+DY9+DY10</f>
        <v>24.663870693</v>
      </c>
      <c r="DZ8" s="521">
        <f t="shared" ref="DZ8:EJ8" si="21">+DZ9+DZ10</f>
        <v>21.222780379999996</v>
      </c>
      <c r="EA8" s="521">
        <f t="shared" si="21"/>
        <v>25.475459730000001</v>
      </c>
      <c r="EB8" s="521">
        <f t="shared" si="21"/>
        <v>21.521359069999999</v>
      </c>
      <c r="EC8" s="521">
        <f t="shared" si="21"/>
        <v>26.114791189999998</v>
      </c>
      <c r="ED8" s="521">
        <f t="shared" si="21"/>
        <v>19.874445680000001</v>
      </c>
      <c r="EE8" s="521">
        <f t="shared" si="21"/>
        <v>22.661185260000003</v>
      </c>
      <c r="EF8" s="521">
        <f t="shared" si="21"/>
        <v>24.68090625</v>
      </c>
      <c r="EG8" s="521">
        <f t="shared" si="21"/>
        <v>28.127772950000001</v>
      </c>
      <c r="EH8" s="521">
        <f t="shared" si="21"/>
        <v>21.86335742</v>
      </c>
      <c r="EI8" s="521">
        <f t="shared" si="21"/>
        <v>30.251860979999996</v>
      </c>
      <c r="EJ8" s="521">
        <f t="shared" si="21"/>
        <v>27.05550539</v>
      </c>
      <c r="EK8" s="521">
        <f t="shared" si="9"/>
        <v>293.51329499299999</v>
      </c>
      <c r="EL8" s="684"/>
      <c r="EM8" s="521">
        <f>+EM9+EM10</f>
        <v>19.035263480000001</v>
      </c>
      <c r="EN8" s="521">
        <f t="shared" ref="EN8:EX8" si="22">+EN9+EN10</f>
        <v>23.564755229999999</v>
      </c>
      <c r="EO8" s="521">
        <f t="shared" si="22"/>
        <v>24.103820419999998</v>
      </c>
      <c r="EP8" s="521">
        <f t="shared" si="22"/>
        <v>20.945813340000001</v>
      </c>
      <c r="EQ8" s="521">
        <f t="shared" si="22"/>
        <v>32.287858589999999</v>
      </c>
      <c r="ER8" s="521">
        <f t="shared" si="22"/>
        <v>29.69092406</v>
      </c>
      <c r="ES8" s="521">
        <f t="shared" si="22"/>
        <v>16.931516620000004</v>
      </c>
      <c r="ET8" s="521">
        <f t="shared" si="22"/>
        <v>27.106748670000002</v>
      </c>
      <c r="EU8" s="521">
        <f t="shared" si="22"/>
        <v>23.099999999999998</v>
      </c>
      <c r="EV8" s="521">
        <f t="shared" si="22"/>
        <v>24.953980229999999</v>
      </c>
      <c r="EW8" s="521">
        <f t="shared" si="22"/>
        <v>35.937087780000006</v>
      </c>
      <c r="EX8" s="521">
        <f t="shared" si="22"/>
        <v>25.862848870000001</v>
      </c>
      <c r="EY8" s="521">
        <f t="shared" si="10"/>
        <v>303.52061729000002</v>
      </c>
      <c r="EZ8" s="684"/>
      <c r="FA8" s="521">
        <f t="shared" ref="FA8:FL8" si="23">+FA9+FA10</f>
        <v>23.583580979999997</v>
      </c>
      <c r="FB8" s="521">
        <f t="shared" si="23"/>
        <v>124.65199336000001</v>
      </c>
      <c r="FC8" s="521">
        <f t="shared" si="23"/>
        <v>30.405995579999999</v>
      </c>
      <c r="FD8" s="521">
        <f t="shared" si="23"/>
        <v>63.649708209799996</v>
      </c>
      <c r="FE8" s="521">
        <f t="shared" si="23"/>
        <v>33.580052529999996</v>
      </c>
      <c r="FF8" s="521">
        <f t="shared" si="23"/>
        <v>22.52474806</v>
      </c>
      <c r="FG8" s="521">
        <f t="shared" si="23"/>
        <v>31.174130599999998</v>
      </c>
      <c r="FH8" s="521">
        <f t="shared" si="23"/>
        <v>17.139850540000001</v>
      </c>
      <c r="FI8" s="521">
        <f t="shared" si="23"/>
        <v>24.603875279999997</v>
      </c>
      <c r="FJ8" s="521">
        <f t="shared" si="23"/>
        <v>29.286038489999999</v>
      </c>
      <c r="FK8" s="521">
        <f t="shared" si="23"/>
        <v>32.266011170000006</v>
      </c>
      <c r="FL8" s="521">
        <f t="shared" si="23"/>
        <v>22.356014649999999</v>
      </c>
      <c r="FM8" s="521">
        <f t="shared" si="11"/>
        <v>455.22199944980002</v>
      </c>
      <c r="FO8" s="521">
        <f>+FO9+FO10</f>
        <v>22.524076560000001</v>
      </c>
      <c r="FP8" s="521">
        <f t="shared" ref="FP8:FX8" si="24">+FP9+FP10</f>
        <v>14.71222809</v>
      </c>
      <c r="FQ8" s="521">
        <f t="shared" si="24"/>
        <v>26.545878100000003</v>
      </c>
      <c r="FR8" s="521">
        <f t="shared" si="24"/>
        <v>26.158252449999999</v>
      </c>
      <c r="FS8" s="521">
        <f t="shared" si="24"/>
        <v>33.446205650000003</v>
      </c>
      <c r="FT8" s="521">
        <f t="shared" si="24"/>
        <v>37.737224769999997</v>
      </c>
      <c r="FU8" s="521">
        <f t="shared" si="24"/>
        <v>26.909271330800003</v>
      </c>
      <c r="FV8" s="521">
        <f t="shared" si="24"/>
        <v>18.054460899199999</v>
      </c>
      <c r="FW8" s="521">
        <f t="shared" si="24"/>
        <v>41.852132646699992</v>
      </c>
      <c r="FX8" s="521">
        <f t="shared" si="24"/>
        <v>24.008085490000003</v>
      </c>
      <c r="FY8" s="521">
        <f>+SUM(FO8:FX8)</f>
        <v>271.94781598669999</v>
      </c>
      <c r="GA8" s="708"/>
    </row>
    <row r="9" spans="2:183" ht="15.75" x14ac:dyDescent="0.25">
      <c r="B9" s="689" t="s">
        <v>690</v>
      </c>
      <c r="C9" s="518">
        <v>18.801550010799996</v>
      </c>
      <c r="D9" s="518">
        <v>17.033376799199999</v>
      </c>
      <c r="E9" s="518">
        <v>17.43543511</v>
      </c>
      <c r="F9" s="518">
        <v>20.352373930000002</v>
      </c>
      <c r="G9" s="518">
        <v>17.800944950000002</v>
      </c>
      <c r="H9" s="518">
        <v>17.20645734</v>
      </c>
      <c r="I9" s="518">
        <v>17.714749989999998</v>
      </c>
      <c r="J9" s="518">
        <v>16.925024519999997</v>
      </c>
      <c r="K9" s="518">
        <v>16.22596746</v>
      </c>
      <c r="L9" s="518">
        <v>16.374414871799999</v>
      </c>
      <c r="M9" s="518">
        <v>15.9975832325</v>
      </c>
      <c r="N9" s="518">
        <v>15.416251300000001</v>
      </c>
      <c r="O9" s="518">
        <f t="shared" si="0"/>
        <v>207.28412951429999</v>
      </c>
      <c r="P9" s="519"/>
      <c r="Q9" s="518">
        <v>17.117085386199999</v>
      </c>
      <c r="R9" s="518">
        <v>15.944558499999999</v>
      </c>
      <c r="S9" s="518">
        <v>16.076493960000001</v>
      </c>
      <c r="T9" s="518">
        <v>16.169340126200002</v>
      </c>
      <c r="U9" s="518">
        <v>16.063513090000001</v>
      </c>
      <c r="V9" s="518">
        <v>15.816527590000002</v>
      </c>
      <c r="W9" s="518">
        <v>16.392499349999998</v>
      </c>
      <c r="X9" s="518">
        <v>15.677315650000001</v>
      </c>
      <c r="Y9" s="518">
        <v>16.319244139999999</v>
      </c>
      <c r="Z9" s="518">
        <v>16.432561230000001</v>
      </c>
      <c r="AA9" s="518">
        <v>15.928970359999999</v>
      </c>
      <c r="AB9" s="518">
        <v>17.994720319999999</v>
      </c>
      <c r="AC9" s="518">
        <f t="shared" si="1"/>
        <v>195.9328297024</v>
      </c>
      <c r="AD9" s="519"/>
      <c r="AE9" s="518">
        <v>17.859998839999999</v>
      </c>
      <c r="AF9" s="518">
        <v>16.472974350000001</v>
      </c>
      <c r="AG9" s="518">
        <v>18.342600400000002</v>
      </c>
      <c r="AH9" s="518">
        <v>17.584411940000003</v>
      </c>
      <c r="AI9" s="518">
        <v>17.702584439999999</v>
      </c>
      <c r="AJ9" s="518">
        <v>15.418773610000001</v>
      </c>
      <c r="AK9" s="518">
        <v>15.37166317</v>
      </c>
      <c r="AL9" s="518">
        <v>14.600352170000001</v>
      </c>
      <c r="AM9" s="518">
        <v>15.532396050000001</v>
      </c>
      <c r="AN9" s="518">
        <v>15.716808329999997</v>
      </c>
      <c r="AO9" s="518">
        <v>14.49082703</v>
      </c>
      <c r="AP9" s="518">
        <v>15.057893400000001</v>
      </c>
      <c r="AQ9" s="518">
        <f t="shared" si="2"/>
        <v>194.15128372999999</v>
      </c>
      <c r="AR9" s="519"/>
      <c r="AS9" s="518">
        <v>16.325386730000002</v>
      </c>
      <c r="AT9" s="518">
        <v>14.86733093</v>
      </c>
      <c r="AU9" s="518">
        <v>15.828271430000001</v>
      </c>
      <c r="AV9" s="518">
        <v>13.541944229999999</v>
      </c>
      <c r="AW9" s="518">
        <v>14.878581009999998</v>
      </c>
      <c r="AX9" s="518">
        <v>15.259012</v>
      </c>
      <c r="AY9" s="518">
        <v>15.180812659999999</v>
      </c>
      <c r="AZ9" s="518">
        <v>16.308584700000001</v>
      </c>
      <c r="BA9" s="518">
        <v>12.783537469999999</v>
      </c>
      <c r="BB9" s="518">
        <v>16.653671790000001</v>
      </c>
      <c r="BC9" s="518">
        <v>12.915263409999998</v>
      </c>
      <c r="BD9" s="518">
        <v>15.955811130000003</v>
      </c>
      <c r="BE9" s="518">
        <f t="shared" si="3"/>
        <v>180.49820749</v>
      </c>
      <c r="BF9" s="519"/>
      <c r="BG9" s="518">
        <v>15.035752589999998</v>
      </c>
      <c r="BH9" s="518">
        <v>12.55903264</v>
      </c>
      <c r="BI9" s="518">
        <v>16.34146763</v>
      </c>
      <c r="BJ9" s="518">
        <v>14.188351689999999</v>
      </c>
      <c r="BK9" s="518">
        <v>15.008102040000001</v>
      </c>
      <c r="BL9" s="518">
        <v>14.38068839</v>
      </c>
      <c r="BM9" s="518">
        <v>15.23005706</v>
      </c>
      <c r="BN9" s="518">
        <v>14.22475936</v>
      </c>
      <c r="BO9" s="518">
        <v>13.85456289</v>
      </c>
      <c r="BP9" s="518">
        <v>14.493773190000001</v>
      </c>
      <c r="BQ9" s="518">
        <v>14.032644780000002</v>
      </c>
      <c r="BR9" s="518">
        <v>14.206926170000003</v>
      </c>
      <c r="BS9" s="518">
        <f t="shared" si="4"/>
        <v>173.55611843000003</v>
      </c>
      <c r="BT9" s="519"/>
      <c r="BU9" s="518">
        <v>14.770243280000003</v>
      </c>
      <c r="BV9" s="518">
        <v>13.197069019999999</v>
      </c>
      <c r="BW9" s="518">
        <v>14.399689700000001</v>
      </c>
      <c r="BX9" s="518">
        <v>13.831173380000001</v>
      </c>
      <c r="BY9" s="518">
        <v>16.956157350000002</v>
      </c>
      <c r="BZ9" s="518">
        <v>15.502181219999999</v>
      </c>
      <c r="CA9" s="518">
        <v>17.983409099999999</v>
      </c>
      <c r="CB9" s="518">
        <v>15.739745070000001</v>
      </c>
      <c r="CC9" s="518">
        <v>14.985110030000001</v>
      </c>
      <c r="CD9" s="518">
        <v>17.891367379999995</v>
      </c>
      <c r="CE9" s="518">
        <v>16.162180840000001</v>
      </c>
      <c r="CF9" s="518">
        <v>15.455272780000001</v>
      </c>
      <c r="CG9" s="518">
        <f t="shared" si="5"/>
        <v>186.87359914999999</v>
      </c>
      <c r="CH9" s="519"/>
      <c r="CI9" s="518">
        <v>17.967826560000002</v>
      </c>
      <c r="CJ9" s="518">
        <v>16.240583489999999</v>
      </c>
      <c r="CK9" s="518">
        <v>15.912718799999999</v>
      </c>
      <c r="CL9" s="518">
        <v>19.026483280000001</v>
      </c>
      <c r="CM9" s="518">
        <v>16.359664690000002</v>
      </c>
      <c r="CN9" s="518">
        <v>16.331903669999999</v>
      </c>
      <c r="CO9" s="518">
        <v>18.10340236</v>
      </c>
      <c r="CP9" s="518">
        <v>16.449642609999998</v>
      </c>
      <c r="CQ9" s="518">
        <v>16.67329707</v>
      </c>
      <c r="CR9" s="518">
        <v>17.000011920000002</v>
      </c>
      <c r="CS9" s="518">
        <v>15.807923319999999</v>
      </c>
      <c r="CT9" s="518">
        <v>15.765720549999998</v>
      </c>
      <c r="CU9" s="518">
        <f t="shared" si="6"/>
        <v>201.63917831999998</v>
      </c>
      <c r="CV9" s="519"/>
      <c r="CW9" s="518">
        <v>18.641863829999998</v>
      </c>
      <c r="CX9" s="518">
        <v>16.064016889999998</v>
      </c>
      <c r="CY9" s="518">
        <v>16.373393660000001</v>
      </c>
      <c r="CZ9" s="518">
        <v>4.5446996799999999</v>
      </c>
      <c r="DA9" s="518">
        <v>4.0294813599999992</v>
      </c>
      <c r="DB9" s="518">
        <v>4.1558465300000007</v>
      </c>
      <c r="DC9" s="518">
        <v>16.481525529999999</v>
      </c>
      <c r="DD9" s="518">
        <v>21.842356589999998</v>
      </c>
      <c r="DE9" s="518">
        <v>45.621427499999996</v>
      </c>
      <c r="DF9" s="518">
        <v>42.485586849999997</v>
      </c>
      <c r="DG9" s="518">
        <v>44.843401350000001</v>
      </c>
      <c r="DH9" s="518">
        <v>31.6693694509</v>
      </c>
      <c r="DI9" s="518">
        <f t="shared" si="7"/>
        <v>266.75296922089996</v>
      </c>
      <c r="DJ9" s="519"/>
      <c r="DK9" s="518">
        <v>26.2739368891</v>
      </c>
      <c r="DL9" s="518">
        <v>48.799508770000003</v>
      </c>
      <c r="DM9" s="518">
        <v>64.140396210000006</v>
      </c>
      <c r="DN9" s="518">
        <v>22.049100420000002</v>
      </c>
      <c r="DO9" s="518">
        <v>39.283183450000003</v>
      </c>
      <c r="DP9" s="518">
        <v>64.87588642</v>
      </c>
      <c r="DQ9" s="518">
        <v>27.696987559999979</v>
      </c>
      <c r="DR9" s="518">
        <v>15.422982319999999</v>
      </c>
      <c r="DS9" s="518">
        <v>14.995783245600011</v>
      </c>
      <c r="DT9" s="518">
        <v>14.456451810000001</v>
      </c>
      <c r="DU9" s="518">
        <v>15.573108629999993</v>
      </c>
      <c r="DV9" s="518">
        <v>13.912575319999998</v>
      </c>
      <c r="DW9" s="518">
        <f t="shared" si="8"/>
        <v>367.47990104469994</v>
      </c>
      <c r="DX9" s="519"/>
      <c r="DY9" s="518">
        <v>17.16398611</v>
      </c>
      <c r="DZ9" s="518">
        <v>13.302894239999999</v>
      </c>
      <c r="EA9" s="518">
        <v>16.560216310000001</v>
      </c>
      <c r="EB9" s="518">
        <v>15.124554099999997</v>
      </c>
      <c r="EC9" s="518">
        <v>16.10818038</v>
      </c>
      <c r="ED9" s="518">
        <v>15.77316452</v>
      </c>
      <c r="EE9" s="518">
        <v>15.161300620000002</v>
      </c>
      <c r="EF9" s="518">
        <v>16.748777099999998</v>
      </c>
      <c r="EG9" s="518">
        <v>22.070433430000001</v>
      </c>
      <c r="EH9" s="518">
        <v>15.46655245</v>
      </c>
      <c r="EI9" s="518">
        <v>16.434205379999998</v>
      </c>
      <c r="EJ9" s="518">
        <v>16.297041969999999</v>
      </c>
      <c r="EK9" s="518">
        <f t="shared" si="9"/>
        <v>196.21130661000001</v>
      </c>
      <c r="EL9" s="519"/>
      <c r="EM9" s="518">
        <v>18.991649730000002</v>
      </c>
      <c r="EN9" s="518">
        <v>16.333353150000001</v>
      </c>
      <c r="EO9" s="518">
        <v>17.29453066</v>
      </c>
      <c r="EP9" s="518">
        <v>14.549008369999999</v>
      </c>
      <c r="EQ9" s="518">
        <v>19.25037541</v>
      </c>
      <c r="ER9" s="518">
        <v>18.496548520000001</v>
      </c>
      <c r="ES9" s="518">
        <v>16.931516620000004</v>
      </c>
      <c r="ET9" s="518">
        <v>19.079911750000001</v>
      </c>
      <c r="EU9" s="518">
        <v>17.042660479999999</v>
      </c>
      <c r="EV9" s="518">
        <v>18.557175259999998</v>
      </c>
      <c r="EW9" s="518">
        <v>22.886833200000005</v>
      </c>
      <c r="EX9" s="518">
        <v>18.901483280000001</v>
      </c>
      <c r="EY9" s="518">
        <f t="shared" si="10"/>
        <v>218.31504643000005</v>
      </c>
      <c r="EZ9" s="519"/>
      <c r="FA9" s="518">
        <v>19.372386879999997</v>
      </c>
      <c r="FB9" s="518">
        <v>121.28168790000001</v>
      </c>
      <c r="FC9" s="518">
        <v>23.580530209999999</v>
      </c>
      <c r="FD9" s="518">
        <v>55.475121779799998</v>
      </c>
      <c r="FE9" s="518">
        <v>18.805877399999996</v>
      </c>
      <c r="FF9" s="518">
        <v>15.58585177</v>
      </c>
      <c r="FG9" s="518">
        <v>27.007579349999997</v>
      </c>
      <c r="FH9" s="518">
        <v>16.108691870000001</v>
      </c>
      <c r="FI9" s="518">
        <v>15.936024349999999</v>
      </c>
      <c r="FJ9" s="518">
        <v>22.889233519999998</v>
      </c>
      <c r="FK9" s="518">
        <v>16.773086030000002</v>
      </c>
      <c r="FL9" s="518">
        <v>15.50452202</v>
      </c>
      <c r="FM9" s="518">
        <f t="shared" si="11"/>
        <v>368.32059307980006</v>
      </c>
      <c r="FO9" s="518">
        <v>18.315547460000001</v>
      </c>
      <c r="FP9" s="518">
        <v>13.8979055</v>
      </c>
      <c r="FQ9" s="518">
        <v>17.921348330000001</v>
      </c>
      <c r="FR9" s="518">
        <v>19.761447479999998</v>
      </c>
      <c r="FS9" s="518">
        <v>17.953280500000002</v>
      </c>
      <c r="FT9" s="518">
        <v>31.301293189999996</v>
      </c>
      <c r="FU9" s="518">
        <v>21.934962720800002</v>
      </c>
      <c r="FV9" s="518">
        <v>16.669341039199999</v>
      </c>
      <c r="FW9" s="518">
        <v>33.118744556699994</v>
      </c>
      <c r="FX9" s="518">
        <v>17.611280520000001</v>
      </c>
      <c r="FY9" s="518">
        <f>+SUM(FO9:FX9)</f>
        <v>208.4851512967</v>
      </c>
      <c r="GA9" s="708"/>
    </row>
    <row r="10" spans="2:183" ht="15.75" x14ac:dyDescent="0.25">
      <c r="B10" s="689" t="s">
        <v>43</v>
      </c>
      <c r="C10" s="518">
        <f t="shared" ref="C10:N10" si="25">+SUM(C11:C15)</f>
        <v>3.1976067300000004</v>
      </c>
      <c r="D10" s="518">
        <f t="shared" si="25"/>
        <v>1.13123229</v>
      </c>
      <c r="E10" s="518">
        <f t="shared" si="25"/>
        <v>4.8682463799999995</v>
      </c>
      <c r="F10" s="518">
        <f t="shared" si="25"/>
        <v>1.4288659499999998</v>
      </c>
      <c r="G10" s="518">
        <f t="shared" si="25"/>
        <v>1.125</v>
      </c>
      <c r="H10" s="518">
        <f t="shared" si="25"/>
        <v>1.8690951199999999</v>
      </c>
      <c r="I10" s="518">
        <f t="shared" si="25"/>
        <v>2.6733997200000004</v>
      </c>
      <c r="J10" s="518">
        <f t="shared" si="25"/>
        <v>1.1312320900000001</v>
      </c>
      <c r="K10" s="518">
        <f t="shared" si="25"/>
        <v>4.4905129300000004</v>
      </c>
      <c r="L10" s="518">
        <f t="shared" si="25"/>
        <v>1.4288659499999998</v>
      </c>
      <c r="M10" s="518">
        <f t="shared" si="25"/>
        <v>1.125</v>
      </c>
      <c r="N10" s="518">
        <f t="shared" si="25"/>
        <v>1.9036501299999999</v>
      </c>
      <c r="O10" s="518">
        <f t="shared" si="0"/>
        <v>26.372707289999997</v>
      </c>
      <c r="P10" s="519"/>
      <c r="Q10" s="518">
        <f>+SUM(Q11:Q15)</f>
        <v>6.0067330500000011</v>
      </c>
      <c r="R10" s="518">
        <f t="shared" ref="R10:AB10" si="26">+SUM(R11:R15)</f>
        <v>2.8621454599999998</v>
      </c>
      <c r="S10" s="518">
        <f t="shared" si="26"/>
        <v>2.5681250000000002</v>
      </c>
      <c r="T10" s="518">
        <f t="shared" si="26"/>
        <v>1.4288659499999998</v>
      </c>
      <c r="U10" s="518">
        <f t="shared" si="26"/>
        <v>1.125</v>
      </c>
      <c r="V10" s="518">
        <f t="shared" si="26"/>
        <v>1.9465949600000001</v>
      </c>
      <c r="W10" s="518">
        <f t="shared" si="26"/>
        <v>6.0611894500000014</v>
      </c>
      <c r="X10" s="518">
        <f t="shared" si="26"/>
        <v>3.4200091499999998</v>
      </c>
      <c r="Y10" s="518">
        <f t="shared" si="26"/>
        <v>7.2133552599999993</v>
      </c>
      <c r="Z10" s="518">
        <f t="shared" si="26"/>
        <v>1.4288659499999998</v>
      </c>
      <c r="AA10" s="518">
        <f t="shared" si="26"/>
        <v>1.125</v>
      </c>
      <c r="AB10" s="518">
        <f t="shared" si="26"/>
        <v>3.7044811000000002</v>
      </c>
      <c r="AC10" s="518">
        <f t="shared" si="1"/>
        <v>38.890365330000009</v>
      </c>
      <c r="AD10" s="519"/>
      <c r="AE10" s="518">
        <f>+SUM(AE11:AE15)</f>
        <v>6.051860650000001</v>
      </c>
      <c r="AF10" s="518">
        <f t="shared" ref="AF10:AP10" si="27">+SUM(AF11:AF15)</f>
        <v>2.57487062</v>
      </c>
      <c r="AG10" s="518">
        <f t="shared" si="27"/>
        <v>7.4398176599999992</v>
      </c>
      <c r="AH10" s="518">
        <f t="shared" si="27"/>
        <v>1.4288659499999998</v>
      </c>
      <c r="AI10" s="518">
        <f t="shared" si="27"/>
        <v>1.125</v>
      </c>
      <c r="AJ10" s="518">
        <f t="shared" si="27"/>
        <v>3.85236395</v>
      </c>
      <c r="AK10" s="518">
        <f t="shared" si="27"/>
        <v>6.0508554500000011</v>
      </c>
      <c r="AL10" s="518">
        <f t="shared" si="27"/>
        <v>2.57487062</v>
      </c>
      <c r="AM10" s="518">
        <f t="shared" si="27"/>
        <v>7.4398176599999992</v>
      </c>
      <c r="AN10" s="518">
        <f t="shared" si="27"/>
        <v>1.4288659499999998</v>
      </c>
      <c r="AO10" s="518">
        <f t="shared" si="27"/>
        <v>1.125</v>
      </c>
      <c r="AP10" s="518">
        <f t="shared" si="27"/>
        <v>3.99311756</v>
      </c>
      <c r="AQ10" s="518">
        <f t="shared" si="2"/>
        <v>45.085306070000001</v>
      </c>
      <c r="AR10" s="519"/>
      <c r="AS10" s="518">
        <f>+SUM(AS11:AS15)</f>
        <v>10.173284379999998</v>
      </c>
      <c r="AT10" s="518">
        <f t="shared" ref="AT10:BD10" si="28">+SUM(AT11:AT15)</f>
        <v>5.4980546199999996</v>
      </c>
      <c r="AU10" s="518">
        <f t="shared" si="28"/>
        <v>7.4398176599999992</v>
      </c>
      <c r="AV10" s="518">
        <f t="shared" si="28"/>
        <v>1.4288659499999998</v>
      </c>
      <c r="AW10" s="518">
        <f t="shared" si="28"/>
        <v>1.125</v>
      </c>
      <c r="AX10" s="518">
        <f t="shared" si="28"/>
        <v>2.8756697599999996</v>
      </c>
      <c r="AY10" s="518">
        <f t="shared" si="28"/>
        <v>7.4998845799999998</v>
      </c>
      <c r="AZ10" s="518">
        <f t="shared" si="28"/>
        <v>5.4979226199999998</v>
      </c>
      <c r="BA10" s="518">
        <f t="shared" si="28"/>
        <v>4.8716926599999999</v>
      </c>
      <c r="BB10" s="518">
        <f t="shared" si="28"/>
        <v>1.4288659499999998</v>
      </c>
      <c r="BC10" s="518">
        <f t="shared" si="28"/>
        <v>1.125</v>
      </c>
      <c r="BD10" s="518">
        <f t="shared" si="28"/>
        <v>2.8756697599999996</v>
      </c>
      <c r="BE10" s="518">
        <f t="shared" si="3"/>
        <v>51.839727940000003</v>
      </c>
      <c r="BF10" s="519"/>
      <c r="BG10" s="518">
        <f>+SUM(BG11:BG15)</f>
        <v>7.4998845799999998</v>
      </c>
      <c r="BH10" s="518">
        <f t="shared" ref="BH10:BR10" si="29">+SUM(BH11:BH15)</f>
        <v>2.57487062</v>
      </c>
      <c r="BI10" s="518">
        <f t="shared" si="29"/>
        <v>7.7933522599999989</v>
      </c>
      <c r="BJ10" s="518">
        <f t="shared" si="29"/>
        <v>1.4288659499999998</v>
      </c>
      <c r="BK10" s="518">
        <f t="shared" si="29"/>
        <v>2.0917182800000003</v>
      </c>
      <c r="BL10" s="518">
        <f t="shared" si="29"/>
        <v>2.8756697599999996</v>
      </c>
      <c r="BM10" s="518">
        <f t="shared" si="29"/>
        <v>7.4998845799999998</v>
      </c>
      <c r="BN10" s="518">
        <f t="shared" si="29"/>
        <v>5.5006194199999996</v>
      </c>
      <c r="BO10" s="518">
        <f t="shared" si="29"/>
        <v>4.8716927300000004</v>
      </c>
      <c r="BP10" s="518">
        <f t="shared" si="29"/>
        <v>1.4288659499999998</v>
      </c>
      <c r="BQ10" s="518">
        <f t="shared" si="29"/>
        <v>2.0917182899999998</v>
      </c>
      <c r="BR10" s="518">
        <f t="shared" si="29"/>
        <v>2.9034475299999998</v>
      </c>
      <c r="BS10" s="518">
        <f t="shared" si="4"/>
        <v>48.560589950000001</v>
      </c>
      <c r="BT10" s="519"/>
      <c r="BU10" s="518">
        <f>+SUM(BU11:BU15)</f>
        <v>7.4998845799999998</v>
      </c>
      <c r="BV10" s="518">
        <f t="shared" ref="BV10:CF10" si="30">+SUM(BV11:BV15)</f>
        <v>5.5030090199999995</v>
      </c>
      <c r="BW10" s="518">
        <f t="shared" si="30"/>
        <v>4.0495780400000001</v>
      </c>
      <c r="BX10" s="518">
        <f t="shared" si="30"/>
        <v>1.4288659499999998</v>
      </c>
      <c r="BY10" s="518">
        <f t="shared" si="30"/>
        <v>4.726093283</v>
      </c>
      <c r="BZ10" s="518">
        <f t="shared" si="30"/>
        <v>4.2052379559999995</v>
      </c>
      <c r="CA10" s="518">
        <f t="shared" si="30"/>
        <v>7.5465825830000011</v>
      </c>
      <c r="CB10" s="518">
        <f t="shared" si="30"/>
        <v>6.4011006699999999</v>
      </c>
      <c r="CC10" s="518">
        <f t="shared" si="30"/>
        <v>4.7907028700000005</v>
      </c>
      <c r="CD10" s="518">
        <f t="shared" si="30"/>
        <v>1.4288659499999998</v>
      </c>
      <c r="CE10" s="518">
        <f t="shared" si="30"/>
        <v>5.2060932900000001</v>
      </c>
      <c r="CF10" s="518">
        <f t="shared" si="30"/>
        <v>4.1766174499999993</v>
      </c>
      <c r="CG10" s="518">
        <f t="shared" si="5"/>
        <v>56.962631641999998</v>
      </c>
      <c r="CH10" s="519"/>
      <c r="CI10" s="518">
        <f>+SUM(CI11:CI15)</f>
        <v>7.5454265830000011</v>
      </c>
      <c r="CJ10" s="518">
        <f t="shared" ref="CJ10:CT10" si="31">+SUM(CJ11:CJ15)</f>
        <v>6.7917980999999994</v>
      </c>
      <c r="CK10" s="518">
        <f t="shared" si="31"/>
        <v>5.3179494799999993</v>
      </c>
      <c r="CL10" s="518">
        <f t="shared" si="31"/>
        <v>4.3861355699999995</v>
      </c>
      <c r="CM10" s="518">
        <f t="shared" si="31"/>
        <v>5.5400332799999994</v>
      </c>
      <c r="CN10" s="518">
        <f t="shared" si="31"/>
        <v>4.1648823300000002</v>
      </c>
      <c r="CO10" s="518">
        <f t="shared" si="31"/>
        <v>7.4998845830000009</v>
      </c>
      <c r="CP10" s="518">
        <f t="shared" si="31"/>
        <v>7.1115259799999997</v>
      </c>
      <c r="CQ10" s="518">
        <f t="shared" si="31"/>
        <v>5.3588884100000005</v>
      </c>
      <c r="CR10" s="518">
        <f t="shared" si="31"/>
        <v>4.3861356599999999</v>
      </c>
      <c r="CS10" s="518">
        <f t="shared" si="31"/>
        <v>5.6758862299999997</v>
      </c>
      <c r="CT10" s="518">
        <f t="shared" si="31"/>
        <v>4.1483144299999992</v>
      </c>
      <c r="CU10" s="518">
        <f t="shared" si="6"/>
        <v>67.926860636000001</v>
      </c>
      <c r="CV10" s="519"/>
      <c r="CW10" s="518">
        <f>+SUM(CW11:CW15)</f>
        <v>7.5443125799999997</v>
      </c>
      <c r="CX10" s="518">
        <f t="shared" ref="CX10:DH10" si="32">+SUM(CX11:CX15)</f>
        <v>7.1115259799999997</v>
      </c>
      <c r="CY10" s="518">
        <f t="shared" si="32"/>
        <v>5.3916149500000001</v>
      </c>
      <c r="CZ10" s="518">
        <f t="shared" si="32"/>
        <v>5.9220242299999999</v>
      </c>
      <c r="DA10" s="518">
        <f t="shared" si="32"/>
        <v>5.6758862299999997</v>
      </c>
      <c r="DB10" s="518">
        <f t="shared" si="32"/>
        <v>4.14342407</v>
      </c>
      <c r="DC10" s="518">
        <f t="shared" si="32"/>
        <v>7.5450225830000006</v>
      </c>
      <c r="DD10" s="518">
        <f t="shared" si="32"/>
        <v>7.1115259799999997</v>
      </c>
      <c r="DE10" s="518">
        <f t="shared" si="32"/>
        <v>5.3916149500000001</v>
      </c>
      <c r="DF10" s="518">
        <f t="shared" si="32"/>
        <v>6.0835951800000005</v>
      </c>
      <c r="DG10" s="518">
        <f t="shared" si="32"/>
        <v>9.3122498700000005</v>
      </c>
      <c r="DH10" s="518">
        <f t="shared" si="32"/>
        <v>4.2648471799999994</v>
      </c>
      <c r="DI10" s="518">
        <f t="shared" si="7"/>
        <v>75.497643783000001</v>
      </c>
      <c r="DJ10" s="519"/>
      <c r="DK10" s="518">
        <f>+SUM(DK11:DK15)</f>
        <v>7.5496667799999999</v>
      </c>
      <c r="DL10" s="518">
        <f t="shared" ref="DL10:DV10" si="33">+SUM(DL11:DL15)</f>
        <v>7.8834975400000005</v>
      </c>
      <c r="DM10" s="518">
        <f t="shared" si="33"/>
        <v>8.7585515799999989</v>
      </c>
      <c r="DN10" s="518">
        <f t="shared" si="33"/>
        <v>6.3968049699999998</v>
      </c>
      <c r="DO10" s="518">
        <f t="shared" si="33"/>
        <v>9.9870604800000002</v>
      </c>
      <c r="DP10" s="518">
        <f t="shared" si="33"/>
        <v>4.2710675999999994</v>
      </c>
      <c r="DQ10" s="518">
        <f t="shared" si="33"/>
        <v>7.4998845830000009</v>
      </c>
      <c r="DR10" s="518">
        <f t="shared" si="33"/>
        <v>7.9199037899999993</v>
      </c>
      <c r="DS10" s="518">
        <f t="shared" si="33"/>
        <v>8.9152434199999995</v>
      </c>
      <c r="DT10" s="518">
        <f t="shared" si="33"/>
        <v>6.3968049700000007</v>
      </c>
      <c r="DU10" s="518">
        <f t="shared" si="33"/>
        <v>10.00661081</v>
      </c>
      <c r="DV10" s="518">
        <f t="shared" si="33"/>
        <v>4.2035239099999995</v>
      </c>
      <c r="DW10" s="518">
        <f t="shared" si="8"/>
        <v>89.788620433000006</v>
      </c>
      <c r="DX10" s="519"/>
      <c r="DY10" s="518">
        <f>+SUM(DY11:DY15)</f>
        <v>7.4998845830000009</v>
      </c>
      <c r="DZ10" s="518">
        <f t="shared" ref="DZ10:EJ10" si="34">+SUM(DZ11:DZ15)</f>
        <v>7.9198861399999991</v>
      </c>
      <c r="EA10" s="518">
        <f t="shared" si="34"/>
        <v>8.9152434199999995</v>
      </c>
      <c r="EB10" s="518">
        <f t="shared" si="34"/>
        <v>6.3968049700000007</v>
      </c>
      <c r="EC10" s="518">
        <f t="shared" si="34"/>
        <v>10.00661081</v>
      </c>
      <c r="ED10" s="518">
        <f t="shared" si="34"/>
        <v>4.1012811599999992</v>
      </c>
      <c r="EE10" s="518">
        <f t="shared" si="34"/>
        <v>7.4998846400000003</v>
      </c>
      <c r="EF10" s="518">
        <f t="shared" si="34"/>
        <v>7.9321291499999997</v>
      </c>
      <c r="EG10" s="518">
        <f t="shared" si="34"/>
        <v>6.0573395200000002</v>
      </c>
      <c r="EH10" s="518">
        <f t="shared" si="34"/>
        <v>6.3968049700000007</v>
      </c>
      <c r="EI10" s="518">
        <f t="shared" si="34"/>
        <v>13.8176556</v>
      </c>
      <c r="EJ10" s="518">
        <f t="shared" si="34"/>
        <v>10.75846342</v>
      </c>
      <c r="EK10" s="518">
        <f t="shared" si="9"/>
        <v>97.301988382999994</v>
      </c>
      <c r="EL10" s="519"/>
      <c r="EM10" s="518">
        <f>+SUM(EM11:EM15)</f>
        <v>4.361375E-2</v>
      </c>
      <c r="EN10" s="518">
        <f t="shared" ref="EN10:EX10" si="35">+SUM(EN11:EN15)</f>
        <v>7.2314020799999996</v>
      </c>
      <c r="EO10" s="518">
        <f t="shared" si="35"/>
        <v>6.8092897600000004</v>
      </c>
      <c r="EP10" s="518">
        <f t="shared" si="35"/>
        <v>6.3968049700000007</v>
      </c>
      <c r="EQ10" s="518">
        <f t="shared" si="35"/>
        <v>13.037483180000001</v>
      </c>
      <c r="ER10" s="518">
        <f t="shared" si="35"/>
        <v>11.194375540000001</v>
      </c>
      <c r="ES10" s="518">
        <f t="shared" si="35"/>
        <v>0</v>
      </c>
      <c r="ET10" s="518">
        <f t="shared" si="35"/>
        <v>8.0268369199999992</v>
      </c>
      <c r="EU10" s="518">
        <f t="shared" si="35"/>
        <v>6.0573395200000002</v>
      </c>
      <c r="EV10" s="518">
        <f t="shared" si="35"/>
        <v>6.3968049700000007</v>
      </c>
      <c r="EW10" s="518">
        <f t="shared" si="35"/>
        <v>13.050254580000001</v>
      </c>
      <c r="EX10" s="518">
        <f t="shared" si="35"/>
        <v>6.9613655899999998</v>
      </c>
      <c r="EY10" s="518">
        <f t="shared" si="10"/>
        <v>85.205570860000009</v>
      </c>
      <c r="EZ10" s="519"/>
      <c r="FA10" s="518">
        <f t="shared" ref="FA10:FL10" si="36">+SUM(FA11:FA15)</f>
        <v>4.2111941000000002</v>
      </c>
      <c r="FB10" s="518">
        <f t="shared" si="36"/>
        <v>3.37030546</v>
      </c>
      <c r="FC10" s="518">
        <f t="shared" si="36"/>
        <v>6.8254653699999999</v>
      </c>
      <c r="FD10" s="518">
        <f t="shared" si="36"/>
        <v>8.1745864300000015</v>
      </c>
      <c r="FE10" s="518">
        <f t="shared" si="36"/>
        <v>14.77417513</v>
      </c>
      <c r="FF10" s="518">
        <f t="shared" si="36"/>
        <v>6.9388962899999989</v>
      </c>
      <c r="FG10" s="518">
        <f t="shared" si="36"/>
        <v>4.1665512500000004</v>
      </c>
      <c r="FH10" s="518">
        <f t="shared" si="36"/>
        <v>1.0311586699999999</v>
      </c>
      <c r="FI10" s="518">
        <f t="shared" si="36"/>
        <v>8.6678509300000002</v>
      </c>
      <c r="FJ10" s="518">
        <f t="shared" si="36"/>
        <v>6.3968049700000007</v>
      </c>
      <c r="FK10" s="518">
        <f t="shared" si="36"/>
        <v>15.492925140000002</v>
      </c>
      <c r="FL10" s="518">
        <f t="shared" si="36"/>
        <v>6.8514926299999992</v>
      </c>
      <c r="FM10" s="518">
        <f t="shared" si="11"/>
        <v>86.901406369999989</v>
      </c>
      <c r="FO10" s="518">
        <f>+SUM(FO11:FO15)</f>
        <v>4.2085291000000007</v>
      </c>
      <c r="FP10" s="518">
        <f t="shared" ref="FP10:FX10" si="37">+SUM(FP11:FP15)</f>
        <v>0.81432258999999996</v>
      </c>
      <c r="FQ10" s="518">
        <f t="shared" si="37"/>
        <v>8.6245297700000005</v>
      </c>
      <c r="FR10" s="518">
        <f t="shared" si="37"/>
        <v>6.3968049700000007</v>
      </c>
      <c r="FS10" s="518">
        <f t="shared" si="37"/>
        <v>15.492925150000001</v>
      </c>
      <c r="FT10" s="518">
        <f t="shared" si="37"/>
        <v>6.4359315800000001</v>
      </c>
      <c r="FU10" s="518">
        <f t="shared" si="37"/>
        <v>4.9743086099999996</v>
      </c>
      <c r="FV10" s="518">
        <f t="shared" si="37"/>
        <v>1.3851198600000001</v>
      </c>
      <c r="FW10" s="518">
        <f t="shared" si="37"/>
        <v>8.73338809</v>
      </c>
      <c r="FX10" s="518">
        <f t="shared" si="37"/>
        <v>6.3968049700000007</v>
      </c>
      <c r="FY10" s="518">
        <f>+SUM(FO10:FX10)</f>
        <v>63.462664690000004</v>
      </c>
      <c r="GA10" s="708"/>
    </row>
    <row r="11" spans="2:183" ht="15.75" x14ac:dyDescent="0.25">
      <c r="B11" s="695" t="s">
        <v>680</v>
      </c>
      <c r="C11" s="518">
        <v>2.6733997200000004</v>
      </c>
      <c r="D11" s="518">
        <v>1.13123229</v>
      </c>
      <c r="E11" s="518">
        <v>4.0461317599999997</v>
      </c>
      <c r="F11" s="518">
        <v>1.4288659499999998</v>
      </c>
      <c r="G11" s="518">
        <v>1.125</v>
      </c>
      <c r="H11" s="518">
        <v>1.81547792</v>
      </c>
      <c r="I11" s="518">
        <v>2.6733997200000004</v>
      </c>
      <c r="J11" s="518">
        <v>1.1312320900000001</v>
      </c>
      <c r="K11" s="518">
        <v>3.6683983100000002</v>
      </c>
      <c r="L11" s="518">
        <v>1.4288659499999998</v>
      </c>
      <c r="M11" s="518">
        <v>1.125</v>
      </c>
      <c r="N11" s="518">
        <v>1.8488565299999999</v>
      </c>
      <c r="O11" s="518">
        <f t="shared" si="0"/>
        <v>24.09586024</v>
      </c>
      <c r="P11" s="519"/>
      <c r="Q11" s="518">
        <v>6.0067330500000011</v>
      </c>
      <c r="R11" s="518">
        <v>2.04003084</v>
      </c>
      <c r="S11" s="518">
        <v>2.5681250000000002</v>
      </c>
      <c r="T11" s="518">
        <v>1.4288659499999998</v>
      </c>
      <c r="U11" s="518">
        <v>1.125</v>
      </c>
      <c r="V11" s="518">
        <v>1.9465949600000001</v>
      </c>
      <c r="W11" s="518">
        <v>6.0067330500000011</v>
      </c>
      <c r="X11" s="518">
        <v>3.4200091499999998</v>
      </c>
      <c r="Y11" s="518">
        <v>6.3912406399999995</v>
      </c>
      <c r="Z11" s="518">
        <v>1.4288659499999998</v>
      </c>
      <c r="AA11" s="518">
        <v>1.125</v>
      </c>
      <c r="AB11" s="518">
        <v>3.7044811000000002</v>
      </c>
      <c r="AC11" s="518">
        <f t="shared" si="1"/>
        <v>37.191679690000008</v>
      </c>
      <c r="AD11" s="519"/>
      <c r="AE11" s="518">
        <v>6.0067330500000011</v>
      </c>
      <c r="AF11" s="518">
        <v>2.57487062</v>
      </c>
      <c r="AG11" s="518">
        <v>6.6177030399999994</v>
      </c>
      <c r="AH11" s="518">
        <v>1.4288659499999998</v>
      </c>
      <c r="AI11" s="518">
        <v>1.125</v>
      </c>
      <c r="AJ11" s="518">
        <v>3.85236395</v>
      </c>
      <c r="AK11" s="518">
        <v>6.0067330500000011</v>
      </c>
      <c r="AL11" s="518">
        <v>2.57487062</v>
      </c>
      <c r="AM11" s="518">
        <v>6.6177030399999994</v>
      </c>
      <c r="AN11" s="518">
        <v>1.4288659499999998</v>
      </c>
      <c r="AO11" s="518">
        <v>1.125</v>
      </c>
      <c r="AP11" s="518">
        <v>3.99311756</v>
      </c>
      <c r="AQ11" s="518">
        <f t="shared" si="2"/>
        <v>43.351826830000007</v>
      </c>
      <c r="AR11" s="519"/>
      <c r="AS11" s="518">
        <v>10.173284379999998</v>
      </c>
      <c r="AT11" s="518">
        <v>5.4536206199999997</v>
      </c>
      <c r="AU11" s="518">
        <v>6.6177030399999994</v>
      </c>
      <c r="AV11" s="518">
        <v>1.4288659499999998</v>
      </c>
      <c r="AW11" s="518">
        <v>1.125</v>
      </c>
      <c r="AX11" s="518">
        <v>2.8756697599999996</v>
      </c>
      <c r="AY11" s="518">
        <v>7.4998845799999998</v>
      </c>
      <c r="AZ11" s="518">
        <v>5.4536206199999997</v>
      </c>
      <c r="BA11" s="518">
        <v>4.0495780400000001</v>
      </c>
      <c r="BB11" s="518">
        <v>1.4288659499999998</v>
      </c>
      <c r="BC11" s="518">
        <v>1.125</v>
      </c>
      <c r="BD11" s="518">
        <v>2.8756697599999996</v>
      </c>
      <c r="BE11" s="518">
        <f t="shared" si="3"/>
        <v>50.106762700000004</v>
      </c>
      <c r="BF11" s="519"/>
      <c r="BG11" s="518">
        <v>7.4998845799999998</v>
      </c>
      <c r="BH11" s="518">
        <v>2.57487062</v>
      </c>
      <c r="BI11" s="518">
        <v>6.9283280399999994</v>
      </c>
      <c r="BJ11" s="518">
        <v>1.4288659499999998</v>
      </c>
      <c r="BK11" s="518">
        <v>2.0917182800000003</v>
      </c>
      <c r="BL11" s="518">
        <v>2.8756697599999996</v>
      </c>
      <c r="BM11" s="518">
        <v>7.4998845799999998</v>
      </c>
      <c r="BN11" s="518">
        <v>5.4536206199999997</v>
      </c>
      <c r="BO11" s="518">
        <v>4.0495780400000001</v>
      </c>
      <c r="BP11" s="518">
        <v>1.4288659499999998</v>
      </c>
      <c r="BQ11" s="518">
        <v>2.0917182899999998</v>
      </c>
      <c r="BR11" s="518">
        <v>2.9034475299999998</v>
      </c>
      <c r="BS11" s="518">
        <f t="shared" si="4"/>
        <v>46.826452240000009</v>
      </c>
      <c r="BT11" s="519"/>
      <c r="BU11" s="518">
        <v>7.4998845799999998</v>
      </c>
      <c r="BV11" s="518">
        <v>5.4536206199999997</v>
      </c>
      <c r="BW11" s="518">
        <v>4.0495780400000001</v>
      </c>
      <c r="BX11" s="518">
        <v>1.4288659499999998</v>
      </c>
      <c r="BY11" s="518">
        <v>4.726093283</v>
      </c>
      <c r="BZ11" s="518">
        <v>2.9034475299999998</v>
      </c>
      <c r="CA11" s="518">
        <v>7.4998845830000009</v>
      </c>
      <c r="CB11" s="518">
        <v>6.4011006699999999</v>
      </c>
      <c r="CC11" s="518">
        <v>4.7907028700000005</v>
      </c>
      <c r="CD11" s="518">
        <v>1.4288659499999998</v>
      </c>
      <c r="CE11" s="518">
        <v>5.2060932900000001</v>
      </c>
      <c r="CF11" s="518">
        <v>2.9034475299999998</v>
      </c>
      <c r="CG11" s="518">
        <f t="shared" si="5"/>
        <v>54.291584895999996</v>
      </c>
      <c r="CH11" s="519"/>
      <c r="CI11" s="518">
        <v>7.4998845830000009</v>
      </c>
      <c r="CJ11" s="518">
        <v>6.7917980999999994</v>
      </c>
      <c r="CK11" s="518">
        <v>5.3179494799999993</v>
      </c>
      <c r="CL11" s="518">
        <v>4.3861355699999995</v>
      </c>
      <c r="CM11" s="518">
        <v>5.5400332799999994</v>
      </c>
      <c r="CN11" s="518">
        <v>2.9034475299999998</v>
      </c>
      <c r="CO11" s="518">
        <v>7.4998845830000009</v>
      </c>
      <c r="CP11" s="518">
        <v>7.1115259799999997</v>
      </c>
      <c r="CQ11" s="518">
        <v>5.3588884100000005</v>
      </c>
      <c r="CR11" s="518">
        <v>4.3861356599999999</v>
      </c>
      <c r="CS11" s="518">
        <v>5.6758862299999997</v>
      </c>
      <c r="CT11" s="518">
        <v>2.9034475299999998</v>
      </c>
      <c r="CU11" s="518">
        <f t="shared" si="6"/>
        <v>65.375016935999994</v>
      </c>
      <c r="CV11" s="519"/>
      <c r="CW11" s="518">
        <v>7.4998845799999998</v>
      </c>
      <c r="CX11" s="518">
        <v>7.1115259799999997</v>
      </c>
      <c r="CY11" s="518">
        <v>5.3916149500000001</v>
      </c>
      <c r="CZ11" s="518">
        <v>5.9220242299999999</v>
      </c>
      <c r="DA11" s="518">
        <v>5.6758862299999997</v>
      </c>
      <c r="DB11" s="518">
        <v>2.9034475299999998</v>
      </c>
      <c r="DC11" s="518">
        <v>7.4998845830000009</v>
      </c>
      <c r="DD11" s="518">
        <v>7.1115259799999997</v>
      </c>
      <c r="DE11" s="518">
        <v>5.3916149500000001</v>
      </c>
      <c r="DF11" s="518">
        <v>6.0835951800000005</v>
      </c>
      <c r="DG11" s="518">
        <v>9.3122498700000005</v>
      </c>
      <c r="DH11" s="518">
        <v>2.9034475299999998</v>
      </c>
      <c r="DI11" s="518">
        <f t="shared" si="7"/>
        <v>72.806701592999985</v>
      </c>
      <c r="DJ11" s="519"/>
      <c r="DK11" s="518">
        <v>7.4998845799999998</v>
      </c>
      <c r="DL11" s="518">
        <v>7.8834975400000005</v>
      </c>
      <c r="DM11" s="518">
        <v>8.7585515799999989</v>
      </c>
      <c r="DN11" s="518">
        <v>6.3968049699999998</v>
      </c>
      <c r="DO11" s="518">
        <v>9.9870604800000002</v>
      </c>
      <c r="DP11" s="518">
        <v>2.9034475299999998</v>
      </c>
      <c r="DQ11" s="518">
        <v>7.4998845830000009</v>
      </c>
      <c r="DR11" s="518">
        <v>7.9199037899999993</v>
      </c>
      <c r="DS11" s="518">
        <v>8.9152434199999995</v>
      </c>
      <c r="DT11" s="518">
        <v>6.3968049700000007</v>
      </c>
      <c r="DU11" s="518">
        <v>10.00661081</v>
      </c>
      <c r="DV11" s="518">
        <v>2.9034475299999998</v>
      </c>
      <c r="DW11" s="518">
        <f t="shared" si="8"/>
        <v>87.071141783000002</v>
      </c>
      <c r="DX11" s="519"/>
      <c r="DY11" s="518">
        <v>7.4998845830000009</v>
      </c>
      <c r="DZ11" s="518">
        <v>7.9198861399999991</v>
      </c>
      <c r="EA11" s="518">
        <v>8.9152434199999995</v>
      </c>
      <c r="EB11" s="518">
        <v>6.3968049700000007</v>
      </c>
      <c r="EC11" s="518">
        <v>10.00661081</v>
      </c>
      <c r="ED11" s="518">
        <v>2.9034475299999998</v>
      </c>
      <c r="EE11" s="518">
        <v>7.4998846400000003</v>
      </c>
      <c r="EF11" s="518">
        <v>7.9321291499999997</v>
      </c>
      <c r="EG11" s="518">
        <v>6.0573395200000002</v>
      </c>
      <c r="EH11" s="518">
        <v>6.3968049700000007</v>
      </c>
      <c r="EI11" s="518">
        <v>10.00661081</v>
      </c>
      <c r="EJ11" s="518">
        <v>9.6036022800000005</v>
      </c>
      <c r="EK11" s="518">
        <f t="shared" si="9"/>
        <v>91.138248823000012</v>
      </c>
      <c r="EL11" s="519"/>
      <c r="EM11" s="518">
        <v>0</v>
      </c>
      <c r="EN11" s="518">
        <v>7.2314020799999996</v>
      </c>
      <c r="EO11" s="518">
        <v>6.8092897600000004</v>
      </c>
      <c r="EP11" s="518">
        <v>6.3968049700000007</v>
      </c>
      <c r="EQ11" s="518">
        <v>9.2264383900000002</v>
      </c>
      <c r="ER11" s="518">
        <v>9.9741485700000005</v>
      </c>
      <c r="ES11" s="518">
        <v>0</v>
      </c>
      <c r="ET11" s="518">
        <v>8.0268369199999992</v>
      </c>
      <c r="EU11" s="518">
        <v>6.0573395200000002</v>
      </c>
      <c r="EV11" s="518">
        <v>6.3968049700000007</v>
      </c>
      <c r="EW11" s="518">
        <v>9.2392097900000003</v>
      </c>
      <c r="EX11" s="518">
        <v>5.8075973199999993</v>
      </c>
      <c r="EY11" s="518">
        <f t="shared" si="10"/>
        <v>75.16587229000001</v>
      </c>
      <c r="EZ11" s="519"/>
      <c r="FA11" s="518">
        <v>4.1665512500000004</v>
      </c>
      <c r="FB11" s="518">
        <v>3.37030546</v>
      </c>
      <c r="FC11" s="518">
        <v>6.0573395200000002</v>
      </c>
      <c r="FD11" s="518">
        <v>8.1745864300000015</v>
      </c>
      <c r="FE11" s="518">
        <v>10.963130339999999</v>
      </c>
      <c r="FF11" s="518">
        <v>5.8075973199999993</v>
      </c>
      <c r="FG11" s="518">
        <v>4.1665512500000004</v>
      </c>
      <c r="FH11" s="518">
        <v>1.0311586699999999</v>
      </c>
      <c r="FI11" s="518">
        <v>7.8351209800000001</v>
      </c>
      <c r="FJ11" s="518">
        <v>6.3968049700000007</v>
      </c>
      <c r="FK11" s="518">
        <v>11.681880350000002</v>
      </c>
      <c r="FL11" s="518">
        <v>5.8075973199999993</v>
      </c>
      <c r="FM11" s="518">
        <f t="shared" si="11"/>
        <v>75.458623860000003</v>
      </c>
      <c r="FO11" s="518">
        <v>4.1665512500000004</v>
      </c>
      <c r="FP11" s="518">
        <v>0.81432258999999996</v>
      </c>
      <c r="FQ11" s="518">
        <v>7.8351209800000001</v>
      </c>
      <c r="FR11" s="518">
        <v>6.3968049700000007</v>
      </c>
      <c r="FS11" s="518">
        <v>11.681880360000001</v>
      </c>
      <c r="FT11" s="518">
        <v>5.2962551199999996</v>
      </c>
      <c r="FU11" s="518">
        <v>4.9743086099999996</v>
      </c>
      <c r="FV11" s="518">
        <v>1.3851198600000001</v>
      </c>
      <c r="FW11" s="518">
        <v>7.8351209800000001</v>
      </c>
      <c r="FX11" s="518">
        <v>6.3968049700000007</v>
      </c>
      <c r="FY11" s="518">
        <f>+SUM(FO11:FX11)</f>
        <v>56.782289690000006</v>
      </c>
      <c r="GA11" s="708"/>
    </row>
    <row r="12" spans="2:183" ht="15.75" x14ac:dyDescent="0.25">
      <c r="B12" s="695" t="s">
        <v>37</v>
      </c>
      <c r="C12" s="518">
        <v>0.52420700999999992</v>
      </c>
      <c r="D12" s="518">
        <v>0</v>
      </c>
      <c r="E12" s="518">
        <v>0</v>
      </c>
      <c r="F12" s="518">
        <v>0</v>
      </c>
      <c r="G12" s="518">
        <v>0</v>
      </c>
      <c r="H12" s="518">
        <v>5.3617199999999997E-2</v>
      </c>
      <c r="I12" s="518">
        <v>0</v>
      </c>
      <c r="J12" s="518">
        <v>0</v>
      </c>
      <c r="K12" s="518">
        <v>0</v>
      </c>
      <c r="L12" s="518">
        <v>0</v>
      </c>
      <c r="M12" s="518">
        <v>0</v>
      </c>
      <c r="N12" s="518">
        <v>5.4793599999999998E-2</v>
      </c>
      <c r="O12" s="518">
        <f t="shared" si="0"/>
        <v>0.63261780999999995</v>
      </c>
      <c r="P12" s="519"/>
      <c r="Q12" s="518">
        <v>0</v>
      </c>
      <c r="R12" s="518">
        <v>0</v>
      </c>
      <c r="S12" s="518">
        <v>0</v>
      </c>
      <c r="T12" s="518">
        <v>0</v>
      </c>
      <c r="U12" s="518">
        <v>0</v>
      </c>
      <c r="V12" s="518">
        <v>0</v>
      </c>
      <c r="W12" s="518">
        <v>5.4456400000000002E-2</v>
      </c>
      <c r="X12" s="518">
        <v>0</v>
      </c>
      <c r="Y12" s="518">
        <v>0</v>
      </c>
      <c r="Z12" s="518">
        <v>0</v>
      </c>
      <c r="AA12" s="518">
        <v>0</v>
      </c>
      <c r="AB12" s="518">
        <v>0</v>
      </c>
      <c r="AC12" s="518">
        <f t="shared" si="1"/>
        <v>5.4456400000000002E-2</v>
      </c>
      <c r="AD12" s="519"/>
      <c r="AE12" s="518">
        <v>4.5127600000000004E-2</v>
      </c>
      <c r="AF12" s="518">
        <v>0</v>
      </c>
      <c r="AG12" s="518">
        <v>0</v>
      </c>
      <c r="AH12" s="518">
        <v>0</v>
      </c>
      <c r="AI12" s="518">
        <v>0</v>
      </c>
      <c r="AJ12" s="518">
        <v>0</v>
      </c>
      <c r="AK12" s="518">
        <v>4.4122399999999999E-2</v>
      </c>
      <c r="AL12" s="518">
        <v>0</v>
      </c>
      <c r="AM12" s="518">
        <v>0</v>
      </c>
      <c r="AN12" s="518">
        <v>0</v>
      </c>
      <c r="AO12" s="518">
        <v>0</v>
      </c>
      <c r="AP12" s="518">
        <v>0</v>
      </c>
      <c r="AQ12" s="518">
        <f t="shared" si="2"/>
        <v>8.9249999999999996E-2</v>
      </c>
      <c r="AR12" s="519"/>
      <c r="AS12" s="518">
        <v>0</v>
      </c>
      <c r="AT12" s="518">
        <v>4.4433999999999994E-2</v>
      </c>
      <c r="AU12" s="518">
        <v>0</v>
      </c>
      <c r="AV12" s="518">
        <v>0</v>
      </c>
      <c r="AW12" s="518">
        <v>0</v>
      </c>
      <c r="AX12" s="518">
        <v>0</v>
      </c>
      <c r="AY12" s="518">
        <v>0</v>
      </c>
      <c r="AZ12" s="518">
        <v>4.4302000000000001E-2</v>
      </c>
      <c r="BA12" s="518">
        <v>0</v>
      </c>
      <c r="BB12" s="518">
        <v>0</v>
      </c>
      <c r="BC12" s="518">
        <v>0</v>
      </c>
      <c r="BD12" s="518">
        <v>0</v>
      </c>
      <c r="BE12" s="518">
        <f t="shared" si="3"/>
        <v>8.8735999999999995E-2</v>
      </c>
      <c r="BF12" s="519"/>
      <c r="BG12" s="518">
        <v>0</v>
      </c>
      <c r="BH12" s="518">
        <v>0</v>
      </c>
      <c r="BI12" s="518">
        <v>4.2909599999999999E-2</v>
      </c>
      <c r="BJ12" s="518">
        <v>0</v>
      </c>
      <c r="BK12" s="518">
        <v>0</v>
      </c>
      <c r="BL12" s="518">
        <v>0</v>
      </c>
      <c r="BM12" s="518">
        <v>0</v>
      </c>
      <c r="BN12" s="518">
        <v>4.69988E-2</v>
      </c>
      <c r="BO12" s="518">
        <v>0</v>
      </c>
      <c r="BP12" s="518">
        <v>0</v>
      </c>
      <c r="BQ12" s="518">
        <v>0</v>
      </c>
      <c r="BR12" s="518">
        <v>0</v>
      </c>
      <c r="BS12" s="518">
        <f t="shared" si="4"/>
        <v>8.9908399999999999E-2</v>
      </c>
      <c r="BT12" s="519"/>
      <c r="BU12" s="518">
        <v>0</v>
      </c>
      <c r="BV12" s="518">
        <v>4.9388400000000006E-2</v>
      </c>
      <c r="BW12" s="518">
        <v>0</v>
      </c>
      <c r="BX12" s="518">
        <v>0</v>
      </c>
      <c r="BY12" s="518">
        <v>0</v>
      </c>
      <c r="BZ12" s="518">
        <v>1.3017904259999999</v>
      </c>
      <c r="CA12" s="518">
        <v>4.6698000000000003E-2</v>
      </c>
      <c r="CB12" s="518">
        <v>0</v>
      </c>
      <c r="CC12" s="518">
        <v>0</v>
      </c>
      <c r="CD12" s="518">
        <v>0</v>
      </c>
      <c r="CE12" s="518">
        <v>0</v>
      </c>
      <c r="CF12" s="518">
        <v>1.2731699199999997</v>
      </c>
      <c r="CG12" s="518">
        <f t="shared" si="5"/>
        <v>2.6710467459999996</v>
      </c>
      <c r="CH12" s="519"/>
      <c r="CI12" s="518">
        <v>4.5541999999999999E-2</v>
      </c>
      <c r="CJ12" s="518">
        <v>0</v>
      </c>
      <c r="CK12" s="518">
        <v>0</v>
      </c>
      <c r="CL12" s="518">
        <v>0</v>
      </c>
      <c r="CM12" s="518">
        <v>0</v>
      </c>
      <c r="CN12" s="518">
        <v>1.2614348000000002</v>
      </c>
      <c r="CO12" s="518">
        <v>0</v>
      </c>
      <c r="CP12" s="518">
        <v>0</v>
      </c>
      <c r="CQ12" s="518">
        <v>0</v>
      </c>
      <c r="CR12" s="518">
        <v>0</v>
      </c>
      <c r="CS12" s="518">
        <v>0</v>
      </c>
      <c r="CT12" s="518">
        <v>1.2448668999999999</v>
      </c>
      <c r="CU12" s="518">
        <f t="shared" si="6"/>
        <v>2.5518437</v>
      </c>
      <c r="CV12" s="519"/>
      <c r="CW12" s="518">
        <v>4.4427999999999995E-2</v>
      </c>
      <c r="CX12" s="518">
        <v>0</v>
      </c>
      <c r="CY12" s="518">
        <v>0</v>
      </c>
      <c r="CZ12" s="518">
        <v>0</v>
      </c>
      <c r="DA12" s="518">
        <v>0</v>
      </c>
      <c r="DB12" s="518">
        <v>1.23997654</v>
      </c>
      <c r="DC12" s="518">
        <v>4.5137999999999998E-2</v>
      </c>
      <c r="DD12" s="518">
        <v>0</v>
      </c>
      <c r="DE12" s="518">
        <v>0</v>
      </c>
      <c r="DF12" s="518">
        <v>0</v>
      </c>
      <c r="DG12" s="518">
        <v>0</v>
      </c>
      <c r="DH12" s="518">
        <v>1.3613996499999999</v>
      </c>
      <c r="DI12" s="518">
        <f t="shared" si="7"/>
        <v>2.6909421899999995</v>
      </c>
      <c r="DJ12" s="519"/>
      <c r="DK12" s="518">
        <v>4.9782199999999999E-2</v>
      </c>
      <c r="DL12" s="518">
        <v>0</v>
      </c>
      <c r="DM12" s="518">
        <v>0</v>
      </c>
      <c r="DN12" s="518">
        <v>0</v>
      </c>
      <c r="DO12" s="518">
        <v>0</v>
      </c>
      <c r="DP12" s="518">
        <v>1.3676200699999999</v>
      </c>
      <c r="DQ12" s="518">
        <v>0</v>
      </c>
      <c r="DR12" s="518">
        <v>0</v>
      </c>
      <c r="DS12" s="518">
        <v>0</v>
      </c>
      <c r="DT12" s="518">
        <v>0</v>
      </c>
      <c r="DU12" s="518">
        <v>0</v>
      </c>
      <c r="DV12" s="518">
        <v>1.3000763800000001</v>
      </c>
      <c r="DW12" s="518">
        <f t="shared" si="8"/>
        <v>2.7174786499999999</v>
      </c>
      <c r="DX12" s="519"/>
      <c r="DY12" s="518">
        <v>0</v>
      </c>
      <c r="DZ12" s="518">
        <v>0</v>
      </c>
      <c r="EA12" s="518">
        <v>0</v>
      </c>
      <c r="EB12" s="518">
        <v>0</v>
      </c>
      <c r="EC12" s="518">
        <v>0</v>
      </c>
      <c r="ED12" s="518">
        <v>1.1978336299999999</v>
      </c>
      <c r="EE12" s="518">
        <v>0</v>
      </c>
      <c r="EF12" s="518">
        <v>0</v>
      </c>
      <c r="EG12" s="518">
        <v>0</v>
      </c>
      <c r="EH12" s="518">
        <v>0</v>
      </c>
      <c r="EI12" s="518">
        <v>3.81104479</v>
      </c>
      <c r="EJ12" s="518">
        <v>1.15486114</v>
      </c>
      <c r="EK12" s="518">
        <f t="shared" si="9"/>
        <v>6.1637395599999998</v>
      </c>
      <c r="EL12" s="519"/>
      <c r="EM12" s="518">
        <v>4.361375E-2</v>
      </c>
      <c r="EN12" s="518">
        <v>0</v>
      </c>
      <c r="EO12" s="518">
        <v>0</v>
      </c>
      <c r="EP12" s="518">
        <v>0</v>
      </c>
      <c r="EQ12" s="518">
        <v>3.81104479</v>
      </c>
      <c r="ER12" s="518">
        <v>1.2202269699999999</v>
      </c>
      <c r="ES12" s="518">
        <v>0</v>
      </c>
      <c r="ET12" s="518">
        <v>0</v>
      </c>
      <c r="EU12" s="518">
        <v>0</v>
      </c>
      <c r="EV12" s="518">
        <v>0</v>
      </c>
      <c r="EW12" s="518">
        <v>3.81104479</v>
      </c>
      <c r="EX12" s="518">
        <v>1.15376827</v>
      </c>
      <c r="EY12" s="518">
        <f t="shared" si="10"/>
        <v>10.039698570000001</v>
      </c>
      <c r="EZ12" s="519"/>
      <c r="FA12" s="518">
        <v>4.4642849999999998E-2</v>
      </c>
      <c r="FB12" s="518">
        <v>0</v>
      </c>
      <c r="FC12" s="518">
        <v>0.76812585</v>
      </c>
      <c r="FD12" s="518">
        <v>0</v>
      </c>
      <c r="FE12" s="518">
        <v>3.81104479</v>
      </c>
      <c r="FF12" s="518">
        <v>1.13129897</v>
      </c>
      <c r="FG12" s="518">
        <v>0</v>
      </c>
      <c r="FH12" s="518">
        <v>0</v>
      </c>
      <c r="FI12" s="518">
        <v>0.83272994999999994</v>
      </c>
      <c r="FJ12" s="518">
        <v>0</v>
      </c>
      <c r="FK12" s="518">
        <v>3.81104479</v>
      </c>
      <c r="FL12" s="518">
        <v>1.0438953100000001</v>
      </c>
      <c r="FM12" s="518">
        <f t="shared" si="11"/>
        <v>11.442782509999999</v>
      </c>
      <c r="FO12" s="518">
        <v>4.1977849999999997E-2</v>
      </c>
      <c r="FP12" s="518">
        <v>0</v>
      </c>
      <c r="FQ12" s="518">
        <v>0.78940879000000008</v>
      </c>
      <c r="FR12" s="518">
        <v>0</v>
      </c>
      <c r="FS12" s="518">
        <v>3.81104479</v>
      </c>
      <c r="FT12" s="518">
        <v>1.13967646</v>
      </c>
      <c r="FU12" s="518">
        <v>0</v>
      </c>
      <c r="FV12" s="518">
        <v>0</v>
      </c>
      <c r="FW12" s="518">
        <v>0.89826711000000004</v>
      </c>
      <c r="FX12" s="518">
        <v>0</v>
      </c>
      <c r="FY12" s="518">
        <f>+SUM(FO12:FX12)</f>
        <v>6.6803750000000006</v>
      </c>
      <c r="GA12" s="708"/>
    </row>
    <row r="13" spans="2:183" ht="15.75" x14ac:dyDescent="0.25">
      <c r="B13" s="695" t="s">
        <v>737</v>
      </c>
      <c r="C13" s="518">
        <v>0</v>
      </c>
      <c r="D13" s="518">
        <v>0</v>
      </c>
      <c r="E13" s="518">
        <v>0.82211461999999991</v>
      </c>
      <c r="F13" s="518">
        <v>0</v>
      </c>
      <c r="G13" s="518">
        <v>0</v>
      </c>
      <c r="H13" s="518">
        <v>0</v>
      </c>
      <c r="I13" s="518">
        <v>0</v>
      </c>
      <c r="J13" s="518">
        <v>0</v>
      </c>
      <c r="K13" s="518">
        <v>0.82211461999999991</v>
      </c>
      <c r="L13" s="518">
        <v>0</v>
      </c>
      <c r="M13" s="518">
        <v>0</v>
      </c>
      <c r="N13" s="518">
        <v>0</v>
      </c>
      <c r="O13" s="518">
        <f t="shared" si="0"/>
        <v>1.6442292399999998</v>
      </c>
      <c r="P13" s="519"/>
      <c r="Q13" s="518">
        <v>0</v>
      </c>
      <c r="R13" s="518">
        <v>0.82211461999999991</v>
      </c>
      <c r="S13" s="518">
        <v>0</v>
      </c>
      <c r="T13" s="518">
        <v>0</v>
      </c>
      <c r="U13" s="518">
        <v>0</v>
      </c>
      <c r="V13" s="518">
        <v>0</v>
      </c>
      <c r="W13" s="518">
        <v>0</v>
      </c>
      <c r="X13" s="518">
        <v>0</v>
      </c>
      <c r="Y13" s="518">
        <v>0.82211461999999991</v>
      </c>
      <c r="Z13" s="518">
        <v>0</v>
      </c>
      <c r="AA13" s="518">
        <v>0</v>
      </c>
      <c r="AB13" s="518">
        <v>0</v>
      </c>
      <c r="AC13" s="518">
        <f t="shared" si="1"/>
        <v>1.6442292399999998</v>
      </c>
      <c r="AD13" s="519"/>
      <c r="AE13" s="518">
        <v>0</v>
      </c>
      <c r="AF13" s="518">
        <v>0</v>
      </c>
      <c r="AG13" s="518">
        <v>0.82211461999999991</v>
      </c>
      <c r="AH13" s="518">
        <v>0</v>
      </c>
      <c r="AI13" s="518">
        <v>0</v>
      </c>
      <c r="AJ13" s="518">
        <v>0</v>
      </c>
      <c r="AK13" s="518">
        <v>0</v>
      </c>
      <c r="AL13" s="518">
        <v>0</v>
      </c>
      <c r="AM13" s="518">
        <v>0.82211461999999991</v>
      </c>
      <c r="AN13" s="518">
        <v>0</v>
      </c>
      <c r="AO13" s="518">
        <v>0</v>
      </c>
      <c r="AP13" s="518">
        <v>0</v>
      </c>
      <c r="AQ13" s="518">
        <f t="shared" si="2"/>
        <v>1.6442292399999998</v>
      </c>
      <c r="AR13" s="519"/>
      <c r="AS13" s="518">
        <v>0</v>
      </c>
      <c r="AT13" s="518">
        <v>0</v>
      </c>
      <c r="AU13" s="518">
        <v>0.82211461999999991</v>
      </c>
      <c r="AV13" s="518">
        <v>0</v>
      </c>
      <c r="AW13" s="518">
        <v>0</v>
      </c>
      <c r="AX13" s="518">
        <v>0</v>
      </c>
      <c r="AY13" s="518">
        <v>0</v>
      </c>
      <c r="AZ13" s="518">
        <v>0</v>
      </c>
      <c r="BA13" s="518">
        <v>0.82211461999999991</v>
      </c>
      <c r="BB13" s="518">
        <v>0</v>
      </c>
      <c r="BC13" s="518">
        <v>0</v>
      </c>
      <c r="BD13" s="518">
        <v>0</v>
      </c>
      <c r="BE13" s="518">
        <f t="shared" si="3"/>
        <v>1.6442292399999998</v>
      </c>
      <c r="BF13" s="519"/>
      <c r="BG13" s="518">
        <v>0</v>
      </c>
      <c r="BH13" s="518">
        <v>0</v>
      </c>
      <c r="BI13" s="518">
        <v>0.82211461999999991</v>
      </c>
      <c r="BJ13" s="518">
        <v>0</v>
      </c>
      <c r="BK13" s="518">
        <v>0</v>
      </c>
      <c r="BL13" s="518">
        <v>0</v>
      </c>
      <c r="BM13" s="518">
        <v>0</v>
      </c>
      <c r="BN13" s="518">
        <v>0</v>
      </c>
      <c r="BO13" s="518">
        <v>0.82211469000000004</v>
      </c>
      <c r="BP13" s="518">
        <v>0</v>
      </c>
      <c r="BQ13" s="518">
        <v>0</v>
      </c>
      <c r="BR13" s="518">
        <v>0</v>
      </c>
      <c r="BS13" s="518">
        <f t="shared" si="4"/>
        <v>1.6442293100000001</v>
      </c>
      <c r="BT13" s="519"/>
      <c r="BU13" s="518">
        <v>0</v>
      </c>
      <c r="BV13" s="518">
        <v>0</v>
      </c>
      <c r="BW13" s="518">
        <v>0</v>
      </c>
      <c r="BX13" s="518">
        <v>0</v>
      </c>
      <c r="BY13" s="518">
        <v>0</v>
      </c>
      <c r="BZ13" s="518">
        <v>0</v>
      </c>
      <c r="CA13" s="518">
        <v>0</v>
      </c>
      <c r="CB13" s="518">
        <v>0</v>
      </c>
      <c r="CC13" s="518">
        <v>0</v>
      </c>
      <c r="CD13" s="518">
        <v>0</v>
      </c>
      <c r="CE13" s="518">
        <v>0</v>
      </c>
      <c r="CF13" s="518">
        <v>0</v>
      </c>
      <c r="CG13" s="518">
        <f t="shared" si="5"/>
        <v>0</v>
      </c>
      <c r="CH13" s="519"/>
      <c r="CI13" s="518">
        <v>0</v>
      </c>
      <c r="CJ13" s="518">
        <v>0</v>
      </c>
      <c r="CK13" s="518">
        <v>0</v>
      </c>
      <c r="CL13" s="518">
        <v>0</v>
      </c>
      <c r="CM13" s="518">
        <v>0</v>
      </c>
      <c r="CN13" s="518">
        <v>0</v>
      </c>
      <c r="CO13" s="518">
        <v>0</v>
      </c>
      <c r="CP13" s="518">
        <v>0</v>
      </c>
      <c r="CQ13" s="518">
        <v>0</v>
      </c>
      <c r="CR13" s="518">
        <v>0</v>
      </c>
      <c r="CS13" s="518">
        <v>0</v>
      </c>
      <c r="CT13" s="518">
        <v>0</v>
      </c>
      <c r="CU13" s="518">
        <f t="shared" si="6"/>
        <v>0</v>
      </c>
      <c r="CV13" s="519"/>
      <c r="CW13" s="518">
        <v>0</v>
      </c>
      <c r="CX13" s="518">
        <v>0</v>
      </c>
      <c r="CY13" s="518">
        <v>0</v>
      </c>
      <c r="CZ13" s="518">
        <v>0</v>
      </c>
      <c r="DA13" s="518">
        <v>0</v>
      </c>
      <c r="DB13" s="518">
        <v>0</v>
      </c>
      <c r="DC13" s="518">
        <v>0</v>
      </c>
      <c r="DD13" s="518">
        <v>0</v>
      </c>
      <c r="DE13" s="518">
        <v>0</v>
      </c>
      <c r="DF13" s="518">
        <v>0</v>
      </c>
      <c r="DG13" s="518">
        <v>0</v>
      </c>
      <c r="DH13" s="518">
        <v>0</v>
      </c>
      <c r="DI13" s="518">
        <f t="shared" si="7"/>
        <v>0</v>
      </c>
      <c r="DJ13" s="519"/>
      <c r="DK13" s="518">
        <v>0</v>
      </c>
      <c r="DL13" s="518">
        <v>0</v>
      </c>
      <c r="DM13" s="518">
        <v>0</v>
      </c>
      <c r="DN13" s="518">
        <v>0</v>
      </c>
      <c r="DO13" s="518">
        <v>0</v>
      </c>
      <c r="DP13" s="518">
        <v>0</v>
      </c>
      <c r="DQ13" s="518">
        <v>0</v>
      </c>
      <c r="DR13" s="518">
        <v>0</v>
      </c>
      <c r="DS13" s="518">
        <v>0</v>
      </c>
      <c r="DT13" s="518">
        <v>0</v>
      </c>
      <c r="DU13" s="518">
        <v>0</v>
      </c>
      <c r="DV13" s="518">
        <v>0</v>
      </c>
      <c r="DW13" s="518">
        <f t="shared" si="8"/>
        <v>0</v>
      </c>
      <c r="DX13" s="519"/>
      <c r="DY13" s="518">
        <v>0</v>
      </c>
      <c r="DZ13" s="518">
        <v>0</v>
      </c>
      <c r="EA13" s="518">
        <v>0</v>
      </c>
      <c r="EB13" s="518">
        <v>0</v>
      </c>
      <c r="EC13" s="518">
        <v>0</v>
      </c>
      <c r="ED13" s="518">
        <v>0</v>
      </c>
      <c r="EE13" s="518">
        <v>0</v>
      </c>
      <c r="EF13" s="518">
        <v>0</v>
      </c>
      <c r="EG13" s="518">
        <v>0</v>
      </c>
      <c r="EH13" s="518">
        <v>0</v>
      </c>
      <c r="EI13" s="518">
        <v>0</v>
      </c>
      <c r="EJ13" s="518">
        <v>0</v>
      </c>
      <c r="EK13" s="518">
        <f t="shared" si="9"/>
        <v>0</v>
      </c>
      <c r="EL13" s="519"/>
      <c r="EM13" s="518">
        <v>0</v>
      </c>
      <c r="EN13" s="518">
        <v>0</v>
      </c>
      <c r="EO13" s="518">
        <v>0</v>
      </c>
      <c r="EP13" s="518">
        <v>0</v>
      </c>
      <c r="EQ13" s="518">
        <v>0</v>
      </c>
      <c r="ER13" s="518">
        <v>0</v>
      </c>
      <c r="ES13" s="518">
        <v>0</v>
      </c>
      <c r="ET13" s="518">
        <v>0</v>
      </c>
      <c r="EU13" s="518">
        <v>0</v>
      </c>
      <c r="EV13" s="518">
        <v>0</v>
      </c>
      <c r="EW13" s="518">
        <v>0</v>
      </c>
      <c r="EX13" s="518">
        <v>0</v>
      </c>
      <c r="EY13" s="518">
        <f t="shared" si="10"/>
        <v>0</v>
      </c>
      <c r="EZ13" s="519"/>
      <c r="FA13" s="518">
        <v>0</v>
      </c>
      <c r="FB13" s="518">
        <v>0</v>
      </c>
      <c r="FC13" s="518">
        <v>0</v>
      </c>
      <c r="FD13" s="518">
        <v>0</v>
      </c>
      <c r="FE13" s="518">
        <v>0</v>
      </c>
      <c r="FF13" s="518">
        <v>0</v>
      </c>
      <c r="FG13" s="518">
        <v>0</v>
      </c>
      <c r="FH13" s="518">
        <v>0</v>
      </c>
      <c r="FI13" s="518">
        <v>0</v>
      </c>
      <c r="FJ13" s="518">
        <v>0</v>
      </c>
      <c r="FK13" s="518">
        <v>0</v>
      </c>
      <c r="FL13" s="518">
        <v>0</v>
      </c>
      <c r="FM13" s="518">
        <f t="shared" si="11"/>
        <v>0</v>
      </c>
      <c r="FO13" s="518">
        <v>0</v>
      </c>
      <c r="FP13" s="518">
        <v>0</v>
      </c>
      <c r="FQ13" s="518">
        <v>0</v>
      </c>
      <c r="FR13" s="518">
        <v>0</v>
      </c>
      <c r="FS13" s="518">
        <v>0</v>
      </c>
      <c r="FT13" s="518">
        <v>0</v>
      </c>
      <c r="FU13" s="518">
        <v>0</v>
      </c>
      <c r="FV13" s="518">
        <v>0</v>
      </c>
      <c r="FW13" s="518">
        <v>0</v>
      </c>
      <c r="FX13" s="518">
        <v>0</v>
      </c>
      <c r="FY13" s="518">
        <f>+SUM(FO13:FX13)</f>
        <v>0</v>
      </c>
      <c r="GA13" s="708"/>
    </row>
    <row r="14" spans="2:183" ht="15.75" hidden="1" x14ac:dyDescent="0.25">
      <c r="B14" s="695" t="s">
        <v>694</v>
      </c>
      <c r="C14" s="518">
        <v>0</v>
      </c>
      <c r="D14" s="518">
        <v>0</v>
      </c>
      <c r="E14" s="518">
        <v>0</v>
      </c>
      <c r="F14" s="518">
        <v>0</v>
      </c>
      <c r="G14" s="518">
        <v>0</v>
      </c>
      <c r="H14" s="518">
        <v>0</v>
      </c>
      <c r="I14" s="518">
        <v>0</v>
      </c>
      <c r="J14" s="518">
        <v>0</v>
      </c>
      <c r="K14" s="518">
        <v>0</v>
      </c>
      <c r="L14" s="518">
        <v>0</v>
      </c>
      <c r="M14" s="518">
        <v>0</v>
      </c>
      <c r="N14" s="518">
        <v>0</v>
      </c>
      <c r="O14" s="518">
        <f t="shared" si="0"/>
        <v>0</v>
      </c>
      <c r="P14" s="519"/>
      <c r="Q14" s="518">
        <v>0</v>
      </c>
      <c r="R14" s="518">
        <v>0</v>
      </c>
      <c r="S14" s="518">
        <v>0</v>
      </c>
      <c r="T14" s="518">
        <v>0</v>
      </c>
      <c r="U14" s="518">
        <v>0</v>
      </c>
      <c r="V14" s="518">
        <v>0</v>
      </c>
      <c r="W14" s="518">
        <v>0</v>
      </c>
      <c r="X14" s="518">
        <v>0</v>
      </c>
      <c r="Y14" s="518">
        <v>0</v>
      </c>
      <c r="Z14" s="518">
        <v>0</v>
      </c>
      <c r="AA14" s="518">
        <v>0</v>
      </c>
      <c r="AB14" s="518">
        <v>0</v>
      </c>
      <c r="AC14" s="518">
        <f t="shared" si="1"/>
        <v>0</v>
      </c>
      <c r="AD14" s="519"/>
      <c r="AE14" s="518">
        <v>0</v>
      </c>
      <c r="AF14" s="518">
        <v>0</v>
      </c>
      <c r="AG14" s="518">
        <v>0</v>
      </c>
      <c r="AH14" s="518">
        <v>0</v>
      </c>
      <c r="AI14" s="518">
        <v>0</v>
      </c>
      <c r="AJ14" s="518">
        <v>0</v>
      </c>
      <c r="AK14" s="518">
        <v>0</v>
      </c>
      <c r="AL14" s="518">
        <v>0</v>
      </c>
      <c r="AM14" s="518">
        <v>0</v>
      </c>
      <c r="AN14" s="518">
        <v>0</v>
      </c>
      <c r="AO14" s="518">
        <v>0</v>
      </c>
      <c r="AP14" s="518">
        <v>0</v>
      </c>
      <c r="AQ14" s="518">
        <f t="shared" si="2"/>
        <v>0</v>
      </c>
      <c r="AR14" s="519"/>
      <c r="AS14" s="518">
        <v>0</v>
      </c>
      <c r="AT14" s="518">
        <v>0</v>
      </c>
      <c r="AU14" s="518">
        <v>0</v>
      </c>
      <c r="AV14" s="518">
        <v>0</v>
      </c>
      <c r="AW14" s="518">
        <v>0</v>
      </c>
      <c r="AX14" s="518">
        <v>0</v>
      </c>
      <c r="AY14" s="518">
        <v>0</v>
      </c>
      <c r="AZ14" s="518">
        <v>0</v>
      </c>
      <c r="BA14" s="518">
        <v>0</v>
      </c>
      <c r="BB14" s="518">
        <v>0</v>
      </c>
      <c r="BC14" s="518">
        <v>0</v>
      </c>
      <c r="BD14" s="518">
        <v>0</v>
      </c>
      <c r="BE14" s="518">
        <f t="shared" si="3"/>
        <v>0</v>
      </c>
      <c r="BF14" s="519"/>
      <c r="BG14" s="518">
        <v>0</v>
      </c>
      <c r="BH14" s="518">
        <v>0</v>
      </c>
      <c r="BI14" s="518">
        <v>0</v>
      </c>
      <c r="BJ14" s="518">
        <v>0</v>
      </c>
      <c r="BK14" s="518">
        <v>0</v>
      </c>
      <c r="BL14" s="518">
        <v>0</v>
      </c>
      <c r="BM14" s="518">
        <v>0</v>
      </c>
      <c r="BN14" s="518">
        <v>0</v>
      </c>
      <c r="BO14" s="518">
        <v>0</v>
      </c>
      <c r="BP14" s="518">
        <v>0</v>
      </c>
      <c r="BQ14" s="518">
        <v>0</v>
      </c>
      <c r="BR14" s="518">
        <v>0</v>
      </c>
      <c r="BS14" s="518">
        <f t="shared" si="4"/>
        <v>0</v>
      </c>
      <c r="BT14" s="519"/>
      <c r="BU14" s="518">
        <v>0</v>
      </c>
      <c r="BV14" s="518">
        <v>0</v>
      </c>
      <c r="BW14" s="518">
        <v>0</v>
      </c>
      <c r="BX14" s="518">
        <v>0</v>
      </c>
      <c r="BY14" s="518">
        <v>0</v>
      </c>
      <c r="BZ14" s="518">
        <v>0</v>
      </c>
      <c r="CA14" s="518">
        <v>0</v>
      </c>
      <c r="CB14" s="518">
        <v>0</v>
      </c>
      <c r="CC14" s="518">
        <v>0</v>
      </c>
      <c r="CD14" s="518">
        <v>0</v>
      </c>
      <c r="CE14" s="518">
        <v>0</v>
      </c>
      <c r="CF14" s="518">
        <v>0</v>
      </c>
      <c r="CG14" s="518">
        <f t="shared" si="5"/>
        <v>0</v>
      </c>
      <c r="CH14" s="519"/>
      <c r="CI14" s="518">
        <v>0</v>
      </c>
      <c r="CJ14" s="518">
        <v>0</v>
      </c>
      <c r="CK14" s="518">
        <v>0</v>
      </c>
      <c r="CL14" s="518">
        <v>0</v>
      </c>
      <c r="CM14" s="518">
        <v>0</v>
      </c>
      <c r="CN14" s="518">
        <v>0</v>
      </c>
      <c r="CO14" s="518">
        <v>0</v>
      </c>
      <c r="CP14" s="518">
        <v>0</v>
      </c>
      <c r="CQ14" s="518">
        <v>0</v>
      </c>
      <c r="CR14" s="518">
        <v>0</v>
      </c>
      <c r="CS14" s="518">
        <v>0</v>
      </c>
      <c r="CT14" s="518">
        <v>0</v>
      </c>
      <c r="CU14" s="518">
        <f t="shared" si="6"/>
        <v>0</v>
      </c>
      <c r="CV14" s="519"/>
      <c r="CW14" s="518">
        <v>0</v>
      </c>
      <c r="CX14" s="518">
        <v>0</v>
      </c>
      <c r="CY14" s="518">
        <v>0</v>
      </c>
      <c r="CZ14" s="518">
        <v>0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0</v>
      </c>
      <c r="DJ14" s="519"/>
      <c r="DK14" s="518">
        <v>0</v>
      </c>
      <c r="DL14" s="518">
        <v>0</v>
      </c>
      <c r="DM14" s="518">
        <v>0</v>
      </c>
      <c r="DN14" s="518">
        <v>0</v>
      </c>
      <c r="DO14" s="518">
        <v>0</v>
      </c>
      <c r="DP14" s="518">
        <v>0</v>
      </c>
      <c r="DQ14" s="518">
        <v>0</v>
      </c>
      <c r="DR14" s="518">
        <v>0</v>
      </c>
      <c r="DS14" s="518">
        <v>0</v>
      </c>
      <c r="DT14" s="518">
        <v>0</v>
      </c>
      <c r="DU14" s="518">
        <v>0</v>
      </c>
      <c r="DV14" s="518">
        <v>0</v>
      </c>
      <c r="DW14" s="518">
        <f t="shared" si="8"/>
        <v>0</v>
      </c>
      <c r="DX14" s="519"/>
      <c r="DY14" s="518">
        <v>0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0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0</v>
      </c>
      <c r="EL14" s="519"/>
      <c r="EM14" s="518">
        <v>0</v>
      </c>
      <c r="EN14" s="518">
        <v>0</v>
      </c>
      <c r="EO14" s="518">
        <v>0</v>
      </c>
      <c r="EP14" s="518">
        <v>0</v>
      </c>
      <c r="EQ14" s="518">
        <v>0</v>
      </c>
      <c r="ER14" s="518">
        <v>0</v>
      </c>
      <c r="ES14" s="518">
        <v>0</v>
      </c>
      <c r="ET14" s="518">
        <v>0</v>
      </c>
      <c r="EU14" s="518">
        <v>0</v>
      </c>
      <c r="EV14" s="518">
        <v>0</v>
      </c>
      <c r="EW14" s="518">
        <v>0</v>
      </c>
      <c r="EX14" s="518">
        <v>0</v>
      </c>
      <c r="EY14" s="518">
        <f t="shared" si="10"/>
        <v>0</v>
      </c>
      <c r="EZ14" s="519"/>
      <c r="FA14" s="518">
        <v>0</v>
      </c>
      <c r="FB14" s="518">
        <v>0</v>
      </c>
      <c r="FC14" s="518">
        <v>0</v>
      </c>
      <c r="FD14" s="518">
        <v>0</v>
      </c>
      <c r="FE14" s="518">
        <v>0</v>
      </c>
      <c r="FF14" s="518">
        <v>0</v>
      </c>
      <c r="FG14" s="518">
        <v>0</v>
      </c>
      <c r="FH14" s="518">
        <v>0</v>
      </c>
      <c r="FI14" s="518">
        <v>0</v>
      </c>
      <c r="FJ14" s="518">
        <v>0</v>
      </c>
      <c r="FK14" s="518">
        <v>0</v>
      </c>
      <c r="FL14" s="518">
        <v>0</v>
      </c>
      <c r="FM14" s="518">
        <f t="shared" si="11"/>
        <v>0</v>
      </c>
      <c r="FO14" s="518">
        <v>0</v>
      </c>
      <c r="FP14" s="518">
        <v>0</v>
      </c>
      <c r="FQ14" s="518">
        <v>0</v>
      </c>
      <c r="FR14" s="518">
        <v>0</v>
      </c>
      <c r="FS14" s="518">
        <v>0</v>
      </c>
      <c r="FT14" s="518">
        <v>0</v>
      </c>
      <c r="FU14" s="518">
        <v>0</v>
      </c>
      <c r="FV14" s="518">
        <v>0</v>
      </c>
      <c r="FW14" s="518">
        <v>0</v>
      </c>
      <c r="FX14" s="518">
        <v>0</v>
      </c>
      <c r="FY14" s="518">
        <f>+SUM(FO14:FX14)</f>
        <v>0</v>
      </c>
      <c r="GA14" s="708"/>
    </row>
    <row r="15" spans="2:183" ht="15.75" hidden="1" x14ac:dyDescent="0.25">
      <c r="B15" s="695" t="s">
        <v>682</v>
      </c>
      <c r="C15" s="518">
        <v>0</v>
      </c>
      <c r="D15" s="518">
        <v>0</v>
      </c>
      <c r="E15" s="518">
        <v>0</v>
      </c>
      <c r="F15" s="518">
        <v>0</v>
      </c>
      <c r="G15" s="518">
        <v>0</v>
      </c>
      <c r="H15" s="518">
        <v>0</v>
      </c>
      <c r="I15" s="518">
        <v>0</v>
      </c>
      <c r="J15" s="518">
        <v>0</v>
      </c>
      <c r="K15" s="518">
        <v>0</v>
      </c>
      <c r="L15" s="518">
        <v>0</v>
      </c>
      <c r="M15" s="518">
        <v>0</v>
      </c>
      <c r="N15" s="518">
        <v>0</v>
      </c>
      <c r="O15" s="518">
        <f t="shared" si="0"/>
        <v>0</v>
      </c>
      <c r="P15" s="519"/>
      <c r="Q15" s="518">
        <v>0</v>
      </c>
      <c r="R15" s="518">
        <v>0</v>
      </c>
      <c r="S15" s="518">
        <v>0</v>
      </c>
      <c r="T15" s="518">
        <v>0</v>
      </c>
      <c r="U15" s="518">
        <v>0</v>
      </c>
      <c r="V15" s="518">
        <v>0</v>
      </c>
      <c r="W15" s="518">
        <v>0</v>
      </c>
      <c r="X15" s="518">
        <v>0</v>
      </c>
      <c r="Y15" s="518">
        <v>0</v>
      </c>
      <c r="Z15" s="518">
        <v>0</v>
      </c>
      <c r="AA15" s="518">
        <v>0</v>
      </c>
      <c r="AB15" s="518">
        <v>0</v>
      </c>
      <c r="AC15" s="518">
        <f t="shared" si="1"/>
        <v>0</v>
      </c>
      <c r="AD15" s="519"/>
      <c r="AE15" s="518">
        <v>0</v>
      </c>
      <c r="AF15" s="518">
        <v>0</v>
      </c>
      <c r="AG15" s="518">
        <v>0</v>
      </c>
      <c r="AH15" s="518">
        <v>0</v>
      </c>
      <c r="AI15" s="518">
        <v>0</v>
      </c>
      <c r="AJ15" s="518">
        <v>0</v>
      </c>
      <c r="AK15" s="518">
        <v>0</v>
      </c>
      <c r="AL15" s="518">
        <v>0</v>
      </c>
      <c r="AM15" s="518">
        <v>0</v>
      </c>
      <c r="AN15" s="518">
        <v>0</v>
      </c>
      <c r="AO15" s="518">
        <v>0</v>
      </c>
      <c r="AP15" s="518">
        <v>0</v>
      </c>
      <c r="AQ15" s="518">
        <f t="shared" si="2"/>
        <v>0</v>
      </c>
      <c r="AR15" s="519"/>
      <c r="AS15" s="518">
        <v>0</v>
      </c>
      <c r="AT15" s="518">
        <v>0</v>
      </c>
      <c r="AU15" s="518">
        <v>0</v>
      </c>
      <c r="AV15" s="518">
        <v>0</v>
      </c>
      <c r="AW15" s="518">
        <v>0</v>
      </c>
      <c r="AX15" s="518">
        <v>0</v>
      </c>
      <c r="AY15" s="518">
        <v>0</v>
      </c>
      <c r="AZ15" s="518">
        <v>0</v>
      </c>
      <c r="BA15" s="518">
        <v>0</v>
      </c>
      <c r="BB15" s="518">
        <v>0</v>
      </c>
      <c r="BC15" s="518">
        <v>0</v>
      </c>
      <c r="BD15" s="518">
        <v>0</v>
      </c>
      <c r="BE15" s="518">
        <f t="shared" si="3"/>
        <v>0</v>
      </c>
      <c r="BF15" s="519"/>
      <c r="BG15" s="518">
        <v>0</v>
      </c>
      <c r="BH15" s="518">
        <v>0</v>
      </c>
      <c r="BI15" s="518">
        <v>0</v>
      </c>
      <c r="BJ15" s="518">
        <v>0</v>
      </c>
      <c r="BK15" s="518">
        <v>0</v>
      </c>
      <c r="BL15" s="518">
        <v>0</v>
      </c>
      <c r="BM15" s="518">
        <v>0</v>
      </c>
      <c r="BN15" s="518">
        <v>0</v>
      </c>
      <c r="BO15" s="518">
        <v>0</v>
      </c>
      <c r="BP15" s="518">
        <v>0</v>
      </c>
      <c r="BQ15" s="518">
        <v>0</v>
      </c>
      <c r="BR15" s="518">
        <v>0</v>
      </c>
      <c r="BS15" s="518">
        <f t="shared" si="4"/>
        <v>0</v>
      </c>
      <c r="BT15" s="519"/>
      <c r="BU15" s="518">
        <v>0</v>
      </c>
      <c r="BV15" s="518">
        <v>0</v>
      </c>
      <c r="BW15" s="518">
        <v>0</v>
      </c>
      <c r="BX15" s="518">
        <v>0</v>
      </c>
      <c r="BY15" s="518">
        <v>0</v>
      </c>
      <c r="BZ15" s="518">
        <v>0</v>
      </c>
      <c r="CA15" s="518">
        <v>0</v>
      </c>
      <c r="CB15" s="518">
        <v>0</v>
      </c>
      <c r="CC15" s="518">
        <v>0</v>
      </c>
      <c r="CD15" s="518">
        <v>0</v>
      </c>
      <c r="CE15" s="518">
        <v>0</v>
      </c>
      <c r="CF15" s="518">
        <v>0</v>
      </c>
      <c r="CG15" s="518">
        <f t="shared" si="5"/>
        <v>0</v>
      </c>
      <c r="CH15" s="519"/>
      <c r="CI15" s="518">
        <v>0</v>
      </c>
      <c r="CJ15" s="518">
        <v>0</v>
      </c>
      <c r="CK15" s="518">
        <v>0</v>
      </c>
      <c r="CL15" s="518">
        <v>0</v>
      </c>
      <c r="CM15" s="518">
        <v>0</v>
      </c>
      <c r="CN15" s="518">
        <v>0</v>
      </c>
      <c r="CO15" s="518">
        <v>0</v>
      </c>
      <c r="CP15" s="518">
        <v>0</v>
      </c>
      <c r="CQ15" s="518">
        <v>0</v>
      </c>
      <c r="CR15" s="518">
        <v>0</v>
      </c>
      <c r="CS15" s="518">
        <v>0</v>
      </c>
      <c r="CT15" s="518">
        <v>0</v>
      </c>
      <c r="CU15" s="518">
        <f t="shared" si="6"/>
        <v>0</v>
      </c>
      <c r="CV15" s="519"/>
      <c r="CW15" s="518">
        <v>0</v>
      </c>
      <c r="CX15" s="518">
        <v>0</v>
      </c>
      <c r="CY15" s="518">
        <v>0</v>
      </c>
      <c r="CZ15" s="518">
        <v>0</v>
      </c>
      <c r="DA15" s="518">
        <v>0</v>
      </c>
      <c r="DB15" s="518">
        <v>0</v>
      </c>
      <c r="DC15" s="518">
        <v>0</v>
      </c>
      <c r="DD15" s="518">
        <v>0</v>
      </c>
      <c r="DE15" s="518">
        <v>0</v>
      </c>
      <c r="DF15" s="518">
        <v>0</v>
      </c>
      <c r="DG15" s="518">
        <v>0</v>
      </c>
      <c r="DH15" s="518">
        <v>0</v>
      </c>
      <c r="DI15" s="518">
        <f t="shared" si="7"/>
        <v>0</v>
      </c>
      <c r="DJ15" s="519"/>
      <c r="DK15" s="518">
        <v>0</v>
      </c>
      <c r="DL15" s="518">
        <v>0</v>
      </c>
      <c r="DM15" s="518">
        <v>0</v>
      </c>
      <c r="DN15" s="518">
        <v>0</v>
      </c>
      <c r="DO15" s="518">
        <v>0</v>
      </c>
      <c r="DP15" s="518">
        <v>0</v>
      </c>
      <c r="DQ15" s="518">
        <v>0</v>
      </c>
      <c r="DR15" s="518">
        <v>0</v>
      </c>
      <c r="DS15" s="518">
        <v>0</v>
      </c>
      <c r="DT15" s="518">
        <v>0</v>
      </c>
      <c r="DU15" s="518">
        <v>0</v>
      </c>
      <c r="DV15" s="518">
        <v>0</v>
      </c>
      <c r="DW15" s="518">
        <f t="shared" si="8"/>
        <v>0</v>
      </c>
      <c r="DX15" s="519"/>
      <c r="DY15" s="518">
        <v>0</v>
      </c>
      <c r="DZ15" s="518">
        <v>0</v>
      </c>
      <c r="EA15" s="518">
        <v>0</v>
      </c>
      <c r="EB15" s="518">
        <v>0</v>
      </c>
      <c r="EC15" s="518">
        <v>0</v>
      </c>
      <c r="ED15" s="518">
        <v>0</v>
      </c>
      <c r="EE15" s="518">
        <v>0</v>
      </c>
      <c r="EF15" s="518">
        <v>0</v>
      </c>
      <c r="EG15" s="518">
        <v>0</v>
      </c>
      <c r="EH15" s="518">
        <v>0</v>
      </c>
      <c r="EI15" s="518">
        <v>0</v>
      </c>
      <c r="EJ15" s="518">
        <v>0</v>
      </c>
      <c r="EK15" s="518">
        <f t="shared" si="9"/>
        <v>0</v>
      </c>
      <c r="EL15" s="519"/>
      <c r="EM15" s="518">
        <v>0</v>
      </c>
      <c r="EN15" s="518">
        <v>0</v>
      </c>
      <c r="EO15" s="518">
        <v>0</v>
      </c>
      <c r="EP15" s="518">
        <v>0</v>
      </c>
      <c r="EQ15" s="518">
        <v>0</v>
      </c>
      <c r="ER15" s="518">
        <v>0</v>
      </c>
      <c r="ES15" s="518">
        <v>0</v>
      </c>
      <c r="ET15" s="518">
        <v>0</v>
      </c>
      <c r="EU15" s="518">
        <v>0</v>
      </c>
      <c r="EV15" s="518">
        <v>0</v>
      </c>
      <c r="EW15" s="518">
        <v>0</v>
      </c>
      <c r="EX15" s="518">
        <v>0</v>
      </c>
      <c r="EY15" s="518">
        <f t="shared" si="10"/>
        <v>0</v>
      </c>
      <c r="EZ15" s="519"/>
      <c r="FA15" s="518">
        <v>0</v>
      </c>
      <c r="FB15" s="518">
        <v>0</v>
      </c>
      <c r="FC15" s="518">
        <v>0</v>
      </c>
      <c r="FD15" s="518">
        <v>0</v>
      </c>
      <c r="FE15" s="518">
        <v>0</v>
      </c>
      <c r="FF15" s="518">
        <v>0</v>
      </c>
      <c r="FG15" s="518">
        <v>0</v>
      </c>
      <c r="FH15" s="518">
        <v>0</v>
      </c>
      <c r="FI15" s="518">
        <v>0</v>
      </c>
      <c r="FJ15" s="518">
        <v>0</v>
      </c>
      <c r="FK15" s="518">
        <v>0</v>
      </c>
      <c r="FL15" s="518">
        <v>0</v>
      </c>
      <c r="FM15" s="518">
        <f t="shared" si="11"/>
        <v>0</v>
      </c>
      <c r="FO15" s="518">
        <v>0</v>
      </c>
      <c r="FP15" s="518">
        <v>0</v>
      </c>
      <c r="FQ15" s="518">
        <v>0</v>
      </c>
      <c r="FR15" s="518">
        <v>0</v>
      </c>
      <c r="FS15" s="518">
        <v>0</v>
      </c>
      <c r="FT15" s="518">
        <v>0</v>
      </c>
      <c r="FU15" s="518">
        <v>0</v>
      </c>
      <c r="FV15" s="518">
        <v>0</v>
      </c>
      <c r="FW15" s="518">
        <v>0</v>
      </c>
      <c r="FX15" s="518">
        <v>0</v>
      </c>
      <c r="FY15" s="518">
        <f>+SUM(FO15:FX15)</f>
        <v>0</v>
      </c>
      <c r="GA15" s="708"/>
    </row>
    <row r="16" spans="2:183" ht="15.75" x14ac:dyDescent="0.25">
      <c r="B16" s="687" t="s">
        <v>92</v>
      </c>
      <c r="C16" s="542">
        <f t="shared" ref="C16:N16" si="38">+C8+C7</f>
        <v>-162.46666218919989</v>
      </c>
      <c r="D16" s="542">
        <f t="shared" si="38"/>
        <v>-4.8407186908004718</v>
      </c>
      <c r="E16" s="542">
        <f t="shared" si="38"/>
        <v>64.941730980000244</v>
      </c>
      <c r="F16" s="542">
        <f t="shared" si="38"/>
        <v>138.25495048999977</v>
      </c>
      <c r="G16" s="542">
        <f t="shared" si="38"/>
        <v>-23.549169119999846</v>
      </c>
      <c r="H16" s="542">
        <f t="shared" si="38"/>
        <v>1.087699870000467</v>
      </c>
      <c r="I16" s="542">
        <f t="shared" si="38"/>
        <v>-6.8709189700001581</v>
      </c>
      <c r="J16" s="542">
        <f t="shared" si="38"/>
        <v>-18.103230800000283</v>
      </c>
      <c r="K16" s="542">
        <f t="shared" si="38"/>
        <v>-178.30723426999975</v>
      </c>
      <c r="L16" s="542">
        <f t="shared" si="38"/>
        <v>43.597132351799473</v>
      </c>
      <c r="M16" s="542">
        <f t="shared" si="38"/>
        <v>57.724627722499285</v>
      </c>
      <c r="N16" s="542">
        <f t="shared" si="38"/>
        <v>275.9256847900005</v>
      </c>
      <c r="O16" s="542">
        <f t="shared" si="0"/>
        <v>187.39389216429933</v>
      </c>
      <c r="P16" s="573"/>
      <c r="Q16" s="542">
        <f>+Q8+Q7</f>
        <v>-167.70361707380007</v>
      </c>
      <c r="R16" s="542">
        <f t="shared" ref="R16:AB16" si="39">+R8+R7</f>
        <v>-14.477012420000101</v>
      </c>
      <c r="S16" s="542">
        <f t="shared" si="39"/>
        <v>29.558211770000014</v>
      </c>
      <c r="T16" s="542">
        <f t="shared" si="39"/>
        <v>81.025702586200026</v>
      </c>
      <c r="U16" s="542">
        <f t="shared" si="39"/>
        <v>-84.364768459999837</v>
      </c>
      <c r="V16" s="542">
        <f t="shared" si="39"/>
        <v>-57.58109049000096</v>
      </c>
      <c r="W16" s="542">
        <f t="shared" si="39"/>
        <v>-33.547357519998755</v>
      </c>
      <c r="X16" s="542">
        <f t="shared" si="39"/>
        <v>-67.564583620000491</v>
      </c>
      <c r="Y16" s="542">
        <f t="shared" si="39"/>
        <v>3.7844683499999583</v>
      </c>
      <c r="Z16" s="542">
        <f t="shared" si="39"/>
        <v>-20.805744950000665</v>
      </c>
      <c r="AA16" s="542">
        <f t="shared" si="39"/>
        <v>-3.6167802799985154</v>
      </c>
      <c r="AB16" s="542">
        <f t="shared" si="39"/>
        <v>292.87512489000017</v>
      </c>
      <c r="AC16" s="542">
        <f t="shared" si="1"/>
        <v>-42.417447217599261</v>
      </c>
      <c r="AD16" s="573"/>
      <c r="AE16" s="542">
        <f>+AE8+AE7</f>
        <v>-84.375623240000024</v>
      </c>
      <c r="AF16" s="542">
        <f t="shared" ref="AF16:AP16" si="40">+AF8+AF7</f>
        <v>-166.99274186000022</v>
      </c>
      <c r="AG16" s="542">
        <f t="shared" si="40"/>
        <v>9.7640943400001028</v>
      </c>
      <c r="AH16" s="542">
        <f t="shared" si="40"/>
        <v>-77.851865779999272</v>
      </c>
      <c r="AI16" s="542">
        <f t="shared" si="40"/>
        <v>-83.114240850000115</v>
      </c>
      <c r="AJ16" s="542">
        <f t="shared" si="40"/>
        <v>-18.487408370000026</v>
      </c>
      <c r="AK16" s="542">
        <f t="shared" si="40"/>
        <v>-96.229371040000387</v>
      </c>
      <c r="AL16" s="542">
        <f t="shared" si="40"/>
        <v>205.30338109000053</v>
      </c>
      <c r="AM16" s="542">
        <f t="shared" si="40"/>
        <v>225.0882695699994</v>
      </c>
      <c r="AN16" s="542">
        <f t="shared" si="40"/>
        <v>32.305390650000575</v>
      </c>
      <c r="AO16" s="542">
        <f t="shared" si="40"/>
        <v>177.32096867999923</v>
      </c>
      <c r="AP16" s="542">
        <f t="shared" si="40"/>
        <v>-117.86120046999825</v>
      </c>
      <c r="AQ16" s="542">
        <f t="shared" si="2"/>
        <v>4.8696527200015396</v>
      </c>
      <c r="AR16" s="573"/>
      <c r="AS16" s="542">
        <f>+AS8+AS7</f>
        <v>-43.147465799999907</v>
      </c>
      <c r="AT16" s="542">
        <f t="shared" ref="AT16:BD16" si="41">+AT8+AT7</f>
        <v>190.22891421000014</v>
      </c>
      <c r="AU16" s="542">
        <f t="shared" si="41"/>
        <v>-1.9218361799998895</v>
      </c>
      <c r="AV16" s="542">
        <f t="shared" si="41"/>
        <v>-69.446661179999865</v>
      </c>
      <c r="AW16" s="542">
        <f t="shared" si="41"/>
        <v>187.14361741000022</v>
      </c>
      <c r="AX16" s="542">
        <f t="shared" si="41"/>
        <v>-150.05142341000143</v>
      </c>
      <c r="AY16" s="542">
        <f t="shared" si="41"/>
        <v>-182.55670554999952</v>
      </c>
      <c r="AZ16" s="542">
        <f t="shared" si="41"/>
        <v>58.078442090000145</v>
      </c>
      <c r="BA16" s="542">
        <f t="shared" si="41"/>
        <v>44.314555120000811</v>
      </c>
      <c r="BB16" s="542">
        <f t="shared" si="41"/>
        <v>82.429143269999798</v>
      </c>
      <c r="BC16" s="542">
        <f t="shared" si="41"/>
        <v>176.9787450600007</v>
      </c>
      <c r="BD16" s="542">
        <f t="shared" si="41"/>
        <v>101.58683716999897</v>
      </c>
      <c r="BE16" s="542">
        <f t="shared" si="3"/>
        <v>393.63616221000018</v>
      </c>
      <c r="BF16" s="573"/>
      <c r="BG16" s="542">
        <f>+BG8+BG7</f>
        <v>-63.379347420000357</v>
      </c>
      <c r="BH16" s="542">
        <f t="shared" ref="BH16:BR16" si="42">+BH8+BH7</f>
        <v>-33.604121229999706</v>
      </c>
      <c r="BI16" s="542">
        <f t="shared" si="42"/>
        <v>-46.051436559999971</v>
      </c>
      <c r="BJ16" s="542">
        <f t="shared" si="42"/>
        <v>23.410697139999534</v>
      </c>
      <c r="BK16" s="542">
        <f t="shared" si="42"/>
        <v>-76.591836619999583</v>
      </c>
      <c r="BL16" s="542">
        <f t="shared" si="42"/>
        <v>0.4910799299997457</v>
      </c>
      <c r="BM16" s="542">
        <f t="shared" si="42"/>
        <v>-40.007216840000289</v>
      </c>
      <c r="BN16" s="542">
        <f t="shared" si="42"/>
        <v>5.0330573300006165</v>
      </c>
      <c r="BO16" s="542">
        <f t="shared" si="42"/>
        <v>223.78713947999927</v>
      </c>
      <c r="BP16" s="542">
        <f t="shared" si="42"/>
        <v>-108.59741842000085</v>
      </c>
      <c r="BQ16" s="542">
        <f t="shared" si="42"/>
        <v>51.924027920001251</v>
      </c>
      <c r="BR16" s="542">
        <f t="shared" si="42"/>
        <v>244.54976412000181</v>
      </c>
      <c r="BS16" s="542">
        <f t="shared" si="4"/>
        <v>180.9643888300015</v>
      </c>
      <c r="BT16" s="573"/>
      <c r="BU16" s="542">
        <f>+BU8+BU7</f>
        <v>-68.001403649999986</v>
      </c>
      <c r="BV16" s="542">
        <f t="shared" ref="BV16:CF16" si="43">+BV8+BV7</f>
        <v>-4.0549691499997458</v>
      </c>
      <c r="BW16" s="542">
        <f t="shared" si="43"/>
        <v>-5.7922175500006361</v>
      </c>
      <c r="BX16" s="542">
        <f t="shared" si="43"/>
        <v>-88.593493399999076</v>
      </c>
      <c r="BY16" s="542">
        <f t="shared" si="43"/>
        <v>-133.65076079700052</v>
      </c>
      <c r="BZ16" s="542">
        <f t="shared" si="43"/>
        <v>63.249020355999818</v>
      </c>
      <c r="CA16" s="542">
        <f t="shared" si="43"/>
        <v>88.278719133000664</v>
      </c>
      <c r="CB16" s="542">
        <f t="shared" si="43"/>
        <v>-81.680997139998993</v>
      </c>
      <c r="CC16" s="542">
        <f t="shared" si="43"/>
        <v>244.70448356999918</v>
      </c>
      <c r="CD16" s="542">
        <f t="shared" si="43"/>
        <v>62.261317500001027</v>
      </c>
      <c r="CE16" s="542">
        <f t="shared" si="43"/>
        <v>4.9359465099985016</v>
      </c>
      <c r="CF16" s="542">
        <f t="shared" si="43"/>
        <v>354.15904880999955</v>
      </c>
      <c r="CG16" s="542">
        <f t="shared" si="5"/>
        <v>435.81469419199982</v>
      </c>
      <c r="CH16" s="573"/>
      <c r="CI16" s="542">
        <f t="shared" ref="CI16:CT16" si="44">+CI8+CI7</f>
        <v>-111.05165810699991</v>
      </c>
      <c r="CJ16" s="542">
        <f t="shared" si="44"/>
        <v>14.153068270000063</v>
      </c>
      <c r="CK16" s="542">
        <f t="shared" si="44"/>
        <v>199.38544925000014</v>
      </c>
      <c r="CL16" s="542">
        <f t="shared" si="44"/>
        <v>-77.531785020000996</v>
      </c>
      <c r="CM16" s="542">
        <f t="shared" si="44"/>
        <v>-100.6195679199989</v>
      </c>
      <c r="CN16" s="542">
        <f t="shared" si="44"/>
        <v>-81.385194290000797</v>
      </c>
      <c r="CO16" s="542">
        <f t="shared" si="44"/>
        <v>39.647894833000294</v>
      </c>
      <c r="CP16" s="542">
        <f t="shared" si="44"/>
        <v>130.95201159999939</v>
      </c>
      <c r="CQ16" s="542">
        <f t="shared" si="44"/>
        <v>-180.12919497000013</v>
      </c>
      <c r="CR16" s="542">
        <f t="shared" si="44"/>
        <v>93.627093370000239</v>
      </c>
      <c r="CS16" s="542">
        <f t="shared" si="44"/>
        <v>220.61611757000009</v>
      </c>
      <c r="CT16" s="542">
        <f t="shared" si="44"/>
        <v>-143.04352302999985</v>
      </c>
      <c r="CU16" s="542">
        <f t="shared" si="6"/>
        <v>4.6207115559996339</v>
      </c>
      <c r="CV16" s="573"/>
      <c r="CW16" s="542">
        <f>+CW8+CW7</f>
        <v>88.212061920000224</v>
      </c>
      <c r="CX16" s="542">
        <f t="shared" ref="CX16:DH16" si="45">+CX8+CX7</f>
        <v>-147.7410498800003</v>
      </c>
      <c r="CY16" s="542">
        <f t="shared" si="45"/>
        <v>147.61851356000039</v>
      </c>
      <c r="CZ16" s="542">
        <f t="shared" si="45"/>
        <v>68.641214120000072</v>
      </c>
      <c r="DA16" s="542">
        <f t="shared" si="45"/>
        <v>-595.41747918000044</v>
      </c>
      <c r="DB16" s="542">
        <f t="shared" si="45"/>
        <v>-12.371560919999581</v>
      </c>
      <c r="DC16" s="542">
        <f t="shared" si="45"/>
        <v>70.219856912999788</v>
      </c>
      <c r="DD16" s="542">
        <f t="shared" si="45"/>
        <v>-22.416177089999984</v>
      </c>
      <c r="DE16" s="542">
        <f t="shared" si="45"/>
        <v>116.8790171600005</v>
      </c>
      <c r="DF16" s="542">
        <f t="shared" si="45"/>
        <v>168.48396226000094</v>
      </c>
      <c r="DG16" s="542">
        <f t="shared" si="45"/>
        <v>140.24306222999766</v>
      </c>
      <c r="DH16" s="542">
        <f t="shared" si="45"/>
        <v>298.89419612090057</v>
      </c>
      <c r="DI16" s="542">
        <f t="shared" si="7"/>
        <v>321.24561721389983</v>
      </c>
      <c r="DJ16" s="573"/>
      <c r="DK16" s="542">
        <f>+DK8+DK7</f>
        <v>-280.52602799089999</v>
      </c>
      <c r="DL16" s="542">
        <f t="shared" ref="DL16:DV16" si="46">+DL8+DL7</f>
        <v>-15.623334209999932</v>
      </c>
      <c r="DM16" s="542">
        <f t="shared" si="46"/>
        <v>174.10718306999854</v>
      </c>
      <c r="DN16" s="542">
        <f t="shared" si="46"/>
        <v>1.6064917000013494</v>
      </c>
      <c r="DO16" s="542">
        <f t="shared" si="46"/>
        <v>30.674792929999185</v>
      </c>
      <c r="DP16" s="542">
        <f t="shared" si="46"/>
        <v>-87.982996829999266</v>
      </c>
      <c r="DQ16" s="542">
        <f t="shared" si="46"/>
        <v>5.4502077129984912</v>
      </c>
      <c r="DR16" s="542">
        <f t="shared" si="46"/>
        <v>37.497878790000755</v>
      </c>
      <c r="DS16" s="542">
        <f t="shared" si="46"/>
        <v>188.70350598559961</v>
      </c>
      <c r="DT16" s="542">
        <f t="shared" si="46"/>
        <v>-185.36997966999601</v>
      </c>
      <c r="DU16" s="542">
        <f t="shared" si="46"/>
        <v>76.168252440000657</v>
      </c>
      <c r="DV16" s="542">
        <f t="shared" si="46"/>
        <v>147.70255417999644</v>
      </c>
      <c r="DW16" s="542">
        <f t="shared" si="8"/>
        <v>92.408528107699823</v>
      </c>
      <c r="DX16" s="573"/>
      <c r="DY16" s="542">
        <f>+DY8+DY7</f>
        <v>63.270200428000059</v>
      </c>
      <c r="DZ16" s="542">
        <f t="shared" ref="DZ16:EJ16" si="47">+DZ8+DZ7</f>
        <v>-186.14266890499991</v>
      </c>
      <c r="EA16" s="542">
        <f t="shared" si="47"/>
        <v>72.988766329999962</v>
      </c>
      <c r="EB16" s="542">
        <f t="shared" si="47"/>
        <v>-13.077219319999376</v>
      </c>
      <c r="EC16" s="542">
        <f t="shared" si="47"/>
        <v>103.71527419999978</v>
      </c>
      <c r="ED16" s="542">
        <f t="shared" si="47"/>
        <v>-243.08917265000042</v>
      </c>
      <c r="EE16" s="542">
        <f t="shared" si="47"/>
        <v>-5.2977670799993106</v>
      </c>
      <c r="EF16" s="542">
        <f t="shared" si="47"/>
        <v>19.103981609997483</v>
      </c>
      <c r="EG16" s="542">
        <f t="shared" si="47"/>
        <v>5.6299352200028281</v>
      </c>
      <c r="EH16" s="542">
        <f t="shared" si="47"/>
        <v>31.867270179998286</v>
      </c>
      <c r="EI16" s="542">
        <f t="shared" si="47"/>
        <v>58.426643950000759</v>
      </c>
      <c r="EJ16" s="542">
        <f t="shared" si="47"/>
        <v>182.55256852999855</v>
      </c>
      <c r="EK16" s="542">
        <f t="shared" si="9"/>
        <v>89.947812492998708</v>
      </c>
      <c r="EL16" s="573"/>
      <c r="EM16" s="542">
        <f>+EM8+EM7</f>
        <v>183.79929701000006</v>
      </c>
      <c r="EN16" s="542">
        <f t="shared" ref="EN16:EX16" si="48">+EN8+EN7</f>
        <v>-281.55331249000011</v>
      </c>
      <c r="EO16" s="542">
        <f t="shared" si="48"/>
        <v>98.92164024000013</v>
      </c>
      <c r="EP16" s="542">
        <f t="shared" si="48"/>
        <v>28.942112889999095</v>
      </c>
      <c r="EQ16" s="542">
        <f t="shared" si="48"/>
        <v>-51.270406339999781</v>
      </c>
      <c r="ER16" s="542">
        <f t="shared" si="48"/>
        <v>-83.663774839999277</v>
      </c>
      <c r="ES16" s="542">
        <f t="shared" si="48"/>
        <v>-11.77189728000095</v>
      </c>
      <c r="ET16" s="542">
        <f t="shared" si="48"/>
        <v>37.322899640000514</v>
      </c>
      <c r="EU16" s="542">
        <f t="shared" si="48"/>
        <v>110.84848176999955</v>
      </c>
      <c r="EV16" s="542">
        <f t="shared" si="48"/>
        <v>38.925787630000158</v>
      </c>
      <c r="EW16" s="542">
        <f t="shared" si="48"/>
        <v>109.61481692666729</v>
      </c>
      <c r="EX16" s="542">
        <f t="shared" si="48"/>
        <v>173.65060411875811</v>
      </c>
      <c r="EY16" s="542">
        <f t="shared" si="10"/>
        <v>353.7662492754248</v>
      </c>
      <c r="EZ16" s="573"/>
      <c r="FA16" s="542">
        <f t="shared" ref="FA16:FL16" si="49">+FA8+FA7</f>
        <v>-94.022994161614889</v>
      </c>
      <c r="FB16" s="542">
        <f t="shared" si="49"/>
        <v>83.316076619648015</v>
      </c>
      <c r="FC16" s="542">
        <f t="shared" si="49"/>
        <v>98.816409571230992</v>
      </c>
      <c r="FD16" s="542">
        <f t="shared" si="49"/>
        <v>48.919445579082378</v>
      </c>
      <c r="FE16" s="542">
        <f t="shared" si="49"/>
        <v>-82.527088009342492</v>
      </c>
      <c r="FF16" s="542">
        <f t="shared" si="49"/>
        <v>-72.099997145562185</v>
      </c>
      <c r="FG16" s="542">
        <f t="shared" si="49"/>
        <v>-0.53625699082074618</v>
      </c>
      <c r="FH16" s="542">
        <f t="shared" si="49"/>
        <v>17.82249722097578</v>
      </c>
      <c r="FI16" s="542">
        <f t="shared" si="49"/>
        <v>80.121547681591082</v>
      </c>
      <c r="FJ16" s="542">
        <f t="shared" si="49"/>
        <v>54.340154700117509</v>
      </c>
      <c r="FK16" s="542">
        <f t="shared" si="49"/>
        <v>77.618175165958178</v>
      </c>
      <c r="FL16" s="542">
        <f t="shared" si="49"/>
        <v>304.43357579347207</v>
      </c>
      <c r="FM16" s="542">
        <f t="shared" si="11"/>
        <v>516.20154602473576</v>
      </c>
      <c r="FO16" s="542">
        <f>+FO8+FO7</f>
        <v>-513.51600559515475</v>
      </c>
      <c r="FP16" s="542">
        <f t="shared" ref="FP16:FX16" si="50">+FP8+FP7</f>
        <v>-95.256978905947506</v>
      </c>
      <c r="FQ16" s="542">
        <f t="shared" si="50"/>
        <v>-63.559451961990227</v>
      </c>
      <c r="FR16" s="542">
        <f t="shared" si="50"/>
        <v>-32.092200311539294</v>
      </c>
      <c r="FS16" s="542">
        <f t="shared" si="50"/>
        <v>-46.891641368352303</v>
      </c>
      <c r="FT16" s="542">
        <f t="shared" si="50"/>
        <v>-108.61795393994585</v>
      </c>
      <c r="FU16" s="542">
        <f t="shared" si="50"/>
        <v>22.356287132262331</v>
      </c>
      <c r="FV16" s="542">
        <f t="shared" si="50"/>
        <v>13.213758371252002</v>
      </c>
      <c r="FW16" s="542">
        <f t="shared" si="50"/>
        <v>-38.863169549395884</v>
      </c>
      <c r="FX16" s="542">
        <f t="shared" si="50"/>
        <v>-56.031716785093963</v>
      </c>
      <c r="FY16" s="542">
        <f>+SUM(FO16:FX16)</f>
        <v>-919.25907291390558</v>
      </c>
      <c r="GA16" s="708"/>
    </row>
    <row r="17" spans="2:183" ht="15.75" x14ac:dyDescent="0.25">
      <c r="B17" s="687" t="s">
        <v>96</v>
      </c>
      <c r="C17" s="542">
        <f t="shared" ref="C17:N17" si="51">+C18+C30+C32</f>
        <v>-105.31111018919987</v>
      </c>
      <c r="D17" s="542">
        <f t="shared" si="51"/>
        <v>15.031457309199496</v>
      </c>
      <c r="E17" s="542">
        <f t="shared" si="51"/>
        <v>59.840353980000287</v>
      </c>
      <c r="F17" s="542">
        <f t="shared" si="51"/>
        <v>98.96451048999981</v>
      </c>
      <c r="G17" s="542">
        <f t="shared" si="51"/>
        <v>8.6523218800001871</v>
      </c>
      <c r="H17" s="542">
        <f t="shared" si="51"/>
        <v>-17.345687129999568</v>
      </c>
      <c r="I17" s="542">
        <f t="shared" si="51"/>
        <v>2.0760480299999298</v>
      </c>
      <c r="J17" s="542">
        <f t="shared" si="51"/>
        <v>29.203545199999617</v>
      </c>
      <c r="K17" s="542">
        <f t="shared" si="51"/>
        <v>-58.692639269999766</v>
      </c>
      <c r="L17" s="542">
        <f t="shared" si="51"/>
        <v>30.239845351799435</v>
      </c>
      <c r="M17" s="542">
        <f t="shared" si="51"/>
        <v>84.461344722499405</v>
      </c>
      <c r="N17" s="542">
        <f t="shared" si="51"/>
        <v>157.65810179000044</v>
      </c>
      <c r="O17" s="542">
        <f t="shared" si="0"/>
        <v>304.77809216429944</v>
      </c>
      <c r="P17" s="573"/>
      <c r="Q17" s="542">
        <f>+Q18+Q30+Q32</f>
        <v>-40.659220073799958</v>
      </c>
      <c r="R17" s="542">
        <f t="shared" ref="R17:AB17" si="52">+R18+R30+R32</f>
        <v>23.384751579999893</v>
      </c>
      <c r="S17" s="542">
        <f t="shared" si="52"/>
        <v>1.5832907700000192</v>
      </c>
      <c r="T17" s="542">
        <f t="shared" si="52"/>
        <v>-4.3913044138000963</v>
      </c>
      <c r="U17" s="542">
        <f t="shared" si="52"/>
        <v>10.803659540000011</v>
      </c>
      <c r="V17" s="542">
        <f t="shared" si="52"/>
        <v>126.12928550999924</v>
      </c>
      <c r="W17" s="542">
        <f t="shared" si="52"/>
        <v>-58.737117519998947</v>
      </c>
      <c r="X17" s="542">
        <f t="shared" si="52"/>
        <v>4.6717243799997448</v>
      </c>
      <c r="Y17" s="542">
        <f t="shared" si="52"/>
        <v>49.45445435000007</v>
      </c>
      <c r="Z17" s="542">
        <f t="shared" si="52"/>
        <v>9.4887850499990023</v>
      </c>
      <c r="AA17" s="542">
        <f t="shared" si="52"/>
        <v>74.930264720001517</v>
      </c>
      <c r="AB17" s="542">
        <f t="shared" si="52"/>
        <v>112.20944889000035</v>
      </c>
      <c r="AC17" s="542">
        <f t="shared" si="1"/>
        <v>308.86802278240089</v>
      </c>
      <c r="AD17" s="573"/>
      <c r="AE17" s="542">
        <f>+AE18+AE30+AE32</f>
        <v>-64.151802240000208</v>
      </c>
      <c r="AF17" s="542">
        <f t="shared" ref="AF17:AP17" si="53">+AF18+AF30+AF32</f>
        <v>-0.49851785999995357</v>
      </c>
      <c r="AG17" s="542">
        <f t="shared" si="53"/>
        <v>-200.93205765999988</v>
      </c>
      <c r="AH17" s="542">
        <f t="shared" si="53"/>
        <v>79.573362220000575</v>
      </c>
      <c r="AI17" s="542">
        <f t="shared" si="53"/>
        <v>-18.658292850000084</v>
      </c>
      <c r="AJ17" s="542">
        <f t="shared" si="53"/>
        <v>4.8454896299998538</v>
      </c>
      <c r="AK17" s="542">
        <f t="shared" si="53"/>
        <v>-86.825069040000244</v>
      </c>
      <c r="AL17" s="542">
        <f t="shared" si="53"/>
        <v>195.43320609000074</v>
      </c>
      <c r="AM17" s="542">
        <f t="shared" si="53"/>
        <v>-54.967702430000699</v>
      </c>
      <c r="AN17" s="542">
        <f t="shared" si="53"/>
        <v>-18.424232349999603</v>
      </c>
      <c r="AO17" s="542">
        <f t="shared" si="53"/>
        <v>148.64737867999935</v>
      </c>
      <c r="AP17" s="542">
        <f t="shared" si="53"/>
        <v>-402.4822764699984</v>
      </c>
      <c r="AQ17" s="542">
        <f t="shared" si="2"/>
        <v>-418.44051427999858</v>
      </c>
      <c r="AR17" s="573"/>
      <c r="AS17" s="542">
        <f>+AS18+AS30+AS32</f>
        <v>58.001488200000217</v>
      </c>
      <c r="AT17" s="542">
        <f t="shared" ref="AT17:BD17" si="54">+AT18+AT30+AT32</f>
        <v>301.29692820999998</v>
      </c>
      <c r="AU17" s="542">
        <f t="shared" si="54"/>
        <v>-73.588613179999683</v>
      </c>
      <c r="AV17" s="542">
        <f t="shared" si="54"/>
        <v>-34.072424179999999</v>
      </c>
      <c r="AW17" s="542">
        <f t="shared" si="54"/>
        <v>26.354984410000085</v>
      </c>
      <c r="AX17" s="542">
        <f t="shared" si="54"/>
        <v>11.925778589998709</v>
      </c>
      <c r="AY17" s="542">
        <f t="shared" si="54"/>
        <v>30.412826450000438</v>
      </c>
      <c r="AZ17" s="542">
        <f t="shared" si="54"/>
        <v>61.541694090000156</v>
      </c>
      <c r="BA17" s="542">
        <f t="shared" si="54"/>
        <v>39.566274120000905</v>
      </c>
      <c r="BB17" s="542">
        <f t="shared" si="54"/>
        <v>83.041898269999706</v>
      </c>
      <c r="BC17" s="542">
        <f t="shared" si="54"/>
        <v>79.784036060000616</v>
      </c>
      <c r="BD17" s="542">
        <f t="shared" si="54"/>
        <v>-18.090954830000854</v>
      </c>
      <c r="BE17" s="542">
        <f t="shared" si="3"/>
        <v>566.17391621000013</v>
      </c>
      <c r="BF17" s="573"/>
      <c r="BG17" s="542">
        <f>+BG18+BG30+BG32</f>
        <v>178.79016457999944</v>
      </c>
      <c r="BH17" s="542">
        <f t="shared" ref="BH17:BR17" si="55">+BH18+BH30+BH32</f>
        <v>-112.99016422999946</v>
      </c>
      <c r="BI17" s="542">
        <f t="shared" si="55"/>
        <v>-22.031782560000035</v>
      </c>
      <c r="BJ17" s="542">
        <f t="shared" si="55"/>
        <v>25.927337139999583</v>
      </c>
      <c r="BK17" s="542">
        <f t="shared" si="55"/>
        <v>8.4548363800002484</v>
      </c>
      <c r="BL17" s="542">
        <f t="shared" si="55"/>
        <v>13.108769929999795</v>
      </c>
      <c r="BM17" s="542">
        <f t="shared" si="55"/>
        <v>-26.011983840000191</v>
      </c>
      <c r="BN17" s="542">
        <f t="shared" si="55"/>
        <v>5.1813973300005784</v>
      </c>
      <c r="BO17" s="542">
        <f t="shared" si="55"/>
        <v>-22.944629520000703</v>
      </c>
      <c r="BP17" s="542">
        <f t="shared" si="55"/>
        <v>103.02188057999909</v>
      </c>
      <c r="BQ17" s="542">
        <f t="shared" si="55"/>
        <v>62.936328920001003</v>
      </c>
      <c r="BR17" s="542">
        <f t="shared" si="55"/>
        <v>39.177585120002092</v>
      </c>
      <c r="BS17" s="542">
        <f t="shared" si="4"/>
        <v>252.61973983000144</v>
      </c>
      <c r="BT17" s="573"/>
      <c r="BU17" s="542">
        <f>+BU18+BU30+BU32</f>
        <v>100.01560635000007</v>
      </c>
      <c r="BV17" s="542">
        <f t="shared" ref="BV17:CF17" si="56">+BV18+BV30+BV32</f>
        <v>25.775279850000111</v>
      </c>
      <c r="BW17" s="542">
        <f t="shared" si="56"/>
        <v>-142.36541155000069</v>
      </c>
      <c r="BX17" s="542">
        <f t="shared" si="56"/>
        <v>-70.971874399999081</v>
      </c>
      <c r="BY17" s="542">
        <f t="shared" si="56"/>
        <v>-49.065292797000531</v>
      </c>
      <c r="BZ17" s="542">
        <f t="shared" si="56"/>
        <v>55.20617735599987</v>
      </c>
      <c r="CA17" s="542">
        <f t="shared" si="56"/>
        <v>141.07130013300082</v>
      </c>
      <c r="CB17" s="542">
        <f t="shared" si="56"/>
        <v>0.72350486000108916</v>
      </c>
      <c r="CC17" s="542">
        <f t="shared" si="56"/>
        <v>273.67410056999893</v>
      </c>
      <c r="CD17" s="542">
        <f t="shared" si="56"/>
        <v>-8.0603434999989183</v>
      </c>
      <c r="CE17" s="542">
        <f t="shared" si="56"/>
        <v>24.950409509998714</v>
      </c>
      <c r="CF17" s="542">
        <f t="shared" si="56"/>
        <v>310.52549980999919</v>
      </c>
      <c r="CG17" s="542">
        <f t="shared" si="5"/>
        <v>661.4789561919996</v>
      </c>
      <c r="CH17" s="573"/>
      <c r="CI17" s="542">
        <f>+CI18+CI30+CI32</f>
        <v>-123.33704310699983</v>
      </c>
      <c r="CJ17" s="542">
        <f t="shared" ref="CJ17:CT17" si="57">+CJ18+CJ30+CJ32</f>
        <v>21.232241270000138</v>
      </c>
      <c r="CK17" s="542">
        <f t="shared" si="57"/>
        <v>0.56165924999996975</v>
      </c>
      <c r="CL17" s="542">
        <f t="shared" si="57"/>
        <v>52.736731979999206</v>
      </c>
      <c r="CM17" s="542">
        <f t="shared" si="57"/>
        <v>52.995205080001114</v>
      </c>
      <c r="CN17" s="542">
        <f t="shared" si="57"/>
        <v>46.194610709999282</v>
      </c>
      <c r="CO17" s="542">
        <f t="shared" si="57"/>
        <v>96.153591833000121</v>
      </c>
      <c r="CP17" s="542">
        <f t="shared" si="57"/>
        <v>-75.426208400000448</v>
      </c>
      <c r="CQ17" s="542">
        <f t="shared" si="57"/>
        <v>-201.02688797000025</v>
      </c>
      <c r="CR17" s="542">
        <f t="shared" si="57"/>
        <v>271.79520437000019</v>
      </c>
      <c r="CS17" s="542">
        <f t="shared" si="57"/>
        <v>162.03005757000022</v>
      </c>
      <c r="CT17" s="542">
        <f t="shared" si="57"/>
        <v>-171.41387302999999</v>
      </c>
      <c r="CU17" s="542">
        <f t="shared" si="6"/>
        <v>132.4952895559997</v>
      </c>
      <c r="CV17" s="573"/>
      <c r="CW17" s="542">
        <f>+CW18+CW30+CW32</f>
        <v>182.22738592000022</v>
      </c>
      <c r="CX17" s="542">
        <f t="shared" ref="CX17:DH17" si="58">+CX18+CX30+CX32</f>
        <v>-75.055571880000159</v>
      </c>
      <c r="CY17" s="542">
        <f t="shared" si="58"/>
        <v>-75.196703439999695</v>
      </c>
      <c r="CZ17" s="542">
        <f t="shared" si="58"/>
        <v>4.2427981200003053</v>
      </c>
      <c r="DA17" s="542">
        <f t="shared" si="58"/>
        <v>-574.32687618000057</v>
      </c>
      <c r="DB17" s="542">
        <f t="shared" si="58"/>
        <v>-26.743822919999442</v>
      </c>
      <c r="DC17" s="542">
        <f t="shared" si="58"/>
        <v>38.477195912999555</v>
      </c>
      <c r="DD17" s="542">
        <f t="shared" si="58"/>
        <v>-130.23943408999978</v>
      </c>
      <c r="DE17" s="542">
        <f t="shared" si="58"/>
        <v>110.58306416000045</v>
      </c>
      <c r="DF17" s="542">
        <f t="shared" si="58"/>
        <v>321.47202326000075</v>
      </c>
      <c r="DG17" s="542">
        <f t="shared" si="58"/>
        <v>59.25901622999762</v>
      </c>
      <c r="DH17" s="542">
        <f t="shared" si="58"/>
        <v>376.0452411209007</v>
      </c>
      <c r="DI17" s="542">
        <f t="shared" si="7"/>
        <v>210.74431621390008</v>
      </c>
      <c r="DJ17" s="573"/>
      <c r="DK17" s="542">
        <f>+DK18+DK30+DK32</f>
        <v>-256.25968099090022</v>
      </c>
      <c r="DL17" s="542">
        <f t="shared" ref="DL17:DV17" si="59">+DL18+DL30+DL32</f>
        <v>-0.14993320999974458</v>
      </c>
      <c r="DM17" s="542">
        <f t="shared" si="59"/>
        <v>264.70198106999879</v>
      </c>
      <c r="DN17" s="542">
        <f t="shared" si="59"/>
        <v>-0.58410329999889754</v>
      </c>
      <c r="DO17" s="542">
        <f t="shared" si="59"/>
        <v>84.770784929999195</v>
      </c>
      <c r="DP17" s="542">
        <f t="shared" si="59"/>
        <v>16.077897170000711</v>
      </c>
      <c r="DQ17" s="542">
        <f t="shared" si="59"/>
        <v>1.4945047129986335</v>
      </c>
      <c r="DR17" s="542">
        <f t="shared" si="59"/>
        <v>-36.386344209999486</v>
      </c>
      <c r="DS17" s="542">
        <f t="shared" si="59"/>
        <v>202.13222998559991</v>
      </c>
      <c r="DT17" s="542">
        <f t="shared" si="59"/>
        <v>-165.12576766999621</v>
      </c>
      <c r="DU17" s="542">
        <f t="shared" si="59"/>
        <v>64.42909544000068</v>
      </c>
      <c r="DV17" s="542">
        <f t="shared" si="59"/>
        <v>83.310177179996515</v>
      </c>
      <c r="DW17" s="542">
        <f t="shared" si="8"/>
        <v>258.41084110769987</v>
      </c>
      <c r="DX17" s="573"/>
      <c r="DY17" s="542">
        <f>+DY18+DY30+DY32</f>
        <v>263.56594942799995</v>
      </c>
      <c r="DZ17" s="542">
        <f t="shared" ref="DZ17:EJ17" si="60">+DZ18+DZ30+DZ32</f>
        <v>-199.33428190499984</v>
      </c>
      <c r="EA17" s="542">
        <f t="shared" si="60"/>
        <v>22.326503330000026</v>
      </c>
      <c r="EB17" s="542">
        <f t="shared" si="60"/>
        <v>33.97924568000051</v>
      </c>
      <c r="EC17" s="542">
        <f t="shared" si="60"/>
        <v>212.93207519999982</v>
      </c>
      <c r="ED17" s="542">
        <f t="shared" si="60"/>
        <v>-197.07751765000043</v>
      </c>
      <c r="EE17" s="542">
        <f t="shared" si="60"/>
        <v>44.500014920000552</v>
      </c>
      <c r="EF17" s="542">
        <f t="shared" si="60"/>
        <v>13.763291609997488</v>
      </c>
      <c r="EG17" s="542">
        <f t="shared" si="60"/>
        <v>8.5883592200027579</v>
      </c>
      <c r="EH17" s="542">
        <f t="shared" si="60"/>
        <v>3.5028911799986382</v>
      </c>
      <c r="EI17" s="542">
        <f t="shared" si="60"/>
        <v>80.584010950000334</v>
      </c>
      <c r="EJ17" s="542">
        <f t="shared" si="60"/>
        <v>39.180307689998926</v>
      </c>
      <c r="EK17" s="542">
        <f t="shared" si="9"/>
        <v>326.51084965299879</v>
      </c>
      <c r="EL17" s="573"/>
      <c r="EM17" s="542">
        <f>+EM18+EM30+EM32</f>
        <v>347.73547816999979</v>
      </c>
      <c r="EN17" s="542">
        <f t="shared" ref="EN17:EX17" si="61">+EN18+EN30+EN32</f>
        <v>-342.15599430000003</v>
      </c>
      <c r="EO17" s="542">
        <f t="shared" si="61"/>
        <v>46.872287740000189</v>
      </c>
      <c r="EP17" s="542">
        <f t="shared" si="61"/>
        <v>-19.120232240000711</v>
      </c>
      <c r="EQ17" s="542">
        <f t="shared" si="61"/>
        <v>18.662005829999892</v>
      </c>
      <c r="ER17" s="542">
        <f t="shared" si="61"/>
        <v>-12.767667199999185</v>
      </c>
      <c r="ES17" s="542">
        <f t="shared" si="61"/>
        <v>-61.105922580011068</v>
      </c>
      <c r="ET17" s="542">
        <f t="shared" si="61"/>
        <v>149.10135953000963</v>
      </c>
      <c r="EU17" s="542">
        <f t="shared" si="61"/>
        <v>69.361063060000745</v>
      </c>
      <c r="EV17" s="542">
        <f t="shared" si="61"/>
        <v>-143.00934594000017</v>
      </c>
      <c r="EW17" s="542">
        <f t="shared" si="61"/>
        <v>-76.685139303332619</v>
      </c>
      <c r="EX17" s="542">
        <f t="shared" si="61"/>
        <v>-106.87726050124184</v>
      </c>
      <c r="EY17" s="542">
        <f t="shared" si="10"/>
        <v>-129.98936773457535</v>
      </c>
      <c r="EZ17" s="573"/>
      <c r="FA17" s="542">
        <f t="shared" ref="FA17:FL17" si="62">+FA18+FA30+FA32</f>
        <v>-24.64867888161578</v>
      </c>
      <c r="FB17" s="542">
        <f t="shared" si="62"/>
        <v>65.000147599648813</v>
      </c>
      <c r="FC17" s="542">
        <f t="shared" si="62"/>
        <v>52.478301431230946</v>
      </c>
      <c r="FD17" s="542">
        <f t="shared" si="62"/>
        <v>149.04113367908241</v>
      </c>
      <c r="FE17" s="542">
        <f t="shared" si="62"/>
        <v>83.700356480657433</v>
      </c>
      <c r="FF17" s="542">
        <f t="shared" si="62"/>
        <v>50.357484284438172</v>
      </c>
      <c r="FG17" s="542">
        <f t="shared" si="62"/>
        <v>88.286528829179062</v>
      </c>
      <c r="FH17" s="542">
        <f t="shared" si="62"/>
        <v>37.13427067097593</v>
      </c>
      <c r="FI17" s="542">
        <f t="shared" si="62"/>
        <v>36.391980911590835</v>
      </c>
      <c r="FJ17" s="542">
        <f t="shared" si="62"/>
        <v>20.448133700117619</v>
      </c>
      <c r="FK17" s="542">
        <f t="shared" si="62"/>
        <v>39.778335285957951</v>
      </c>
      <c r="FL17" s="542">
        <f t="shared" si="62"/>
        <v>14.621946513472224</v>
      </c>
      <c r="FM17" s="542">
        <f t="shared" si="11"/>
        <v>612.58994050473564</v>
      </c>
      <c r="FO17" s="542">
        <f>+FO18+FO30+FO32</f>
        <v>-369.60387100515521</v>
      </c>
      <c r="FP17" s="542">
        <f t="shared" ref="FP17:FX17" si="63">+FP18+FP30+FP32</f>
        <v>-138.74371253594717</v>
      </c>
      <c r="FQ17" s="542">
        <f t="shared" si="63"/>
        <v>-37.25764020199027</v>
      </c>
      <c r="FR17" s="542">
        <f t="shared" si="63"/>
        <v>93.705380048460682</v>
      </c>
      <c r="FS17" s="542">
        <f t="shared" si="63"/>
        <v>-26.961876398352594</v>
      </c>
      <c r="FT17" s="542">
        <f t="shared" si="63"/>
        <v>15.633682550054392</v>
      </c>
      <c r="FU17" s="542">
        <f t="shared" si="63"/>
        <v>-19.410400647737873</v>
      </c>
      <c r="FV17" s="542">
        <f t="shared" si="63"/>
        <v>-139.96183909874773</v>
      </c>
      <c r="FW17" s="542">
        <f t="shared" si="63"/>
        <v>-35.642061119396153</v>
      </c>
      <c r="FX17" s="542">
        <f t="shared" si="63"/>
        <v>-8.9068184350937898</v>
      </c>
      <c r="FY17" s="542">
        <f>+SUM(FO17:FX17)</f>
        <v>-667.14915684390576</v>
      </c>
      <c r="GA17" s="708"/>
    </row>
    <row r="18" spans="2:183" ht="15.75" x14ac:dyDescent="0.25">
      <c r="B18" s="690" t="s">
        <v>51</v>
      </c>
      <c r="C18" s="520">
        <f t="shared" ref="C18:N18" si="64">+C19+C26+C27+C28+C29</f>
        <v>11.15147065</v>
      </c>
      <c r="D18" s="520">
        <f t="shared" si="64"/>
        <v>0</v>
      </c>
      <c r="E18" s="520">
        <f t="shared" si="64"/>
        <v>22.89475243</v>
      </c>
      <c r="F18" s="520">
        <f t="shared" si="64"/>
        <v>29.675209410000001</v>
      </c>
      <c r="G18" s="520">
        <f t="shared" si="64"/>
        <v>3.0971525899999999</v>
      </c>
      <c r="H18" s="520">
        <f t="shared" si="64"/>
        <v>8.5306554600000002</v>
      </c>
      <c r="I18" s="520">
        <f t="shared" si="64"/>
        <v>0</v>
      </c>
      <c r="J18" s="520">
        <f t="shared" si="64"/>
        <v>9.0423145199999997</v>
      </c>
      <c r="K18" s="520">
        <f t="shared" si="64"/>
        <v>4.7371931900000002</v>
      </c>
      <c r="L18" s="520">
        <f t="shared" si="64"/>
        <v>6.7584194600000007</v>
      </c>
      <c r="M18" s="520">
        <f t="shared" si="64"/>
        <v>18.479897899999997</v>
      </c>
      <c r="N18" s="520">
        <f t="shared" si="64"/>
        <v>52.333879449999998</v>
      </c>
      <c r="O18" s="520">
        <f t="shared" si="0"/>
        <v>166.70094506000001</v>
      </c>
      <c r="P18" s="699"/>
      <c r="Q18" s="520">
        <f>+Q19+Q26+Q27+Q28+Q29</f>
        <v>0.14811473999999999</v>
      </c>
      <c r="R18" s="520">
        <f t="shared" ref="R18:AB18" si="65">+R19+R26+R27+R28+R29</f>
        <v>0</v>
      </c>
      <c r="S18" s="520">
        <f t="shared" si="65"/>
        <v>2.3463372599999999</v>
      </c>
      <c r="T18" s="520">
        <f t="shared" si="65"/>
        <v>3.9840391899999998</v>
      </c>
      <c r="U18" s="520">
        <f t="shared" si="65"/>
        <v>0</v>
      </c>
      <c r="V18" s="520">
        <f t="shared" si="65"/>
        <v>19.647082165999997</v>
      </c>
      <c r="W18" s="520">
        <f t="shared" si="65"/>
        <v>0.39191871999999994</v>
      </c>
      <c r="X18" s="520">
        <f t="shared" si="65"/>
        <v>8.7097414099999995</v>
      </c>
      <c r="Y18" s="520">
        <f t="shared" si="65"/>
        <v>19.57103296</v>
      </c>
      <c r="Z18" s="520">
        <f t="shared" si="65"/>
        <v>5.0280809690000003</v>
      </c>
      <c r="AA18" s="520">
        <f t="shared" si="65"/>
        <v>16.950280970000001</v>
      </c>
      <c r="AB18" s="520">
        <f t="shared" si="65"/>
        <v>15.58857905</v>
      </c>
      <c r="AC18" s="520">
        <f t="shared" si="1"/>
        <v>92.365207435000002</v>
      </c>
      <c r="AD18" s="699"/>
      <c r="AE18" s="520">
        <f>+AE19+AE26+AE27+AE28+AE29</f>
        <v>6.2171943000000001</v>
      </c>
      <c r="AF18" s="520">
        <f t="shared" ref="AF18:AP18" si="66">+AF19+AF26+AF27+AF28+AF29</f>
        <v>1.2981345799999999</v>
      </c>
      <c r="AG18" s="520">
        <f t="shared" si="66"/>
        <v>0</v>
      </c>
      <c r="AH18" s="520">
        <f t="shared" si="66"/>
        <v>2.2999999999999998</v>
      </c>
      <c r="AI18" s="520">
        <f t="shared" si="66"/>
        <v>3.3965806999999999</v>
      </c>
      <c r="AJ18" s="520">
        <f t="shared" si="66"/>
        <v>2.3086611499999998</v>
      </c>
      <c r="AK18" s="520">
        <f t="shared" si="66"/>
        <v>3.3851988699999995</v>
      </c>
      <c r="AL18" s="520">
        <f t="shared" si="66"/>
        <v>3.0965806899999997</v>
      </c>
      <c r="AM18" s="520">
        <f t="shared" si="66"/>
        <v>1.33063697</v>
      </c>
      <c r="AN18" s="520">
        <f t="shared" si="66"/>
        <v>0</v>
      </c>
      <c r="AO18" s="520">
        <f t="shared" si="66"/>
        <v>113.875561</v>
      </c>
      <c r="AP18" s="520">
        <f t="shared" si="66"/>
        <v>24.028982309999996</v>
      </c>
      <c r="AQ18" s="520">
        <f t="shared" si="2"/>
        <v>161.23753057000002</v>
      </c>
      <c r="AR18" s="699"/>
      <c r="AS18" s="520">
        <f>+AS19+AS26+AS27+AS28+AS29</f>
        <v>0</v>
      </c>
      <c r="AT18" s="520">
        <f t="shared" ref="AT18:BD18" si="67">+AT19+AT26+AT27+AT28+AT29</f>
        <v>14.807373150000002</v>
      </c>
      <c r="AU18" s="520">
        <f t="shared" si="67"/>
        <v>0</v>
      </c>
      <c r="AV18" s="520">
        <f t="shared" si="67"/>
        <v>0</v>
      </c>
      <c r="AW18" s="520">
        <f t="shared" si="67"/>
        <v>15.31349552</v>
      </c>
      <c r="AX18" s="520">
        <f t="shared" si="67"/>
        <v>0</v>
      </c>
      <c r="AY18" s="520">
        <f t="shared" si="67"/>
        <v>4.1765394699999998</v>
      </c>
      <c r="AZ18" s="520">
        <f t="shared" si="67"/>
        <v>10</v>
      </c>
      <c r="BA18" s="520">
        <f t="shared" si="67"/>
        <v>12.90664394</v>
      </c>
      <c r="BB18" s="520">
        <f t="shared" si="67"/>
        <v>15.610693770000001</v>
      </c>
      <c r="BC18" s="520">
        <f t="shared" si="67"/>
        <v>0</v>
      </c>
      <c r="BD18" s="520">
        <f t="shared" si="67"/>
        <v>9.7729511200000001</v>
      </c>
      <c r="BE18" s="520">
        <f t="shared" si="3"/>
        <v>82.58769697000001</v>
      </c>
      <c r="BF18" s="699"/>
      <c r="BG18" s="520">
        <f>+BG19+BG26+BG27+BG28+BG29</f>
        <v>0</v>
      </c>
      <c r="BH18" s="520">
        <f t="shared" ref="BH18:BR18" si="68">+BH19+BH26+BH27+BH28+BH29</f>
        <v>0</v>
      </c>
      <c r="BI18" s="520">
        <f t="shared" si="68"/>
        <v>0</v>
      </c>
      <c r="BJ18" s="520">
        <f t="shared" si="68"/>
        <v>10.573263470000001</v>
      </c>
      <c r="BK18" s="520">
        <f t="shared" si="68"/>
        <v>6.077725</v>
      </c>
      <c r="BL18" s="520">
        <f t="shared" si="68"/>
        <v>54.430913969999999</v>
      </c>
      <c r="BM18" s="520">
        <f t="shared" si="68"/>
        <v>0.93810646999999991</v>
      </c>
      <c r="BN18" s="520">
        <f t="shared" si="68"/>
        <v>1.182804</v>
      </c>
      <c r="BO18" s="520">
        <f t="shared" si="68"/>
        <v>22.21396524</v>
      </c>
      <c r="BP18" s="520">
        <f t="shared" si="68"/>
        <v>60.955221480000006</v>
      </c>
      <c r="BQ18" s="520">
        <f t="shared" si="68"/>
        <v>0</v>
      </c>
      <c r="BR18" s="520">
        <f t="shared" si="68"/>
        <v>37.707621940000003</v>
      </c>
      <c r="BS18" s="520">
        <f t="shared" si="4"/>
        <v>194.07962157</v>
      </c>
      <c r="BT18" s="699"/>
      <c r="BU18" s="520">
        <f>+BU19+BU26+BU27+BU28+BU29</f>
        <v>15.413286099999999</v>
      </c>
      <c r="BV18" s="520">
        <f t="shared" ref="BV18:CF18" si="69">+BV19+BV26+BV27+BV28+BV29</f>
        <v>5.1324096700000004</v>
      </c>
      <c r="BW18" s="520">
        <f t="shared" si="69"/>
        <v>7.1729433299999998</v>
      </c>
      <c r="BX18" s="520">
        <f t="shared" si="69"/>
        <v>1.6002809999999998</v>
      </c>
      <c r="BY18" s="520">
        <f t="shared" si="69"/>
        <v>24.210082190000001</v>
      </c>
      <c r="BZ18" s="520">
        <f t="shared" si="69"/>
        <v>13.817931700000001</v>
      </c>
      <c r="CA18" s="520">
        <f t="shared" si="69"/>
        <v>0</v>
      </c>
      <c r="CB18" s="520">
        <f t="shared" si="69"/>
        <v>6.3974216100000003</v>
      </c>
      <c r="CC18" s="520">
        <f t="shared" si="69"/>
        <v>12.803040000000001</v>
      </c>
      <c r="CD18" s="520">
        <f t="shared" si="69"/>
        <v>0.57217881000000015</v>
      </c>
      <c r="CE18" s="520">
        <f t="shared" si="69"/>
        <v>10.6217083</v>
      </c>
      <c r="CF18" s="520">
        <f t="shared" si="69"/>
        <v>239.81680126000001</v>
      </c>
      <c r="CG18" s="520">
        <f t="shared" si="5"/>
        <v>337.55808396999998</v>
      </c>
      <c r="CH18" s="699"/>
      <c r="CI18" s="520">
        <f>+CI19+CI26+CI27+CI28+CI29</f>
        <v>10.773837387</v>
      </c>
      <c r="CJ18" s="520">
        <f t="shared" ref="CJ18:CT18" si="70">+CJ19+CJ26+CJ27+CJ28+CJ29</f>
        <v>22.291168209999999</v>
      </c>
      <c r="CK18" s="520">
        <f t="shared" si="70"/>
        <v>5</v>
      </c>
      <c r="CL18" s="520">
        <f t="shared" si="70"/>
        <v>5.6513379299999995</v>
      </c>
      <c r="CM18" s="520">
        <f t="shared" si="70"/>
        <v>12.83167478</v>
      </c>
      <c r="CN18" s="520">
        <f t="shared" si="70"/>
        <v>7.1927165799999999</v>
      </c>
      <c r="CO18" s="520">
        <f t="shared" si="70"/>
        <v>0</v>
      </c>
      <c r="CP18" s="520">
        <f t="shared" si="70"/>
        <v>3.9465506100000001</v>
      </c>
      <c r="CQ18" s="520">
        <f t="shared" si="70"/>
        <v>2.03779435</v>
      </c>
      <c r="CR18" s="520">
        <f t="shared" si="70"/>
        <v>64.573919818000007</v>
      </c>
      <c r="CS18" s="520">
        <f t="shared" si="70"/>
        <v>32.023502930000006</v>
      </c>
      <c r="CT18" s="520">
        <f t="shared" si="70"/>
        <v>7.3541725199999997</v>
      </c>
      <c r="CU18" s="520">
        <f t="shared" si="6"/>
        <v>173.67667511499999</v>
      </c>
      <c r="CV18" s="699"/>
      <c r="CW18" s="520">
        <f>+CW19+CW26+CW27+CW28+CW29</f>
        <v>3.0611756699999999</v>
      </c>
      <c r="CX18" s="520">
        <f t="shared" ref="CX18:DH18" si="71">+CX19+CX26+CX27+CX28+CX29</f>
        <v>0</v>
      </c>
      <c r="CY18" s="520">
        <f t="shared" si="71"/>
        <v>5.4832077499999992</v>
      </c>
      <c r="CZ18" s="520">
        <f t="shared" si="71"/>
        <v>26.048321560000002</v>
      </c>
      <c r="DA18" s="520">
        <f t="shared" si="71"/>
        <v>3.6711916809999998</v>
      </c>
      <c r="DB18" s="520">
        <f t="shared" si="71"/>
        <v>6.8792105100000001</v>
      </c>
      <c r="DC18" s="520">
        <f t="shared" si="71"/>
        <v>30</v>
      </c>
      <c r="DD18" s="520">
        <f t="shared" si="71"/>
        <v>7.8800025500000004</v>
      </c>
      <c r="DE18" s="520">
        <f t="shared" si="71"/>
        <v>2.7742645300000004</v>
      </c>
      <c r="DF18" s="520">
        <f t="shared" si="71"/>
        <v>21.807798429999998</v>
      </c>
      <c r="DG18" s="520">
        <f t="shared" si="71"/>
        <v>6.3002818100000004</v>
      </c>
      <c r="DH18" s="520">
        <f t="shared" si="71"/>
        <v>45.13224323</v>
      </c>
      <c r="DI18" s="520">
        <f t="shared" si="7"/>
        <v>159.037697721</v>
      </c>
      <c r="DJ18" s="699"/>
      <c r="DK18" s="520">
        <f>+DK19+DK26+DK27+DK28+DK29</f>
        <v>3.4056269500000003</v>
      </c>
      <c r="DL18" s="520">
        <f t="shared" ref="DL18:DV18" si="72">+DL19+DL26+DL27+DL28+DL29</f>
        <v>0.18098848000000001</v>
      </c>
      <c r="DM18" s="520">
        <f t="shared" si="72"/>
        <v>2.8470693699999998</v>
      </c>
      <c r="DN18" s="520">
        <f t="shared" si="72"/>
        <v>4.37878715</v>
      </c>
      <c r="DO18" s="520">
        <f t="shared" si="72"/>
        <v>1.4616863500000001</v>
      </c>
      <c r="DP18" s="520">
        <f t="shared" si="72"/>
        <v>34.799999999999997</v>
      </c>
      <c r="DQ18" s="520">
        <f t="shared" si="72"/>
        <v>0</v>
      </c>
      <c r="DR18" s="520">
        <f t="shared" si="72"/>
        <v>0</v>
      </c>
      <c r="DS18" s="520">
        <f t="shared" si="72"/>
        <v>-8.8391999999999995E-4</v>
      </c>
      <c r="DT18" s="520">
        <f t="shared" si="72"/>
        <v>4.4973050900000002</v>
      </c>
      <c r="DU18" s="520">
        <f t="shared" si="72"/>
        <v>10.278487798</v>
      </c>
      <c r="DV18" s="520">
        <f t="shared" si="72"/>
        <v>2.78834874</v>
      </c>
      <c r="DW18" s="520">
        <f t="shared" si="8"/>
        <v>64.637416007999988</v>
      </c>
      <c r="DX18" s="699"/>
      <c r="DY18" s="520">
        <f>+DY19+DY26+DY27+DY28+DY29</f>
        <v>1.4342021999999999</v>
      </c>
      <c r="DZ18" s="520">
        <f t="shared" ref="DZ18:EJ18" si="73">+DZ19+DZ26+DZ27+DZ28+DZ29</f>
        <v>0.57548522000000002</v>
      </c>
      <c r="EA18" s="520">
        <f t="shared" si="73"/>
        <v>3.8709638499999999</v>
      </c>
      <c r="EB18" s="520">
        <f t="shared" si="73"/>
        <v>0</v>
      </c>
      <c r="EC18" s="520">
        <f t="shared" si="73"/>
        <v>3.9206698100000001</v>
      </c>
      <c r="ED18" s="520">
        <f t="shared" si="73"/>
        <v>3.5237496000000004</v>
      </c>
      <c r="EE18" s="520">
        <f t="shared" si="73"/>
        <v>0.95988728000000001</v>
      </c>
      <c r="EF18" s="520">
        <f t="shared" si="73"/>
        <v>10.068430260000001</v>
      </c>
      <c r="EG18" s="520">
        <f t="shared" si="73"/>
        <v>0.84928722999999995</v>
      </c>
      <c r="EH18" s="520">
        <f t="shared" si="73"/>
        <v>9.8000000000000007</v>
      </c>
      <c r="EI18" s="520">
        <f t="shared" si="73"/>
        <v>21.919950759999999</v>
      </c>
      <c r="EJ18" s="520">
        <f t="shared" si="73"/>
        <v>9.9301156900000009</v>
      </c>
      <c r="EK18" s="520">
        <f t="shared" si="9"/>
        <v>66.852741899999998</v>
      </c>
      <c r="EL18" s="704"/>
      <c r="EM18" s="520">
        <f>+EM19+EM26+EM27+EM28+EM29</f>
        <v>0</v>
      </c>
      <c r="EN18" s="520">
        <f t="shared" ref="EN18:EX18" si="74">+EN19+EN26+EN27+EN28+EN29</f>
        <v>0</v>
      </c>
      <c r="EO18" s="520">
        <f t="shared" si="74"/>
        <v>3.7581909699999998</v>
      </c>
      <c r="EP18" s="520">
        <f t="shared" si="74"/>
        <v>10.9428635</v>
      </c>
      <c r="EQ18" s="520">
        <f t="shared" si="74"/>
        <v>1.9752218100000001</v>
      </c>
      <c r="ER18" s="520">
        <f t="shared" si="74"/>
        <v>0</v>
      </c>
      <c r="ES18" s="520">
        <f t="shared" si="74"/>
        <v>0.44740564199999999</v>
      </c>
      <c r="ET18" s="520">
        <f t="shared" si="74"/>
        <v>0</v>
      </c>
      <c r="EU18" s="520">
        <f t="shared" si="74"/>
        <v>12.740512860000001</v>
      </c>
      <c r="EV18" s="520">
        <f t="shared" si="74"/>
        <v>4.6588130999999997</v>
      </c>
      <c r="EW18" s="520">
        <f t="shared" si="74"/>
        <v>9.7166493800000016</v>
      </c>
      <c r="EX18" s="520">
        <f t="shared" si="74"/>
        <v>9.3030320499999988</v>
      </c>
      <c r="EY18" s="520">
        <f t="shared" si="10"/>
        <v>53.542689312</v>
      </c>
      <c r="EZ18" s="704"/>
      <c r="FA18" s="520">
        <f t="shared" ref="FA18:FL18" si="75">+FA19+FA26+FA27+FA28+FA29</f>
        <v>5.0077499999999997E-2</v>
      </c>
      <c r="FB18" s="520">
        <f t="shared" si="75"/>
        <v>0.36552472999999996</v>
      </c>
      <c r="FC18" s="520">
        <f t="shared" si="75"/>
        <v>5.0077499999999997E-2</v>
      </c>
      <c r="FD18" s="520">
        <f t="shared" si="75"/>
        <v>16.84794007</v>
      </c>
      <c r="FE18" s="520">
        <f t="shared" si="75"/>
        <v>1.5894183100000001</v>
      </c>
      <c r="FF18" s="520">
        <f t="shared" si="75"/>
        <v>5.6291762499999995</v>
      </c>
      <c r="FG18" s="520">
        <f t="shared" si="75"/>
        <v>1.7050265000000002</v>
      </c>
      <c r="FH18" s="520">
        <f t="shared" si="75"/>
        <v>5.3725913749999998</v>
      </c>
      <c r="FI18" s="520">
        <f t="shared" si="75"/>
        <v>0</v>
      </c>
      <c r="FJ18" s="520">
        <f t="shared" si="75"/>
        <v>15.90835</v>
      </c>
      <c r="FK18" s="520">
        <f t="shared" si="75"/>
        <v>0.60996947000000001</v>
      </c>
      <c r="FL18" s="520">
        <f t="shared" si="75"/>
        <v>22.847570587</v>
      </c>
      <c r="FM18" s="520">
        <f t="shared" si="11"/>
        <v>70.975722292</v>
      </c>
      <c r="FO18" s="520">
        <f>+FO19+FO26+FO27+FO28+FO29</f>
        <v>6.5401219800000003</v>
      </c>
      <c r="FP18" s="520">
        <f t="shared" ref="FP18:FX18" si="76">+FP19+FP26+FP27+FP28+FP29</f>
        <v>6.0359758499999998</v>
      </c>
      <c r="FQ18" s="520">
        <f t="shared" si="76"/>
        <v>6.8046663900000004</v>
      </c>
      <c r="FR18" s="520">
        <f t="shared" si="76"/>
        <v>6.8538976700000003</v>
      </c>
      <c r="FS18" s="520">
        <f t="shared" si="76"/>
        <v>23.795865415000005</v>
      </c>
      <c r="FT18" s="520">
        <f t="shared" si="76"/>
        <v>0.37199187</v>
      </c>
      <c r="FU18" s="520">
        <f t="shared" si="76"/>
        <v>14.261088220000001</v>
      </c>
      <c r="FV18" s="520">
        <f t="shared" si="76"/>
        <v>3.4002133999999997</v>
      </c>
      <c r="FW18" s="520">
        <f t="shared" si="76"/>
        <v>38.701216189999997</v>
      </c>
      <c r="FX18" s="520">
        <f t="shared" si="76"/>
        <v>31.425323970000001</v>
      </c>
      <c r="FY18" s="520">
        <f>+SUM(FO18:FX18)</f>
        <v>138.19036095500002</v>
      </c>
      <c r="GA18" s="708"/>
    </row>
    <row r="19" spans="2:183" ht="15.75" x14ac:dyDescent="0.25">
      <c r="B19" s="694" t="s">
        <v>680</v>
      </c>
      <c r="C19" s="518">
        <f>+SUM(C20:C25)</f>
        <v>11.15147065</v>
      </c>
      <c r="D19" s="518">
        <f t="shared" ref="D19:N19" si="77">+SUM(D20:D25)</f>
        <v>0</v>
      </c>
      <c r="E19" s="518">
        <f t="shared" si="77"/>
        <v>21.188293680000001</v>
      </c>
      <c r="F19" s="518">
        <f t="shared" si="77"/>
        <v>27.966326240000001</v>
      </c>
      <c r="G19" s="518">
        <f t="shared" si="77"/>
        <v>1.9615010799999999</v>
      </c>
      <c r="H19" s="518">
        <f t="shared" si="77"/>
        <v>8.5306554600000002</v>
      </c>
      <c r="I19" s="518">
        <f t="shared" si="77"/>
        <v>0</v>
      </c>
      <c r="J19" s="518">
        <f t="shared" si="77"/>
        <v>9.0423145199999997</v>
      </c>
      <c r="K19" s="518">
        <f t="shared" si="77"/>
        <v>2.5738179799999998</v>
      </c>
      <c r="L19" s="518">
        <f t="shared" si="77"/>
        <v>5.6072394300000008</v>
      </c>
      <c r="M19" s="518">
        <f t="shared" si="77"/>
        <v>18.479897899999997</v>
      </c>
      <c r="N19" s="518">
        <f t="shared" si="77"/>
        <v>52.333879449999998</v>
      </c>
      <c r="O19" s="518">
        <f t="shared" si="0"/>
        <v>158.83539639000003</v>
      </c>
      <c r="P19" s="684"/>
      <c r="Q19" s="518">
        <f>+SUM(Q20:Q25)</f>
        <v>0.14811473999999999</v>
      </c>
      <c r="R19" s="518">
        <f t="shared" ref="R19:AB19" si="78">+SUM(R20:R25)</f>
        <v>0</v>
      </c>
      <c r="S19" s="518">
        <f t="shared" si="78"/>
        <v>2.3463372599999999</v>
      </c>
      <c r="T19" s="518">
        <f t="shared" si="78"/>
        <v>3.9840391899999998</v>
      </c>
      <c r="U19" s="518">
        <f t="shared" si="78"/>
        <v>0</v>
      </c>
      <c r="V19" s="518">
        <f t="shared" si="78"/>
        <v>19.050930729999997</v>
      </c>
      <c r="W19" s="518">
        <f t="shared" si="78"/>
        <v>0.39191871999999994</v>
      </c>
      <c r="X19" s="518">
        <f t="shared" si="78"/>
        <v>8.7097414099999995</v>
      </c>
      <c r="Y19" s="518">
        <f t="shared" si="78"/>
        <v>18.961298899999999</v>
      </c>
      <c r="Z19" s="518">
        <f t="shared" si="78"/>
        <v>3.9074476300000001</v>
      </c>
      <c r="AA19" s="518">
        <f t="shared" si="78"/>
        <v>16.950280970000001</v>
      </c>
      <c r="AB19" s="518">
        <f t="shared" si="78"/>
        <v>15.58857905</v>
      </c>
      <c r="AC19" s="518">
        <f t="shared" si="1"/>
        <v>90.0386886</v>
      </c>
      <c r="AD19" s="684"/>
      <c r="AE19" s="518">
        <f>+SUM(AE20:AE25)</f>
        <v>6.2171943000000001</v>
      </c>
      <c r="AF19" s="518">
        <f t="shared" ref="AF19:AP19" si="79">+SUM(AF20:AF25)</f>
        <v>0</v>
      </c>
      <c r="AG19" s="518">
        <f t="shared" si="79"/>
        <v>0</v>
      </c>
      <c r="AH19" s="518">
        <f t="shared" si="79"/>
        <v>2.2999999999999998</v>
      </c>
      <c r="AI19" s="518">
        <f t="shared" si="79"/>
        <v>3.3965806999999999</v>
      </c>
      <c r="AJ19" s="518">
        <f t="shared" si="79"/>
        <v>0</v>
      </c>
      <c r="AK19" s="518">
        <f t="shared" si="79"/>
        <v>3.3851988699999995</v>
      </c>
      <c r="AL19" s="518">
        <f t="shared" si="79"/>
        <v>3.0965806899999997</v>
      </c>
      <c r="AM19" s="518">
        <f t="shared" si="79"/>
        <v>1.33063697</v>
      </c>
      <c r="AN19" s="518">
        <f t="shared" si="79"/>
        <v>0</v>
      </c>
      <c r="AO19" s="518">
        <f t="shared" si="79"/>
        <v>113.875561</v>
      </c>
      <c r="AP19" s="518">
        <f t="shared" si="79"/>
        <v>24.028982309999996</v>
      </c>
      <c r="AQ19" s="518">
        <f t="shared" si="2"/>
        <v>157.63073484</v>
      </c>
      <c r="AR19" s="684"/>
      <c r="AS19" s="518">
        <f>+SUM(AS20:AS25)</f>
        <v>0</v>
      </c>
      <c r="AT19" s="518">
        <f t="shared" ref="AT19:BD19" si="80">+SUM(AT20:AT25)</f>
        <v>14.807373150000002</v>
      </c>
      <c r="AU19" s="518">
        <f t="shared" si="80"/>
        <v>0</v>
      </c>
      <c r="AV19" s="518">
        <f t="shared" si="80"/>
        <v>0</v>
      </c>
      <c r="AW19" s="518">
        <f t="shared" si="80"/>
        <v>15.31349552</v>
      </c>
      <c r="AX19" s="518">
        <f t="shared" si="80"/>
        <v>0</v>
      </c>
      <c r="AY19" s="518">
        <f t="shared" si="80"/>
        <v>1.6528239300000001</v>
      </c>
      <c r="AZ19" s="518">
        <f t="shared" si="80"/>
        <v>10</v>
      </c>
      <c r="BA19" s="518">
        <f t="shared" si="80"/>
        <v>12.90664394</v>
      </c>
      <c r="BB19" s="518">
        <f t="shared" si="80"/>
        <v>14.8</v>
      </c>
      <c r="BC19" s="518">
        <f t="shared" si="80"/>
        <v>0</v>
      </c>
      <c r="BD19" s="518">
        <f t="shared" si="80"/>
        <v>5.1966401700000002</v>
      </c>
      <c r="BE19" s="518">
        <f t="shared" si="3"/>
        <v>74.676976710000005</v>
      </c>
      <c r="BF19" s="684"/>
      <c r="BG19" s="518">
        <f>+SUM(BG20:BG25)</f>
        <v>0</v>
      </c>
      <c r="BH19" s="518">
        <f t="shared" ref="BH19:BR19" si="81">+SUM(BH20:BH25)</f>
        <v>0</v>
      </c>
      <c r="BI19" s="518">
        <f t="shared" si="81"/>
        <v>0</v>
      </c>
      <c r="BJ19" s="518">
        <f t="shared" si="81"/>
        <v>10.573263470000001</v>
      </c>
      <c r="BK19" s="518">
        <f t="shared" si="81"/>
        <v>6.077725</v>
      </c>
      <c r="BL19" s="518">
        <f t="shared" si="81"/>
        <v>54.430913969999999</v>
      </c>
      <c r="BM19" s="518">
        <f t="shared" si="81"/>
        <v>0.93810646999999991</v>
      </c>
      <c r="BN19" s="518">
        <f t="shared" si="81"/>
        <v>0.5</v>
      </c>
      <c r="BO19" s="518">
        <f t="shared" si="81"/>
        <v>22.21396524</v>
      </c>
      <c r="BP19" s="518">
        <f t="shared" si="81"/>
        <v>60.955221480000006</v>
      </c>
      <c r="BQ19" s="518">
        <f t="shared" si="81"/>
        <v>0</v>
      </c>
      <c r="BR19" s="518">
        <f t="shared" si="81"/>
        <v>37.707621940000003</v>
      </c>
      <c r="BS19" s="518">
        <f t="shared" si="4"/>
        <v>193.39681757</v>
      </c>
      <c r="BT19" s="684"/>
      <c r="BU19" s="518">
        <f>+SUM(BU20:BU25)</f>
        <v>0</v>
      </c>
      <c r="BV19" s="518">
        <f t="shared" ref="BV19:CF19" si="82">+SUM(BV20:BV25)</f>
        <v>5.1324096700000004</v>
      </c>
      <c r="BW19" s="518">
        <f t="shared" si="82"/>
        <v>7.1729433299999998</v>
      </c>
      <c r="BX19" s="518">
        <f t="shared" si="82"/>
        <v>1.6002809999999998</v>
      </c>
      <c r="BY19" s="518">
        <f t="shared" si="82"/>
        <v>0.20050000000000001</v>
      </c>
      <c r="BZ19" s="518">
        <f t="shared" si="82"/>
        <v>13.817931700000001</v>
      </c>
      <c r="CA19" s="518">
        <f t="shared" si="82"/>
        <v>0</v>
      </c>
      <c r="CB19" s="518">
        <f t="shared" si="82"/>
        <v>6.3974216100000003</v>
      </c>
      <c r="CC19" s="518">
        <f t="shared" si="82"/>
        <v>12.803040000000001</v>
      </c>
      <c r="CD19" s="518">
        <f t="shared" si="82"/>
        <v>0.57217881000000015</v>
      </c>
      <c r="CE19" s="518">
        <f t="shared" si="82"/>
        <v>10.6217083</v>
      </c>
      <c r="CF19" s="518">
        <f t="shared" si="82"/>
        <v>234.41417744</v>
      </c>
      <c r="CG19" s="518">
        <f t="shared" si="5"/>
        <v>292.73259186000001</v>
      </c>
      <c r="CH19" s="684"/>
      <c r="CI19" s="518">
        <f>+SUM(CI20:CI25)</f>
        <v>0.81877860000000002</v>
      </c>
      <c r="CJ19" s="518">
        <f t="shared" ref="CJ19:CT19" si="83">+SUM(CJ20:CJ25)</f>
        <v>17.664523490000001</v>
      </c>
      <c r="CK19" s="518">
        <f t="shared" si="83"/>
        <v>5</v>
      </c>
      <c r="CL19" s="518">
        <f t="shared" si="83"/>
        <v>0</v>
      </c>
      <c r="CM19" s="518">
        <f t="shared" si="83"/>
        <v>7.3859060599999991</v>
      </c>
      <c r="CN19" s="518">
        <f t="shared" si="83"/>
        <v>0</v>
      </c>
      <c r="CO19" s="518">
        <f t="shared" si="83"/>
        <v>0</v>
      </c>
      <c r="CP19" s="518">
        <f t="shared" si="83"/>
        <v>3.9465506100000001</v>
      </c>
      <c r="CQ19" s="518">
        <f t="shared" si="83"/>
        <v>2.03779435</v>
      </c>
      <c r="CR19" s="518">
        <f t="shared" si="83"/>
        <v>60</v>
      </c>
      <c r="CS19" s="518">
        <f t="shared" si="83"/>
        <v>8.5</v>
      </c>
      <c r="CT19" s="518">
        <f t="shared" si="83"/>
        <v>0</v>
      </c>
      <c r="CU19" s="518">
        <f t="shared" si="6"/>
        <v>105.35355311000001</v>
      </c>
      <c r="CV19" s="684"/>
      <c r="CW19" s="518">
        <f>+SUM(CW20:CW25)</f>
        <v>3.0611756699999999</v>
      </c>
      <c r="CX19" s="518">
        <f t="shared" ref="CX19:DH19" si="84">+SUM(CX20:CX25)</f>
        <v>0</v>
      </c>
      <c r="CY19" s="518">
        <f t="shared" si="84"/>
        <v>0</v>
      </c>
      <c r="CZ19" s="518">
        <f t="shared" si="84"/>
        <v>26.048321560000002</v>
      </c>
      <c r="DA19" s="518">
        <f t="shared" si="84"/>
        <v>0</v>
      </c>
      <c r="DB19" s="518">
        <f t="shared" si="84"/>
        <v>3.7464576599999999</v>
      </c>
      <c r="DC19" s="518">
        <f t="shared" si="84"/>
        <v>30</v>
      </c>
      <c r="DD19" s="518">
        <f t="shared" si="84"/>
        <v>3.3245222799999996</v>
      </c>
      <c r="DE19" s="518">
        <f t="shared" si="84"/>
        <v>2.7742645300000004</v>
      </c>
      <c r="DF19" s="518">
        <f t="shared" si="84"/>
        <v>17.405536380000001</v>
      </c>
      <c r="DG19" s="518">
        <f t="shared" si="84"/>
        <v>6.3002818100000004</v>
      </c>
      <c r="DH19" s="518">
        <f t="shared" si="84"/>
        <v>36.833658389999997</v>
      </c>
      <c r="DI19" s="518">
        <f t="shared" si="7"/>
        <v>129.49421827999998</v>
      </c>
      <c r="DJ19" s="684"/>
      <c r="DK19" s="518">
        <f>+SUM(DK20:DK25)</f>
        <v>0</v>
      </c>
      <c r="DL19" s="518">
        <f t="shared" ref="DL19:DV19" si="85">+SUM(DL20:DL25)</f>
        <v>0.18098848000000001</v>
      </c>
      <c r="DM19" s="518">
        <f t="shared" si="85"/>
        <v>2.8470693699999998</v>
      </c>
      <c r="DN19" s="518">
        <f t="shared" si="85"/>
        <v>1.2411304700000001</v>
      </c>
      <c r="DO19" s="518">
        <f t="shared" si="85"/>
        <v>0</v>
      </c>
      <c r="DP19" s="518">
        <f t="shared" si="85"/>
        <v>34.799999999999997</v>
      </c>
      <c r="DQ19" s="518">
        <f t="shared" si="85"/>
        <v>0</v>
      </c>
      <c r="DR19" s="518">
        <f t="shared" si="85"/>
        <v>0</v>
      </c>
      <c r="DS19" s="518">
        <f t="shared" si="85"/>
        <v>-8.8391999999999995E-4</v>
      </c>
      <c r="DT19" s="518">
        <f t="shared" si="85"/>
        <v>0</v>
      </c>
      <c r="DU19" s="518">
        <f t="shared" si="85"/>
        <v>9.8000000000000007</v>
      </c>
      <c r="DV19" s="518">
        <f t="shared" si="85"/>
        <v>1.54360019</v>
      </c>
      <c r="DW19" s="518">
        <f t="shared" si="8"/>
        <v>50.411904589999999</v>
      </c>
      <c r="DX19" s="684"/>
      <c r="DY19" s="518">
        <f>+SUM(DY20:DY25)</f>
        <v>0</v>
      </c>
      <c r="DZ19" s="518">
        <f t="shared" ref="DZ19:EJ19" si="86">+SUM(DZ20:DZ25)</f>
        <v>0.52540772000000002</v>
      </c>
      <c r="EA19" s="518">
        <f t="shared" si="86"/>
        <v>1.7311470499999999</v>
      </c>
      <c r="EB19" s="518">
        <f t="shared" si="86"/>
        <v>0</v>
      </c>
      <c r="EC19" s="518">
        <f t="shared" si="86"/>
        <v>3.9206698100000001</v>
      </c>
      <c r="ED19" s="518">
        <f t="shared" si="86"/>
        <v>3.5237496000000004</v>
      </c>
      <c r="EE19" s="518">
        <f t="shared" si="86"/>
        <v>0.95988728000000001</v>
      </c>
      <c r="EF19" s="518">
        <f t="shared" si="86"/>
        <v>9.8000000000000007</v>
      </c>
      <c r="EG19" s="518">
        <f t="shared" si="86"/>
        <v>0.84928722999999995</v>
      </c>
      <c r="EH19" s="518">
        <f t="shared" si="86"/>
        <v>9.8000000000000007</v>
      </c>
      <c r="EI19" s="518">
        <f t="shared" si="86"/>
        <v>21.919950759999999</v>
      </c>
      <c r="EJ19" s="518">
        <f t="shared" si="86"/>
        <v>8.5490642000000001</v>
      </c>
      <c r="EK19" s="518">
        <f t="shared" si="9"/>
        <v>61.579163650000012</v>
      </c>
      <c r="EL19" s="519"/>
      <c r="EM19" s="518">
        <f>+SUM(EM20:EM25)</f>
        <v>0</v>
      </c>
      <c r="EN19" s="518">
        <f t="shared" ref="EN19:EX19" si="87">+SUM(EN20:EN25)</f>
        <v>0</v>
      </c>
      <c r="EO19" s="518">
        <f t="shared" si="87"/>
        <v>3.7581909699999998</v>
      </c>
      <c r="EP19" s="518">
        <f t="shared" si="87"/>
        <v>9.3104405400000001</v>
      </c>
      <c r="EQ19" s="518">
        <f t="shared" si="87"/>
        <v>1.9752218100000001</v>
      </c>
      <c r="ER19" s="518">
        <f t="shared" si="87"/>
        <v>0</v>
      </c>
      <c r="ES19" s="518">
        <f t="shared" si="87"/>
        <v>0</v>
      </c>
      <c r="ET19" s="518">
        <f t="shared" si="87"/>
        <v>0</v>
      </c>
      <c r="EU19" s="518">
        <f t="shared" si="87"/>
        <v>0</v>
      </c>
      <c r="EV19" s="518">
        <f t="shared" si="87"/>
        <v>4.6087355999999993</v>
      </c>
      <c r="EW19" s="518">
        <f t="shared" si="87"/>
        <v>9.7166493800000016</v>
      </c>
      <c r="EX19" s="518">
        <f t="shared" si="87"/>
        <v>9.3030320499999988</v>
      </c>
      <c r="EY19" s="518">
        <f t="shared" si="10"/>
        <v>38.672270349999998</v>
      </c>
      <c r="EZ19" s="519"/>
      <c r="FA19" s="518">
        <f t="shared" ref="FA19:FL19" si="88">+SUM(FA20:FA25)</f>
        <v>0</v>
      </c>
      <c r="FB19" s="518">
        <f t="shared" si="88"/>
        <v>0</v>
      </c>
      <c r="FC19" s="518">
        <f t="shared" si="88"/>
        <v>0</v>
      </c>
      <c r="FD19" s="518">
        <f t="shared" si="88"/>
        <v>16.787866319999999</v>
      </c>
      <c r="FE19" s="518">
        <f t="shared" si="88"/>
        <v>0</v>
      </c>
      <c r="FF19" s="518">
        <f t="shared" si="88"/>
        <v>0.42440696999999999</v>
      </c>
      <c r="FG19" s="518">
        <f t="shared" si="88"/>
        <v>1.7050265000000002</v>
      </c>
      <c r="FH19" s="518">
        <f t="shared" si="88"/>
        <v>2.63444988</v>
      </c>
      <c r="FI19" s="518">
        <f t="shared" si="88"/>
        <v>0</v>
      </c>
      <c r="FJ19" s="518">
        <f t="shared" si="88"/>
        <v>8.2298756700000002</v>
      </c>
      <c r="FK19" s="518">
        <f t="shared" si="88"/>
        <v>0</v>
      </c>
      <c r="FL19" s="518">
        <f t="shared" si="88"/>
        <v>19.983997039999998</v>
      </c>
      <c r="FM19" s="518">
        <f t="shared" si="11"/>
        <v>49.765622379999996</v>
      </c>
      <c r="FO19" s="518">
        <f>+SUM(FO20:FO25)</f>
        <v>0</v>
      </c>
      <c r="FP19" s="518">
        <f t="shared" ref="FP19:FX19" si="89">+SUM(FP20:FP25)</f>
        <v>4.9445358800000001</v>
      </c>
      <c r="FQ19" s="518">
        <f t="shared" si="89"/>
        <v>6.8046663900000004</v>
      </c>
      <c r="FR19" s="518">
        <f t="shared" si="89"/>
        <v>6.8538976700000003</v>
      </c>
      <c r="FS19" s="518">
        <f t="shared" si="89"/>
        <v>20.884542700000004</v>
      </c>
      <c r="FT19" s="518">
        <f t="shared" si="89"/>
        <v>0</v>
      </c>
      <c r="FU19" s="518">
        <f t="shared" si="89"/>
        <v>8.0139407400000007</v>
      </c>
      <c r="FV19" s="518">
        <f t="shared" si="89"/>
        <v>3.2026539999999999</v>
      </c>
      <c r="FW19" s="518">
        <f t="shared" si="89"/>
        <v>21.050921809999998</v>
      </c>
      <c r="FX19" s="518">
        <f t="shared" si="89"/>
        <v>22.602951359999999</v>
      </c>
      <c r="FY19" s="518">
        <f>+SUM(FO19:FX19)</f>
        <v>94.358110549999992</v>
      </c>
      <c r="GA19" s="708"/>
    </row>
    <row r="20" spans="2:183" ht="15.75" x14ac:dyDescent="0.25">
      <c r="B20" s="696" t="s">
        <v>32</v>
      </c>
      <c r="C20" s="518">
        <v>0</v>
      </c>
      <c r="D20" s="518">
        <v>0</v>
      </c>
      <c r="E20" s="518">
        <v>0</v>
      </c>
      <c r="F20" s="518">
        <v>0</v>
      </c>
      <c r="G20" s="518">
        <v>0</v>
      </c>
      <c r="H20" s="518">
        <v>0</v>
      </c>
      <c r="I20" s="518">
        <v>0</v>
      </c>
      <c r="J20" s="518">
        <v>0.90212471999999999</v>
      </c>
      <c r="K20" s="518">
        <v>0</v>
      </c>
      <c r="L20" s="518">
        <v>0</v>
      </c>
      <c r="M20" s="518">
        <v>0.57618636000000001</v>
      </c>
      <c r="N20" s="518">
        <v>0.63273206999999987</v>
      </c>
      <c r="O20" s="518">
        <f t="shared" si="0"/>
        <v>2.11104315</v>
      </c>
      <c r="P20" s="519"/>
      <c r="Q20" s="518">
        <v>0</v>
      </c>
      <c r="R20" s="518">
        <v>0</v>
      </c>
      <c r="S20" s="518">
        <v>1.3363532299999998</v>
      </c>
      <c r="T20" s="518">
        <v>0</v>
      </c>
      <c r="U20" s="518">
        <v>0</v>
      </c>
      <c r="V20" s="518">
        <v>0.50366173999999997</v>
      </c>
      <c r="W20" s="518">
        <v>0.39191871999999994</v>
      </c>
      <c r="X20" s="518">
        <v>0.12778276999999999</v>
      </c>
      <c r="Y20" s="518">
        <v>0</v>
      </c>
      <c r="Z20" s="518">
        <v>0</v>
      </c>
      <c r="AA20" s="518">
        <v>5</v>
      </c>
      <c r="AB20" s="518">
        <v>4.9382699999999998E-3</v>
      </c>
      <c r="AC20" s="518">
        <f t="shared" si="1"/>
        <v>7.3646547299999998</v>
      </c>
      <c r="AD20" s="519"/>
      <c r="AE20" s="518">
        <v>0</v>
      </c>
      <c r="AF20" s="518">
        <v>0</v>
      </c>
      <c r="AG20" s="518">
        <v>0</v>
      </c>
      <c r="AH20" s="518">
        <v>0</v>
      </c>
      <c r="AI20" s="518">
        <v>0</v>
      </c>
      <c r="AJ20" s="518">
        <v>0</v>
      </c>
      <c r="AK20" s="518">
        <v>0</v>
      </c>
      <c r="AL20" s="518">
        <v>0</v>
      </c>
      <c r="AM20" s="518">
        <v>0</v>
      </c>
      <c r="AN20" s="518">
        <v>0</v>
      </c>
      <c r="AO20" s="518">
        <v>113.875561</v>
      </c>
      <c r="AP20" s="518">
        <v>0</v>
      </c>
      <c r="AQ20" s="518">
        <f t="shared" si="2"/>
        <v>113.875561</v>
      </c>
      <c r="AR20" s="519"/>
      <c r="AS20" s="518">
        <v>0</v>
      </c>
      <c r="AT20" s="518">
        <v>0</v>
      </c>
      <c r="AU20" s="518">
        <v>0</v>
      </c>
      <c r="AV20" s="518">
        <v>0</v>
      </c>
      <c r="AW20" s="518">
        <v>0</v>
      </c>
      <c r="AX20" s="518">
        <v>0</v>
      </c>
      <c r="AY20" s="518">
        <v>1.6528239300000001</v>
      </c>
      <c r="AZ20" s="518">
        <v>0</v>
      </c>
      <c r="BA20" s="518">
        <v>10.076212</v>
      </c>
      <c r="BB20" s="518">
        <v>0</v>
      </c>
      <c r="BC20" s="518">
        <v>0</v>
      </c>
      <c r="BD20" s="518">
        <v>0</v>
      </c>
      <c r="BE20" s="518">
        <f t="shared" si="3"/>
        <v>11.72903593</v>
      </c>
      <c r="BF20" s="519"/>
      <c r="BG20" s="518">
        <v>0</v>
      </c>
      <c r="BH20" s="518">
        <v>0</v>
      </c>
      <c r="BI20" s="518">
        <v>0</v>
      </c>
      <c r="BJ20" s="518">
        <v>0</v>
      </c>
      <c r="BK20" s="518">
        <v>7.7724999999999989E-2</v>
      </c>
      <c r="BL20" s="518">
        <v>48.55658408</v>
      </c>
      <c r="BM20" s="518">
        <v>0.93810646999999991</v>
      </c>
      <c r="BN20" s="518">
        <v>0</v>
      </c>
      <c r="BO20" s="518">
        <v>0</v>
      </c>
      <c r="BP20" s="518">
        <v>53.208234750000003</v>
      </c>
      <c r="BQ20" s="518">
        <v>0</v>
      </c>
      <c r="BR20" s="518">
        <v>21.922301000000001</v>
      </c>
      <c r="BS20" s="518">
        <f t="shared" si="4"/>
        <v>124.70295130000001</v>
      </c>
      <c r="BT20" s="519"/>
      <c r="BU20" s="518">
        <v>0</v>
      </c>
      <c r="BV20" s="518">
        <v>0</v>
      </c>
      <c r="BW20" s="518">
        <v>6.4154860199999995</v>
      </c>
      <c r="BX20" s="518">
        <v>0</v>
      </c>
      <c r="BY20" s="518">
        <v>0</v>
      </c>
      <c r="BZ20" s="518">
        <v>13.817931700000001</v>
      </c>
      <c r="CA20" s="518">
        <v>0</v>
      </c>
      <c r="CB20" s="518">
        <v>0</v>
      </c>
      <c r="CC20" s="518">
        <v>0</v>
      </c>
      <c r="CD20" s="518">
        <v>0</v>
      </c>
      <c r="CE20" s="518">
        <v>10.6217083</v>
      </c>
      <c r="CF20" s="518">
        <v>133.58100028999999</v>
      </c>
      <c r="CG20" s="518">
        <f t="shared" si="5"/>
        <v>164.43612630999999</v>
      </c>
      <c r="CH20" s="519"/>
      <c r="CI20" s="518">
        <v>0</v>
      </c>
      <c r="CJ20" s="518">
        <v>17.664523490000001</v>
      </c>
      <c r="CK20" s="518">
        <v>0</v>
      </c>
      <c r="CL20" s="518">
        <v>0</v>
      </c>
      <c r="CM20" s="518">
        <v>7.3859060599999991</v>
      </c>
      <c r="CN20" s="518">
        <v>0</v>
      </c>
      <c r="CO20" s="518">
        <v>0</v>
      </c>
      <c r="CP20" s="518">
        <v>0</v>
      </c>
      <c r="CQ20" s="518">
        <v>0</v>
      </c>
      <c r="CR20" s="518">
        <v>60</v>
      </c>
      <c r="CS20" s="518">
        <v>0</v>
      </c>
      <c r="CT20" s="518">
        <v>0</v>
      </c>
      <c r="CU20" s="518">
        <f t="shared" si="6"/>
        <v>85.050429550000004</v>
      </c>
      <c r="CV20" s="519"/>
      <c r="CW20" s="518">
        <v>0</v>
      </c>
      <c r="CX20" s="518">
        <v>0</v>
      </c>
      <c r="CY20" s="518">
        <v>0</v>
      </c>
      <c r="CZ20" s="518">
        <v>0</v>
      </c>
      <c r="DA20" s="518">
        <v>0</v>
      </c>
      <c r="DB20" s="518">
        <v>1.6460354000000001</v>
      </c>
      <c r="DC20" s="518">
        <v>0</v>
      </c>
      <c r="DD20" s="518">
        <v>3.3245222799999996</v>
      </c>
      <c r="DE20" s="518">
        <v>0</v>
      </c>
      <c r="DF20" s="518">
        <v>17.405536380000001</v>
      </c>
      <c r="DG20" s="518">
        <v>0</v>
      </c>
      <c r="DH20" s="518">
        <v>0</v>
      </c>
      <c r="DI20" s="518">
        <f t="shared" si="7"/>
        <v>22.37609406</v>
      </c>
      <c r="DJ20" s="519"/>
      <c r="DK20" s="518">
        <v>0</v>
      </c>
      <c r="DL20" s="518">
        <v>0.18098848000000001</v>
      </c>
      <c r="DM20" s="518">
        <v>0</v>
      </c>
      <c r="DN20" s="518">
        <v>1.2411304700000001</v>
      </c>
      <c r="DO20" s="518">
        <v>0</v>
      </c>
      <c r="DP20" s="518">
        <v>25</v>
      </c>
      <c r="DQ20" s="518">
        <v>0</v>
      </c>
      <c r="DR20" s="518">
        <v>0</v>
      </c>
      <c r="DS20" s="518">
        <v>-8.8391999999999995E-4</v>
      </c>
      <c r="DT20" s="518">
        <v>0</v>
      </c>
      <c r="DU20" s="518">
        <v>0</v>
      </c>
      <c r="DV20" s="518">
        <v>1.54360019</v>
      </c>
      <c r="DW20" s="518">
        <f t="shared" si="8"/>
        <v>27.964835220000001</v>
      </c>
      <c r="DX20" s="519"/>
      <c r="DY20" s="518">
        <v>0</v>
      </c>
      <c r="DZ20" s="518">
        <v>0</v>
      </c>
      <c r="EA20" s="518">
        <v>0.34704446999999999</v>
      </c>
      <c r="EB20" s="518">
        <v>0</v>
      </c>
      <c r="EC20" s="518">
        <v>0</v>
      </c>
      <c r="ED20" s="518">
        <v>0</v>
      </c>
      <c r="EE20" s="518">
        <v>0.95988728000000001</v>
      </c>
      <c r="EF20" s="518">
        <v>0</v>
      </c>
      <c r="EG20" s="518">
        <v>0</v>
      </c>
      <c r="EH20" s="518">
        <v>0</v>
      </c>
      <c r="EI20" s="518">
        <v>0</v>
      </c>
      <c r="EJ20" s="518">
        <v>0.88267085000000001</v>
      </c>
      <c r="EK20" s="518">
        <f t="shared" si="9"/>
        <v>2.1896025999999997</v>
      </c>
      <c r="EL20" s="519"/>
      <c r="EM20" s="518">
        <v>0</v>
      </c>
      <c r="EN20" s="518">
        <v>0</v>
      </c>
      <c r="EO20" s="518">
        <v>3.7581909699999998</v>
      </c>
      <c r="EP20" s="518">
        <v>1.5204405400000001</v>
      </c>
      <c r="EQ20" s="518">
        <v>0</v>
      </c>
      <c r="ER20" s="518">
        <v>0</v>
      </c>
      <c r="ES20" s="518">
        <v>0</v>
      </c>
      <c r="ET20" s="518">
        <v>0</v>
      </c>
      <c r="EU20" s="518">
        <v>0</v>
      </c>
      <c r="EV20" s="518">
        <v>0</v>
      </c>
      <c r="EW20" s="518">
        <v>0</v>
      </c>
      <c r="EX20" s="518">
        <v>0.91930876000000006</v>
      </c>
      <c r="EY20" s="518">
        <f t="shared" si="10"/>
        <v>6.1979402700000001</v>
      </c>
      <c r="EZ20" s="519"/>
      <c r="FA20" s="518">
        <v>0</v>
      </c>
      <c r="FB20" s="518">
        <v>0</v>
      </c>
      <c r="FC20" s="518">
        <v>0</v>
      </c>
      <c r="FD20" s="518">
        <v>0</v>
      </c>
      <c r="FE20" s="518">
        <v>0</v>
      </c>
      <c r="FF20" s="518">
        <v>0</v>
      </c>
      <c r="FG20" s="518">
        <v>0.58402863999999999</v>
      </c>
      <c r="FH20" s="518">
        <v>0</v>
      </c>
      <c r="FI20" s="518">
        <v>0</v>
      </c>
      <c r="FJ20" s="518">
        <v>1.9413659999999999E-2</v>
      </c>
      <c r="FK20" s="518">
        <v>0</v>
      </c>
      <c r="FL20" s="518">
        <v>4.8719430000000001E-2</v>
      </c>
      <c r="FM20" s="518">
        <f t="shared" si="11"/>
        <v>0.65216173</v>
      </c>
      <c r="FO20" s="518">
        <v>0</v>
      </c>
      <c r="FP20" s="518">
        <v>0</v>
      </c>
      <c r="FQ20" s="518">
        <v>-0.10146581</v>
      </c>
      <c r="FR20" s="518">
        <v>0</v>
      </c>
      <c r="FS20" s="518">
        <v>0</v>
      </c>
      <c r="FT20" s="518">
        <v>0</v>
      </c>
      <c r="FU20" s="518">
        <v>0</v>
      </c>
      <c r="FV20" s="518">
        <v>0</v>
      </c>
      <c r="FW20" s="518">
        <v>0</v>
      </c>
      <c r="FX20" s="518">
        <v>0</v>
      </c>
      <c r="FY20" s="518">
        <f>+SUM(FO20:FX20)</f>
        <v>-0.10146581</v>
      </c>
      <c r="GA20" s="708"/>
    </row>
    <row r="21" spans="2:183" ht="15.75" x14ac:dyDescent="0.25">
      <c r="B21" s="696" t="s">
        <v>33</v>
      </c>
      <c r="C21" s="518">
        <v>0.29948765000000005</v>
      </c>
      <c r="D21" s="518">
        <v>0</v>
      </c>
      <c r="E21" s="518">
        <v>0.35484770000000004</v>
      </c>
      <c r="F21" s="518">
        <v>0</v>
      </c>
      <c r="G21" s="518">
        <v>0</v>
      </c>
      <c r="H21" s="518">
        <v>0.50204537999999999</v>
      </c>
      <c r="I21" s="518">
        <v>0</v>
      </c>
      <c r="J21" s="518">
        <v>0.38666591</v>
      </c>
      <c r="K21" s="518">
        <v>0</v>
      </c>
      <c r="L21" s="518">
        <v>0.31289047999999997</v>
      </c>
      <c r="M21" s="518">
        <v>0</v>
      </c>
      <c r="N21" s="518">
        <v>0.56562483999999991</v>
      </c>
      <c r="O21" s="518">
        <f t="shared" si="0"/>
        <v>2.42156196</v>
      </c>
      <c r="P21" s="519"/>
      <c r="Q21" s="518">
        <v>0.14811473999999999</v>
      </c>
      <c r="R21" s="518">
        <v>0</v>
      </c>
      <c r="S21" s="518">
        <v>1.00998403</v>
      </c>
      <c r="T21" s="518">
        <v>0</v>
      </c>
      <c r="U21" s="518">
        <v>0</v>
      </c>
      <c r="V21" s="518">
        <v>1.4327122699999999</v>
      </c>
      <c r="W21" s="518">
        <v>0</v>
      </c>
      <c r="X21" s="518">
        <v>0</v>
      </c>
      <c r="Y21" s="518">
        <v>0</v>
      </c>
      <c r="Z21" s="518">
        <v>0</v>
      </c>
      <c r="AA21" s="518">
        <v>0</v>
      </c>
      <c r="AB21" s="518">
        <v>1.92841058</v>
      </c>
      <c r="AC21" s="518">
        <f t="shared" si="1"/>
        <v>4.5192216199999997</v>
      </c>
      <c r="AD21" s="519"/>
      <c r="AE21" s="518">
        <v>0</v>
      </c>
      <c r="AF21" s="518">
        <v>0</v>
      </c>
      <c r="AG21" s="518">
        <v>0</v>
      </c>
      <c r="AH21" s="518">
        <v>2.2999999999999998</v>
      </c>
      <c r="AI21" s="518">
        <v>0</v>
      </c>
      <c r="AJ21" s="518">
        <v>0</v>
      </c>
      <c r="AK21" s="518">
        <v>0</v>
      </c>
      <c r="AL21" s="518">
        <v>0</v>
      </c>
      <c r="AM21" s="518">
        <v>0</v>
      </c>
      <c r="AN21" s="518">
        <v>0</v>
      </c>
      <c r="AO21" s="518">
        <v>0</v>
      </c>
      <c r="AP21" s="518">
        <v>2.2456999999999998</v>
      </c>
      <c r="AQ21" s="518">
        <f t="shared" si="2"/>
        <v>4.5457000000000001</v>
      </c>
      <c r="AR21" s="519"/>
      <c r="AS21" s="518">
        <v>0</v>
      </c>
      <c r="AT21" s="518">
        <v>0</v>
      </c>
      <c r="AU21" s="518">
        <v>0</v>
      </c>
      <c r="AV21" s="518">
        <v>0</v>
      </c>
      <c r="AW21" s="518">
        <v>0</v>
      </c>
      <c r="AX21" s="518">
        <v>0</v>
      </c>
      <c r="AY21" s="518">
        <v>0</v>
      </c>
      <c r="AZ21" s="518">
        <v>0</v>
      </c>
      <c r="BA21" s="518">
        <v>1</v>
      </c>
      <c r="BB21" s="518">
        <v>0</v>
      </c>
      <c r="BC21" s="518">
        <v>0</v>
      </c>
      <c r="BD21" s="518">
        <v>3</v>
      </c>
      <c r="BE21" s="518">
        <f t="shared" si="3"/>
        <v>4</v>
      </c>
      <c r="BF21" s="519"/>
      <c r="BG21" s="518">
        <v>0</v>
      </c>
      <c r="BH21" s="518">
        <v>0</v>
      </c>
      <c r="BI21" s="518">
        <v>0</v>
      </c>
      <c r="BJ21" s="518">
        <v>0</v>
      </c>
      <c r="BK21" s="518">
        <v>0</v>
      </c>
      <c r="BL21" s="518">
        <v>0</v>
      </c>
      <c r="BM21" s="518">
        <v>0</v>
      </c>
      <c r="BN21" s="518">
        <v>0</v>
      </c>
      <c r="BO21" s="518">
        <v>0</v>
      </c>
      <c r="BP21" s="518">
        <v>0</v>
      </c>
      <c r="BQ21" s="518">
        <v>0</v>
      </c>
      <c r="BR21" s="518">
        <v>1.6</v>
      </c>
      <c r="BS21" s="518">
        <f t="shared" si="4"/>
        <v>1.6</v>
      </c>
      <c r="BT21" s="519"/>
      <c r="BU21" s="518">
        <v>0</v>
      </c>
      <c r="BV21" s="518">
        <v>0</v>
      </c>
      <c r="BW21" s="518">
        <v>0</v>
      </c>
      <c r="BX21" s="518">
        <v>0</v>
      </c>
      <c r="BY21" s="518">
        <v>0</v>
      </c>
      <c r="BZ21" s="518">
        <v>0</v>
      </c>
      <c r="CA21" s="518">
        <v>0</v>
      </c>
      <c r="CB21" s="518">
        <v>0</v>
      </c>
      <c r="CC21" s="518">
        <v>0.46</v>
      </c>
      <c r="CD21" s="518">
        <v>0</v>
      </c>
      <c r="CE21" s="518">
        <v>0</v>
      </c>
      <c r="CF21" s="518">
        <v>1.03317715</v>
      </c>
      <c r="CG21" s="518">
        <f t="shared" si="5"/>
        <v>1.49317715</v>
      </c>
      <c r="CH21" s="519"/>
      <c r="CI21" s="518">
        <v>0</v>
      </c>
      <c r="CJ21" s="518">
        <v>0</v>
      </c>
      <c r="CK21" s="518">
        <v>0</v>
      </c>
      <c r="CL21" s="518">
        <v>0</v>
      </c>
      <c r="CM21" s="518">
        <v>0</v>
      </c>
      <c r="CN21" s="518">
        <v>0</v>
      </c>
      <c r="CO21" s="518">
        <v>0</v>
      </c>
      <c r="CP21" s="518">
        <v>0</v>
      </c>
      <c r="CQ21" s="518">
        <v>0</v>
      </c>
      <c r="CR21" s="518">
        <v>0</v>
      </c>
      <c r="CS21" s="518">
        <v>0</v>
      </c>
      <c r="CT21" s="518">
        <v>0</v>
      </c>
      <c r="CU21" s="518">
        <f t="shared" si="6"/>
        <v>0</v>
      </c>
      <c r="CV21" s="519"/>
      <c r="CW21" s="518">
        <v>0</v>
      </c>
      <c r="CX21" s="518">
        <v>0</v>
      </c>
      <c r="CY21" s="518">
        <v>0</v>
      </c>
      <c r="CZ21" s="518">
        <v>0</v>
      </c>
      <c r="DA21" s="518">
        <v>0</v>
      </c>
      <c r="DB21" s="518">
        <v>0</v>
      </c>
      <c r="DC21" s="518">
        <v>0</v>
      </c>
      <c r="DD21" s="518">
        <v>0</v>
      </c>
      <c r="DE21" s="518">
        <v>0</v>
      </c>
      <c r="DF21" s="518">
        <v>0</v>
      </c>
      <c r="DG21" s="518">
        <v>0</v>
      </c>
      <c r="DH21" s="518">
        <v>0</v>
      </c>
      <c r="DI21" s="518">
        <f t="shared" si="7"/>
        <v>0</v>
      </c>
      <c r="DJ21" s="519"/>
      <c r="DK21" s="518">
        <v>0</v>
      </c>
      <c r="DL21" s="518">
        <v>0</v>
      </c>
      <c r="DM21" s="518">
        <v>0.34</v>
      </c>
      <c r="DN21" s="518">
        <v>0</v>
      </c>
      <c r="DO21" s="518">
        <v>0</v>
      </c>
      <c r="DP21" s="518">
        <v>0</v>
      </c>
      <c r="DQ21" s="518">
        <v>0</v>
      </c>
      <c r="DR21" s="518">
        <v>0</v>
      </c>
      <c r="DS21" s="518">
        <v>0</v>
      </c>
      <c r="DT21" s="518">
        <v>0</v>
      </c>
      <c r="DU21" s="518">
        <v>0</v>
      </c>
      <c r="DV21" s="518">
        <v>0</v>
      </c>
      <c r="DW21" s="518">
        <f t="shared" si="8"/>
        <v>0.34</v>
      </c>
      <c r="DX21" s="519"/>
      <c r="DY21" s="518">
        <v>0</v>
      </c>
      <c r="DZ21" s="518">
        <v>0.52540772000000002</v>
      </c>
      <c r="EA21" s="518">
        <v>0</v>
      </c>
      <c r="EB21" s="518">
        <v>0</v>
      </c>
      <c r="EC21" s="518">
        <v>0</v>
      </c>
      <c r="ED21" s="518">
        <v>1.8524900900000001</v>
      </c>
      <c r="EE21" s="518">
        <v>0</v>
      </c>
      <c r="EF21" s="518">
        <v>0</v>
      </c>
      <c r="EG21" s="518">
        <v>0.84928722999999995</v>
      </c>
      <c r="EH21" s="518">
        <v>0</v>
      </c>
      <c r="EI21" s="518">
        <v>0</v>
      </c>
      <c r="EJ21" s="518">
        <v>7.6663933499999999</v>
      </c>
      <c r="EK21" s="518">
        <f t="shared" si="9"/>
        <v>10.89357839</v>
      </c>
      <c r="EL21" s="519"/>
      <c r="EM21" s="518">
        <v>0</v>
      </c>
      <c r="EN21" s="518">
        <v>0</v>
      </c>
      <c r="EO21" s="518">
        <v>0</v>
      </c>
      <c r="EP21" s="518">
        <v>0</v>
      </c>
      <c r="EQ21" s="518">
        <v>0</v>
      </c>
      <c r="ER21" s="518">
        <v>0</v>
      </c>
      <c r="ES21" s="518">
        <v>0</v>
      </c>
      <c r="ET21" s="518">
        <v>0</v>
      </c>
      <c r="EU21" s="518">
        <v>0</v>
      </c>
      <c r="EV21" s="518">
        <v>4.6087355999999993</v>
      </c>
      <c r="EW21" s="518">
        <v>0</v>
      </c>
      <c r="EX21" s="518">
        <v>2.49417234</v>
      </c>
      <c r="EY21" s="518">
        <f t="shared" si="10"/>
        <v>7.1029079399999997</v>
      </c>
      <c r="EZ21" s="519"/>
      <c r="FA21" s="518">
        <v>0</v>
      </c>
      <c r="FB21" s="518">
        <v>0</v>
      </c>
      <c r="FC21" s="518">
        <v>0</v>
      </c>
      <c r="FD21" s="518">
        <v>0</v>
      </c>
      <c r="FE21" s="518">
        <v>0</v>
      </c>
      <c r="FF21" s="518">
        <v>0</v>
      </c>
      <c r="FG21" s="518">
        <v>1.1209978600000001</v>
      </c>
      <c r="FH21" s="518">
        <v>0</v>
      </c>
      <c r="FI21" s="518">
        <v>0</v>
      </c>
      <c r="FJ21" s="518">
        <v>2.3429129</v>
      </c>
      <c r="FK21" s="518">
        <v>0</v>
      </c>
      <c r="FL21" s="518">
        <v>0</v>
      </c>
      <c r="FM21" s="518">
        <f t="shared" si="11"/>
        <v>3.4639107600000001</v>
      </c>
      <c r="FO21" s="518">
        <v>0</v>
      </c>
      <c r="FP21" s="518">
        <v>0</v>
      </c>
      <c r="FQ21" s="518">
        <v>1.09943137</v>
      </c>
      <c r="FR21" s="518">
        <v>0</v>
      </c>
      <c r="FS21" s="518">
        <v>0</v>
      </c>
      <c r="FT21" s="518">
        <v>0</v>
      </c>
      <c r="FU21" s="518">
        <v>0</v>
      </c>
      <c r="FV21" s="518">
        <v>0</v>
      </c>
      <c r="FW21" s="518">
        <v>0</v>
      </c>
      <c r="FX21" s="518">
        <v>0</v>
      </c>
      <c r="FY21" s="518">
        <f>+SUM(FO21:FX21)</f>
        <v>1.09943137</v>
      </c>
      <c r="GA21" s="708"/>
    </row>
    <row r="22" spans="2:183" ht="15.75" x14ac:dyDescent="0.25">
      <c r="B22" s="696" t="s">
        <v>34</v>
      </c>
      <c r="C22" s="518">
        <v>10.851983000000001</v>
      </c>
      <c r="D22" s="518">
        <v>0</v>
      </c>
      <c r="E22" s="518">
        <v>20.83344598</v>
      </c>
      <c r="F22" s="518">
        <v>27.966326240000001</v>
      </c>
      <c r="G22" s="518">
        <v>1.9615010799999999</v>
      </c>
      <c r="H22" s="518">
        <v>8.02861008</v>
      </c>
      <c r="I22" s="518">
        <v>0</v>
      </c>
      <c r="J22" s="518">
        <v>7.7535238900000003</v>
      </c>
      <c r="K22" s="518">
        <v>2.5738179799999998</v>
      </c>
      <c r="L22" s="518">
        <v>5.2943489500000007</v>
      </c>
      <c r="M22" s="518">
        <v>17.903711539999996</v>
      </c>
      <c r="N22" s="518">
        <v>51.135522539999997</v>
      </c>
      <c r="O22" s="518">
        <f t="shared" si="0"/>
        <v>154.30279128000001</v>
      </c>
      <c r="P22" s="519"/>
      <c r="Q22" s="518">
        <v>0</v>
      </c>
      <c r="R22" s="518">
        <v>0</v>
      </c>
      <c r="S22" s="518">
        <v>0</v>
      </c>
      <c r="T22" s="518">
        <v>3.9840391899999998</v>
      </c>
      <c r="U22" s="518">
        <v>0</v>
      </c>
      <c r="V22" s="518">
        <v>17.11455672</v>
      </c>
      <c r="W22" s="518">
        <v>0</v>
      </c>
      <c r="X22" s="518">
        <v>8.5819586399999999</v>
      </c>
      <c r="Y22" s="518">
        <v>18.961298899999999</v>
      </c>
      <c r="Z22" s="518">
        <v>3.9074476300000001</v>
      </c>
      <c r="AA22" s="518">
        <v>11.95028097</v>
      </c>
      <c r="AB22" s="518">
        <v>13.6552302</v>
      </c>
      <c r="AC22" s="518">
        <f t="shared" si="1"/>
        <v>78.154812250000006</v>
      </c>
      <c r="AD22" s="519"/>
      <c r="AE22" s="518">
        <v>6.2171943000000001</v>
      </c>
      <c r="AF22" s="518">
        <v>0</v>
      </c>
      <c r="AG22" s="518">
        <v>0</v>
      </c>
      <c r="AH22" s="518">
        <v>0</v>
      </c>
      <c r="AI22" s="518">
        <v>3.3965806999999999</v>
      </c>
      <c r="AJ22" s="518">
        <v>0</v>
      </c>
      <c r="AK22" s="518">
        <v>3.3851988699999995</v>
      </c>
      <c r="AL22" s="518">
        <v>3.0965806899999997</v>
      </c>
      <c r="AM22" s="518">
        <v>1.33063697</v>
      </c>
      <c r="AN22" s="518">
        <v>0</v>
      </c>
      <c r="AO22" s="518">
        <v>0</v>
      </c>
      <c r="AP22" s="518">
        <v>21.783282309999997</v>
      </c>
      <c r="AQ22" s="518">
        <f t="shared" si="2"/>
        <v>39.209473840000001</v>
      </c>
      <c r="AR22" s="519"/>
      <c r="AS22" s="518">
        <v>0</v>
      </c>
      <c r="AT22" s="518">
        <v>14.807373150000002</v>
      </c>
      <c r="AU22" s="518">
        <v>0</v>
      </c>
      <c r="AV22" s="518">
        <v>0</v>
      </c>
      <c r="AW22" s="518">
        <v>15.31349552</v>
      </c>
      <c r="AX22" s="518">
        <v>0</v>
      </c>
      <c r="AY22" s="518">
        <v>0</v>
      </c>
      <c r="AZ22" s="518">
        <v>10</v>
      </c>
      <c r="BA22" s="518">
        <v>1.83043194</v>
      </c>
      <c r="BB22" s="518">
        <v>14.8</v>
      </c>
      <c r="BC22" s="518">
        <v>0</v>
      </c>
      <c r="BD22" s="518">
        <v>2.1966401700000002</v>
      </c>
      <c r="BE22" s="518">
        <f t="shared" si="3"/>
        <v>58.947940780000003</v>
      </c>
      <c r="BF22" s="519"/>
      <c r="BG22" s="518">
        <v>0</v>
      </c>
      <c r="BH22" s="518">
        <v>0</v>
      </c>
      <c r="BI22" s="518">
        <v>0</v>
      </c>
      <c r="BJ22" s="518">
        <v>10.573263470000001</v>
      </c>
      <c r="BK22" s="518">
        <v>6</v>
      </c>
      <c r="BL22" s="518">
        <v>5.8743298900000003</v>
      </c>
      <c r="BM22" s="518">
        <v>0</v>
      </c>
      <c r="BN22" s="518">
        <v>0.5</v>
      </c>
      <c r="BO22" s="518">
        <v>22.21396524</v>
      </c>
      <c r="BP22" s="518">
        <v>7.7469867300000006</v>
      </c>
      <c r="BQ22" s="518">
        <v>0</v>
      </c>
      <c r="BR22" s="518">
        <v>14.18532094</v>
      </c>
      <c r="BS22" s="518">
        <f t="shared" si="4"/>
        <v>67.093866270000007</v>
      </c>
      <c r="BT22" s="519"/>
      <c r="BU22" s="518">
        <v>0</v>
      </c>
      <c r="BV22" s="518">
        <v>5.1324096700000004</v>
      </c>
      <c r="BW22" s="518">
        <v>0.75745731000000005</v>
      </c>
      <c r="BX22" s="518">
        <v>1.6002809999999998</v>
      </c>
      <c r="BY22" s="518">
        <v>0.20050000000000001</v>
      </c>
      <c r="BZ22" s="518">
        <v>0</v>
      </c>
      <c r="CA22" s="518">
        <v>0</v>
      </c>
      <c r="CB22" s="518">
        <v>6.3974216100000003</v>
      </c>
      <c r="CC22" s="518">
        <v>12.34304</v>
      </c>
      <c r="CD22" s="518">
        <v>0.57217881000000015</v>
      </c>
      <c r="CE22" s="518">
        <v>0</v>
      </c>
      <c r="CF22" s="518">
        <v>99.8</v>
      </c>
      <c r="CG22" s="518">
        <f t="shared" si="5"/>
        <v>126.8032884</v>
      </c>
      <c r="CH22" s="519"/>
      <c r="CI22" s="518">
        <v>0.81877860000000002</v>
      </c>
      <c r="CJ22" s="518">
        <v>0</v>
      </c>
      <c r="CK22" s="518">
        <v>5</v>
      </c>
      <c r="CL22" s="518">
        <v>0</v>
      </c>
      <c r="CM22" s="518">
        <v>0</v>
      </c>
      <c r="CN22" s="518">
        <v>0</v>
      </c>
      <c r="CO22" s="518">
        <v>0</v>
      </c>
      <c r="CP22" s="518">
        <v>3.9465506100000001</v>
      </c>
      <c r="CQ22" s="518">
        <v>2.03779435</v>
      </c>
      <c r="CR22" s="518">
        <v>0</v>
      </c>
      <c r="CS22" s="518">
        <v>8.5</v>
      </c>
      <c r="CT22" s="518">
        <v>0</v>
      </c>
      <c r="CU22" s="518">
        <f t="shared" si="6"/>
        <v>20.303123560000003</v>
      </c>
      <c r="CV22" s="519"/>
      <c r="CW22" s="518">
        <v>3.0611756699999999</v>
      </c>
      <c r="CX22" s="518">
        <v>0</v>
      </c>
      <c r="CY22" s="518">
        <v>0</v>
      </c>
      <c r="CZ22" s="518">
        <v>26.048321560000002</v>
      </c>
      <c r="DA22" s="518">
        <v>0</v>
      </c>
      <c r="DB22" s="518">
        <v>2.1004222599999998</v>
      </c>
      <c r="DC22" s="518">
        <v>30</v>
      </c>
      <c r="DD22" s="518">
        <v>0</v>
      </c>
      <c r="DE22" s="518">
        <v>2.7742645300000004</v>
      </c>
      <c r="DF22" s="518">
        <v>0</v>
      </c>
      <c r="DG22" s="518">
        <v>6.3002818100000004</v>
      </c>
      <c r="DH22" s="518">
        <v>36.833658389999997</v>
      </c>
      <c r="DI22" s="518">
        <f t="shared" si="7"/>
        <v>107.11812422</v>
      </c>
      <c r="DJ22" s="519"/>
      <c r="DK22" s="518">
        <v>0</v>
      </c>
      <c r="DL22" s="518">
        <v>0</v>
      </c>
      <c r="DM22" s="518">
        <v>2.50706937</v>
      </c>
      <c r="DN22" s="518">
        <v>0</v>
      </c>
      <c r="DO22" s="518">
        <v>0</v>
      </c>
      <c r="DP22" s="518">
        <v>9.8000000000000007</v>
      </c>
      <c r="DQ22" s="518">
        <v>0</v>
      </c>
      <c r="DR22" s="518">
        <v>0</v>
      </c>
      <c r="DS22" s="518">
        <v>0</v>
      </c>
      <c r="DT22" s="518">
        <v>0</v>
      </c>
      <c r="DU22" s="518">
        <v>9.8000000000000007</v>
      </c>
      <c r="DV22" s="518">
        <v>0</v>
      </c>
      <c r="DW22" s="518">
        <f t="shared" si="8"/>
        <v>22.107069370000001</v>
      </c>
      <c r="DX22" s="519"/>
      <c r="DY22" s="518">
        <v>0</v>
      </c>
      <c r="DZ22" s="518">
        <v>0</v>
      </c>
      <c r="EA22" s="518">
        <v>1.38410258</v>
      </c>
      <c r="EB22" s="518">
        <v>0</v>
      </c>
      <c r="EC22" s="518">
        <v>3.9206698100000001</v>
      </c>
      <c r="ED22" s="518">
        <v>1.6712595100000001</v>
      </c>
      <c r="EE22" s="518">
        <v>0</v>
      </c>
      <c r="EF22" s="518">
        <v>9.8000000000000007</v>
      </c>
      <c r="EG22" s="518">
        <v>0</v>
      </c>
      <c r="EH22" s="518">
        <v>9.8000000000000007</v>
      </c>
      <c r="EI22" s="518">
        <v>21.919950759999999</v>
      </c>
      <c r="EJ22" s="518">
        <v>0</v>
      </c>
      <c r="EK22" s="518">
        <f t="shared" si="9"/>
        <v>48.495982659999996</v>
      </c>
      <c r="EL22" s="519"/>
      <c r="EM22" s="518">
        <v>0</v>
      </c>
      <c r="EN22" s="518">
        <v>0</v>
      </c>
      <c r="EO22" s="518">
        <v>0</v>
      </c>
      <c r="EP22" s="518">
        <v>7.79</v>
      </c>
      <c r="EQ22" s="518">
        <v>1.9752218100000001</v>
      </c>
      <c r="ER22" s="518">
        <v>0</v>
      </c>
      <c r="ES22" s="518">
        <v>0</v>
      </c>
      <c r="ET22" s="518">
        <v>0</v>
      </c>
      <c r="EU22" s="518">
        <v>0</v>
      </c>
      <c r="EV22" s="518">
        <v>0</v>
      </c>
      <c r="EW22" s="518">
        <v>9.7166493800000016</v>
      </c>
      <c r="EX22" s="518">
        <v>5.8895509499999994</v>
      </c>
      <c r="EY22" s="518">
        <f t="shared" si="10"/>
        <v>25.37142214</v>
      </c>
      <c r="EZ22" s="519"/>
      <c r="FA22" s="518">
        <v>0</v>
      </c>
      <c r="FB22" s="518">
        <v>0</v>
      </c>
      <c r="FC22" s="518">
        <v>0</v>
      </c>
      <c r="FD22" s="518">
        <v>16.787866319999999</v>
      </c>
      <c r="FE22" s="518">
        <v>0</v>
      </c>
      <c r="FF22" s="518">
        <v>0.42440696999999999</v>
      </c>
      <c r="FG22" s="518">
        <v>0</v>
      </c>
      <c r="FH22" s="518">
        <v>2.63444988</v>
      </c>
      <c r="FI22" s="518">
        <v>0</v>
      </c>
      <c r="FJ22" s="518">
        <v>5.8675491099999997</v>
      </c>
      <c r="FK22" s="518">
        <v>0</v>
      </c>
      <c r="FL22" s="518">
        <v>19.93527761</v>
      </c>
      <c r="FM22" s="518">
        <f t="shared" si="11"/>
        <v>45.649549889999996</v>
      </c>
      <c r="FO22" s="518">
        <v>0</v>
      </c>
      <c r="FP22" s="518">
        <v>4.9445358800000001</v>
      </c>
      <c r="FQ22" s="518">
        <v>5.8067008300000005</v>
      </c>
      <c r="FR22" s="518">
        <v>6.8538976700000003</v>
      </c>
      <c r="FS22" s="518">
        <v>20.884542700000004</v>
      </c>
      <c r="FT22" s="518">
        <v>0</v>
      </c>
      <c r="FU22" s="518">
        <v>8.0139407400000007</v>
      </c>
      <c r="FV22" s="518">
        <v>3.2026539999999999</v>
      </c>
      <c r="FW22" s="518">
        <v>21.050921809999998</v>
      </c>
      <c r="FX22" s="518">
        <v>22.602951359999999</v>
      </c>
      <c r="FY22" s="518">
        <f>+SUM(FO22:FX22)</f>
        <v>93.360144990000009</v>
      </c>
      <c r="GA22" s="708"/>
    </row>
    <row r="23" spans="2:183" ht="17.100000000000001" hidden="1" customHeight="1" x14ac:dyDescent="0.25">
      <c r="B23" s="696" t="s">
        <v>35</v>
      </c>
      <c r="C23" s="518">
        <v>0</v>
      </c>
      <c r="D23" s="518">
        <v>0</v>
      </c>
      <c r="E23" s="518">
        <v>0</v>
      </c>
      <c r="F23" s="518">
        <v>0</v>
      </c>
      <c r="G23" s="518">
        <v>0</v>
      </c>
      <c r="H23" s="518">
        <v>0</v>
      </c>
      <c r="I23" s="518">
        <v>0</v>
      </c>
      <c r="J23" s="518">
        <v>0</v>
      </c>
      <c r="K23" s="518">
        <v>0</v>
      </c>
      <c r="L23" s="518">
        <v>0</v>
      </c>
      <c r="M23" s="518">
        <v>0</v>
      </c>
      <c r="N23" s="518">
        <v>0</v>
      </c>
      <c r="O23" s="518">
        <f t="shared" si="0"/>
        <v>0</v>
      </c>
      <c r="P23" s="519"/>
      <c r="Q23" s="518">
        <v>0</v>
      </c>
      <c r="R23" s="518">
        <v>0</v>
      </c>
      <c r="S23" s="518">
        <v>0</v>
      </c>
      <c r="T23" s="518">
        <v>0</v>
      </c>
      <c r="U23" s="518">
        <v>0</v>
      </c>
      <c r="V23" s="518">
        <v>0</v>
      </c>
      <c r="W23" s="518">
        <v>0</v>
      </c>
      <c r="X23" s="518">
        <v>0</v>
      </c>
      <c r="Y23" s="518">
        <v>0</v>
      </c>
      <c r="Z23" s="518">
        <v>0</v>
      </c>
      <c r="AA23" s="518">
        <v>0</v>
      </c>
      <c r="AB23" s="518">
        <v>0</v>
      </c>
      <c r="AC23" s="518">
        <f t="shared" si="1"/>
        <v>0</v>
      </c>
      <c r="AD23" s="519"/>
      <c r="AE23" s="518">
        <v>0</v>
      </c>
      <c r="AF23" s="518">
        <v>0</v>
      </c>
      <c r="AG23" s="518">
        <v>0</v>
      </c>
      <c r="AH23" s="518">
        <v>0</v>
      </c>
      <c r="AI23" s="518">
        <v>0</v>
      </c>
      <c r="AJ23" s="518">
        <v>0</v>
      </c>
      <c r="AK23" s="518">
        <v>0</v>
      </c>
      <c r="AL23" s="518">
        <v>0</v>
      </c>
      <c r="AM23" s="518">
        <v>0</v>
      </c>
      <c r="AN23" s="518">
        <v>0</v>
      </c>
      <c r="AO23" s="518">
        <v>0</v>
      </c>
      <c r="AP23" s="518">
        <v>0</v>
      </c>
      <c r="AQ23" s="518">
        <f t="shared" si="2"/>
        <v>0</v>
      </c>
      <c r="AR23" s="519"/>
      <c r="AS23" s="518">
        <v>0</v>
      </c>
      <c r="AT23" s="518">
        <v>0</v>
      </c>
      <c r="AU23" s="518">
        <v>0</v>
      </c>
      <c r="AV23" s="518">
        <v>0</v>
      </c>
      <c r="AW23" s="518">
        <v>0</v>
      </c>
      <c r="AX23" s="518">
        <v>0</v>
      </c>
      <c r="AY23" s="518">
        <v>0</v>
      </c>
      <c r="AZ23" s="518">
        <v>0</v>
      </c>
      <c r="BA23" s="518">
        <v>0</v>
      </c>
      <c r="BB23" s="518">
        <v>0</v>
      </c>
      <c r="BC23" s="518">
        <v>0</v>
      </c>
      <c r="BD23" s="518">
        <v>0</v>
      </c>
      <c r="BE23" s="518">
        <f t="shared" si="3"/>
        <v>0</v>
      </c>
      <c r="BF23" s="519"/>
      <c r="BG23" s="518">
        <v>0</v>
      </c>
      <c r="BH23" s="518">
        <v>0</v>
      </c>
      <c r="BI23" s="518">
        <v>0</v>
      </c>
      <c r="BJ23" s="518">
        <v>0</v>
      </c>
      <c r="BK23" s="518">
        <v>0</v>
      </c>
      <c r="BL23" s="518">
        <v>0</v>
      </c>
      <c r="BM23" s="518">
        <v>0</v>
      </c>
      <c r="BN23" s="518">
        <v>0</v>
      </c>
      <c r="BO23" s="518">
        <v>0</v>
      </c>
      <c r="BP23" s="518">
        <v>0</v>
      </c>
      <c r="BQ23" s="518">
        <v>0</v>
      </c>
      <c r="BR23" s="518">
        <v>0</v>
      </c>
      <c r="BS23" s="518">
        <f t="shared" si="4"/>
        <v>0</v>
      </c>
      <c r="BT23" s="519"/>
      <c r="BU23" s="518">
        <v>0</v>
      </c>
      <c r="BV23" s="518">
        <v>0</v>
      </c>
      <c r="BW23" s="518">
        <v>0</v>
      </c>
      <c r="BX23" s="518">
        <v>0</v>
      </c>
      <c r="BY23" s="518">
        <v>0</v>
      </c>
      <c r="BZ23" s="518">
        <v>0</v>
      </c>
      <c r="CA23" s="518">
        <v>0</v>
      </c>
      <c r="CB23" s="518">
        <v>0</v>
      </c>
      <c r="CC23" s="518">
        <v>0</v>
      </c>
      <c r="CD23" s="518">
        <v>0</v>
      </c>
      <c r="CE23" s="518">
        <v>0</v>
      </c>
      <c r="CF23" s="518">
        <v>0</v>
      </c>
      <c r="CG23" s="518">
        <f t="shared" si="5"/>
        <v>0</v>
      </c>
      <c r="CH23" s="519"/>
      <c r="CI23" s="518">
        <v>0</v>
      </c>
      <c r="CJ23" s="518">
        <v>0</v>
      </c>
      <c r="CK23" s="518">
        <v>0</v>
      </c>
      <c r="CL23" s="518">
        <v>0</v>
      </c>
      <c r="CM23" s="518">
        <v>0</v>
      </c>
      <c r="CN23" s="518">
        <v>0</v>
      </c>
      <c r="CO23" s="518">
        <v>0</v>
      </c>
      <c r="CP23" s="518">
        <v>0</v>
      </c>
      <c r="CQ23" s="518">
        <v>0</v>
      </c>
      <c r="CR23" s="518">
        <v>0</v>
      </c>
      <c r="CS23" s="518">
        <v>0</v>
      </c>
      <c r="CT23" s="518">
        <v>0</v>
      </c>
      <c r="CU23" s="518">
        <f t="shared" si="6"/>
        <v>0</v>
      </c>
      <c r="CV23" s="519"/>
      <c r="CW23" s="518">
        <v>0</v>
      </c>
      <c r="CX23" s="518">
        <v>0</v>
      </c>
      <c r="CY23" s="518">
        <v>0</v>
      </c>
      <c r="CZ23" s="518">
        <v>0</v>
      </c>
      <c r="DA23" s="518">
        <v>0</v>
      </c>
      <c r="DB23" s="518">
        <v>0</v>
      </c>
      <c r="DC23" s="518">
        <v>0</v>
      </c>
      <c r="DD23" s="518">
        <v>0</v>
      </c>
      <c r="DE23" s="518">
        <v>0</v>
      </c>
      <c r="DF23" s="518">
        <v>0</v>
      </c>
      <c r="DG23" s="518">
        <v>0</v>
      </c>
      <c r="DH23" s="518">
        <v>0</v>
      </c>
      <c r="DI23" s="518">
        <f t="shared" si="7"/>
        <v>0</v>
      </c>
      <c r="DJ23" s="519"/>
      <c r="DK23" s="518">
        <v>0</v>
      </c>
      <c r="DL23" s="518">
        <v>0</v>
      </c>
      <c r="DM23" s="518">
        <v>0</v>
      </c>
      <c r="DN23" s="518">
        <v>0</v>
      </c>
      <c r="DO23" s="518">
        <v>0</v>
      </c>
      <c r="DP23" s="518">
        <v>0</v>
      </c>
      <c r="DQ23" s="518">
        <v>0</v>
      </c>
      <c r="DR23" s="518">
        <v>0</v>
      </c>
      <c r="DS23" s="518">
        <v>0</v>
      </c>
      <c r="DT23" s="518">
        <v>0</v>
      </c>
      <c r="DU23" s="518">
        <v>0</v>
      </c>
      <c r="DV23" s="518">
        <v>0</v>
      </c>
      <c r="DW23" s="518">
        <f t="shared" si="8"/>
        <v>0</v>
      </c>
      <c r="DX23" s="519"/>
      <c r="DY23" s="518">
        <v>0</v>
      </c>
      <c r="DZ23" s="518">
        <v>0</v>
      </c>
      <c r="EA23" s="518">
        <v>0</v>
      </c>
      <c r="EB23" s="518">
        <v>0</v>
      </c>
      <c r="EC23" s="518">
        <v>0</v>
      </c>
      <c r="ED23" s="518">
        <v>0</v>
      </c>
      <c r="EE23" s="518">
        <v>0</v>
      </c>
      <c r="EF23" s="518">
        <v>0</v>
      </c>
      <c r="EG23" s="518">
        <v>0</v>
      </c>
      <c r="EH23" s="518">
        <v>0</v>
      </c>
      <c r="EI23" s="518">
        <v>0</v>
      </c>
      <c r="EJ23" s="518">
        <v>0</v>
      </c>
      <c r="EK23" s="518">
        <f t="shared" si="9"/>
        <v>0</v>
      </c>
      <c r="EL23" s="519"/>
      <c r="EM23" s="518">
        <v>0</v>
      </c>
      <c r="EN23" s="518">
        <v>0</v>
      </c>
      <c r="EO23" s="518">
        <v>0</v>
      </c>
      <c r="EP23" s="518">
        <v>0</v>
      </c>
      <c r="EQ23" s="518">
        <v>0</v>
      </c>
      <c r="ER23" s="518">
        <v>0</v>
      </c>
      <c r="ES23" s="518">
        <v>0</v>
      </c>
      <c r="ET23" s="518">
        <v>0</v>
      </c>
      <c r="EU23" s="518">
        <v>0</v>
      </c>
      <c r="EV23" s="518">
        <v>0</v>
      </c>
      <c r="EW23" s="518">
        <v>0</v>
      </c>
      <c r="EX23" s="518">
        <v>0</v>
      </c>
      <c r="EY23" s="518">
        <f t="shared" si="10"/>
        <v>0</v>
      </c>
      <c r="EZ23" s="519"/>
      <c r="FA23" s="518">
        <v>0</v>
      </c>
      <c r="FB23" s="518">
        <v>0</v>
      </c>
      <c r="FC23" s="518">
        <v>0</v>
      </c>
      <c r="FD23" s="518">
        <v>0</v>
      </c>
      <c r="FE23" s="518">
        <v>0</v>
      </c>
      <c r="FF23" s="518">
        <v>0</v>
      </c>
      <c r="FG23" s="518">
        <v>0</v>
      </c>
      <c r="FH23" s="518">
        <v>0</v>
      </c>
      <c r="FI23" s="518">
        <v>0</v>
      </c>
      <c r="FJ23" s="518">
        <v>0</v>
      </c>
      <c r="FK23" s="518">
        <v>0</v>
      </c>
      <c r="FL23" s="518">
        <v>0</v>
      </c>
      <c r="FM23" s="518">
        <f t="shared" si="11"/>
        <v>0</v>
      </c>
      <c r="FO23" s="518">
        <v>0</v>
      </c>
      <c r="FP23" s="518">
        <v>0</v>
      </c>
      <c r="FQ23" s="518">
        <v>0</v>
      </c>
      <c r="FR23" s="518">
        <v>0</v>
      </c>
      <c r="FS23" s="518">
        <v>0</v>
      </c>
      <c r="FT23" s="518">
        <v>0</v>
      </c>
      <c r="FU23" s="518">
        <v>0</v>
      </c>
      <c r="FV23" s="518">
        <v>0</v>
      </c>
      <c r="FW23" s="518">
        <v>0</v>
      </c>
      <c r="FX23" s="518">
        <v>0</v>
      </c>
      <c r="FY23" s="518">
        <f>+SUM(FO23:FX23)</f>
        <v>0</v>
      </c>
      <c r="GA23" s="708"/>
    </row>
    <row r="24" spans="2:183" ht="15.75" hidden="1" x14ac:dyDescent="0.25">
      <c r="B24" s="696" t="s">
        <v>36</v>
      </c>
      <c r="C24" s="518">
        <v>0</v>
      </c>
      <c r="D24" s="518">
        <v>0</v>
      </c>
      <c r="E24" s="518">
        <v>0</v>
      </c>
      <c r="F24" s="518">
        <v>0</v>
      </c>
      <c r="G24" s="518">
        <v>0</v>
      </c>
      <c r="H24" s="518">
        <v>0</v>
      </c>
      <c r="I24" s="518">
        <v>0</v>
      </c>
      <c r="J24" s="518">
        <v>0</v>
      </c>
      <c r="K24" s="518">
        <v>0</v>
      </c>
      <c r="L24" s="518">
        <v>0</v>
      </c>
      <c r="M24" s="518">
        <v>0</v>
      </c>
      <c r="N24" s="518">
        <v>0</v>
      </c>
      <c r="O24" s="518">
        <f t="shared" si="0"/>
        <v>0</v>
      </c>
      <c r="P24" s="519"/>
      <c r="Q24" s="518">
        <v>0</v>
      </c>
      <c r="R24" s="518">
        <v>0</v>
      </c>
      <c r="S24" s="518">
        <v>0</v>
      </c>
      <c r="T24" s="518">
        <v>0</v>
      </c>
      <c r="U24" s="518">
        <v>0</v>
      </c>
      <c r="V24" s="518">
        <v>0</v>
      </c>
      <c r="W24" s="518">
        <v>0</v>
      </c>
      <c r="X24" s="518">
        <v>0</v>
      </c>
      <c r="Y24" s="518">
        <v>0</v>
      </c>
      <c r="Z24" s="518">
        <v>0</v>
      </c>
      <c r="AA24" s="518">
        <v>0</v>
      </c>
      <c r="AB24" s="518">
        <v>0</v>
      </c>
      <c r="AC24" s="518">
        <f t="shared" si="1"/>
        <v>0</v>
      </c>
      <c r="AD24" s="519"/>
      <c r="AE24" s="518">
        <v>0</v>
      </c>
      <c r="AF24" s="518">
        <v>0</v>
      </c>
      <c r="AG24" s="518">
        <v>0</v>
      </c>
      <c r="AH24" s="518">
        <v>0</v>
      </c>
      <c r="AI24" s="518">
        <v>0</v>
      </c>
      <c r="AJ24" s="518">
        <v>0</v>
      </c>
      <c r="AK24" s="518">
        <v>0</v>
      </c>
      <c r="AL24" s="518">
        <v>0</v>
      </c>
      <c r="AM24" s="518">
        <v>0</v>
      </c>
      <c r="AN24" s="518">
        <v>0</v>
      </c>
      <c r="AO24" s="518">
        <v>0</v>
      </c>
      <c r="AP24" s="518">
        <v>0</v>
      </c>
      <c r="AQ24" s="518">
        <f t="shared" si="2"/>
        <v>0</v>
      </c>
      <c r="AR24" s="519"/>
      <c r="AS24" s="518">
        <v>0</v>
      </c>
      <c r="AT24" s="518">
        <v>0</v>
      </c>
      <c r="AU24" s="518">
        <v>0</v>
      </c>
      <c r="AV24" s="518">
        <v>0</v>
      </c>
      <c r="AW24" s="518">
        <v>0</v>
      </c>
      <c r="AX24" s="518">
        <v>0</v>
      </c>
      <c r="AY24" s="518">
        <v>0</v>
      </c>
      <c r="AZ24" s="518">
        <v>0</v>
      </c>
      <c r="BA24" s="518">
        <v>0</v>
      </c>
      <c r="BB24" s="518">
        <v>0</v>
      </c>
      <c r="BC24" s="518">
        <v>0</v>
      </c>
      <c r="BD24" s="518">
        <v>0</v>
      </c>
      <c r="BE24" s="518">
        <f t="shared" si="3"/>
        <v>0</v>
      </c>
      <c r="BF24" s="519"/>
      <c r="BG24" s="518">
        <v>0</v>
      </c>
      <c r="BH24" s="518">
        <v>0</v>
      </c>
      <c r="BI24" s="518">
        <v>0</v>
      </c>
      <c r="BJ24" s="518">
        <v>0</v>
      </c>
      <c r="BK24" s="518">
        <v>0</v>
      </c>
      <c r="BL24" s="518">
        <v>0</v>
      </c>
      <c r="BM24" s="518">
        <v>0</v>
      </c>
      <c r="BN24" s="518">
        <v>0</v>
      </c>
      <c r="BO24" s="518">
        <v>0</v>
      </c>
      <c r="BP24" s="518">
        <v>0</v>
      </c>
      <c r="BQ24" s="518">
        <v>0</v>
      </c>
      <c r="BR24" s="518">
        <v>0</v>
      </c>
      <c r="BS24" s="518">
        <f t="shared" si="4"/>
        <v>0</v>
      </c>
      <c r="BT24" s="519"/>
      <c r="BU24" s="518">
        <v>0</v>
      </c>
      <c r="BV24" s="518">
        <v>0</v>
      </c>
      <c r="BW24" s="518">
        <v>0</v>
      </c>
      <c r="BX24" s="518">
        <v>0</v>
      </c>
      <c r="BY24" s="518">
        <v>0</v>
      </c>
      <c r="BZ24" s="518">
        <v>0</v>
      </c>
      <c r="CA24" s="518">
        <v>0</v>
      </c>
      <c r="CB24" s="518">
        <v>0</v>
      </c>
      <c r="CC24" s="518">
        <v>0</v>
      </c>
      <c r="CD24" s="518">
        <v>0</v>
      </c>
      <c r="CE24" s="518">
        <v>0</v>
      </c>
      <c r="CF24" s="518">
        <v>0</v>
      </c>
      <c r="CG24" s="518">
        <f t="shared" si="5"/>
        <v>0</v>
      </c>
      <c r="CH24" s="519"/>
      <c r="CI24" s="518">
        <v>0</v>
      </c>
      <c r="CJ24" s="518">
        <v>0</v>
      </c>
      <c r="CK24" s="518">
        <v>0</v>
      </c>
      <c r="CL24" s="518">
        <v>0</v>
      </c>
      <c r="CM24" s="518">
        <v>0</v>
      </c>
      <c r="CN24" s="518">
        <v>0</v>
      </c>
      <c r="CO24" s="518">
        <v>0</v>
      </c>
      <c r="CP24" s="518">
        <v>0</v>
      </c>
      <c r="CQ24" s="518">
        <v>0</v>
      </c>
      <c r="CR24" s="518">
        <v>0</v>
      </c>
      <c r="CS24" s="518">
        <v>0</v>
      </c>
      <c r="CT24" s="518">
        <v>0</v>
      </c>
      <c r="CU24" s="518">
        <f t="shared" si="6"/>
        <v>0</v>
      </c>
      <c r="CV24" s="519"/>
      <c r="CW24" s="518">
        <v>0</v>
      </c>
      <c r="CX24" s="518">
        <v>0</v>
      </c>
      <c r="CY24" s="518">
        <v>0</v>
      </c>
      <c r="CZ24" s="518">
        <v>0</v>
      </c>
      <c r="DA24" s="518">
        <v>0</v>
      </c>
      <c r="DB24" s="518">
        <v>0</v>
      </c>
      <c r="DC24" s="518">
        <v>0</v>
      </c>
      <c r="DD24" s="518">
        <v>0</v>
      </c>
      <c r="DE24" s="518">
        <v>0</v>
      </c>
      <c r="DF24" s="518">
        <v>0</v>
      </c>
      <c r="DG24" s="518">
        <v>0</v>
      </c>
      <c r="DH24" s="518">
        <v>0</v>
      </c>
      <c r="DI24" s="518">
        <f t="shared" si="7"/>
        <v>0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0</v>
      </c>
      <c r="DT24" s="518">
        <v>0</v>
      </c>
      <c r="DU24" s="518">
        <v>0</v>
      </c>
      <c r="DV24" s="518">
        <v>0</v>
      </c>
      <c r="DW24" s="518">
        <f t="shared" si="8"/>
        <v>0</v>
      </c>
      <c r="DX24" s="519"/>
      <c r="DY24" s="518">
        <v>0</v>
      </c>
      <c r="DZ24" s="518">
        <v>0</v>
      </c>
      <c r="EA24" s="518">
        <v>0</v>
      </c>
      <c r="EB24" s="518">
        <v>0</v>
      </c>
      <c r="EC24" s="518">
        <v>0</v>
      </c>
      <c r="ED24" s="518">
        <v>0</v>
      </c>
      <c r="EE24" s="518">
        <v>0</v>
      </c>
      <c r="EF24" s="518">
        <v>0</v>
      </c>
      <c r="EG24" s="518">
        <v>0</v>
      </c>
      <c r="EH24" s="518">
        <v>0</v>
      </c>
      <c r="EI24" s="518">
        <v>0</v>
      </c>
      <c r="EJ24" s="518">
        <v>0</v>
      </c>
      <c r="EK24" s="518">
        <f t="shared" si="9"/>
        <v>0</v>
      </c>
      <c r="EL24" s="519"/>
      <c r="EM24" s="518">
        <v>0</v>
      </c>
      <c r="EN24" s="518">
        <v>0</v>
      </c>
      <c r="EO24" s="518">
        <v>0</v>
      </c>
      <c r="EP24" s="518">
        <v>0</v>
      </c>
      <c r="EQ24" s="518">
        <v>0</v>
      </c>
      <c r="ER24" s="518">
        <v>0</v>
      </c>
      <c r="ES24" s="518">
        <v>0</v>
      </c>
      <c r="ET24" s="518">
        <v>0</v>
      </c>
      <c r="EU24" s="518">
        <v>0</v>
      </c>
      <c r="EV24" s="518">
        <v>0</v>
      </c>
      <c r="EW24" s="518">
        <v>0</v>
      </c>
      <c r="EX24" s="518">
        <v>0</v>
      </c>
      <c r="EY24" s="518">
        <f t="shared" si="10"/>
        <v>0</v>
      </c>
      <c r="EZ24" s="519"/>
      <c r="FA24" s="518">
        <v>0</v>
      </c>
      <c r="FB24" s="518">
        <v>0</v>
      </c>
      <c r="FC24" s="518">
        <v>0</v>
      </c>
      <c r="FD24" s="518">
        <v>0</v>
      </c>
      <c r="FE24" s="518">
        <v>0</v>
      </c>
      <c r="FF24" s="518">
        <v>0</v>
      </c>
      <c r="FG24" s="518">
        <v>0</v>
      </c>
      <c r="FH24" s="518">
        <v>0</v>
      </c>
      <c r="FI24" s="518">
        <v>0</v>
      </c>
      <c r="FJ24" s="518">
        <v>0</v>
      </c>
      <c r="FK24" s="518">
        <v>0</v>
      </c>
      <c r="FL24" s="518">
        <v>0</v>
      </c>
      <c r="FM24" s="518">
        <f t="shared" si="11"/>
        <v>0</v>
      </c>
      <c r="FO24" s="518">
        <v>0</v>
      </c>
      <c r="FP24" s="518">
        <v>0</v>
      </c>
      <c r="FQ24" s="518">
        <v>0</v>
      </c>
      <c r="FR24" s="518">
        <v>0</v>
      </c>
      <c r="FS24" s="518">
        <v>0</v>
      </c>
      <c r="FT24" s="518">
        <v>0</v>
      </c>
      <c r="FU24" s="518">
        <v>0</v>
      </c>
      <c r="FV24" s="518">
        <v>0</v>
      </c>
      <c r="FW24" s="518">
        <v>0</v>
      </c>
      <c r="FX24" s="518">
        <v>0</v>
      </c>
      <c r="FY24" s="518">
        <f>+SUM(FO24:FX24)</f>
        <v>0</v>
      </c>
      <c r="GA24" s="708"/>
    </row>
    <row r="25" spans="2:183" ht="15.75" hidden="1" x14ac:dyDescent="0.25">
      <c r="B25" s="696" t="s">
        <v>23</v>
      </c>
      <c r="C25" s="518">
        <v>0</v>
      </c>
      <c r="D25" s="518">
        <v>0</v>
      </c>
      <c r="E25" s="518">
        <v>0</v>
      </c>
      <c r="F25" s="518">
        <v>0</v>
      </c>
      <c r="G25" s="518">
        <v>0</v>
      </c>
      <c r="H25" s="518">
        <v>0</v>
      </c>
      <c r="I25" s="518">
        <v>0</v>
      </c>
      <c r="J25" s="518">
        <v>0</v>
      </c>
      <c r="K25" s="518">
        <v>0</v>
      </c>
      <c r="L25" s="518">
        <v>0</v>
      </c>
      <c r="M25" s="518">
        <v>0</v>
      </c>
      <c r="N25" s="518">
        <v>0</v>
      </c>
      <c r="O25" s="518">
        <f t="shared" si="0"/>
        <v>0</v>
      </c>
      <c r="P25" s="519"/>
      <c r="Q25" s="518">
        <v>0</v>
      </c>
      <c r="R25" s="518">
        <v>0</v>
      </c>
      <c r="S25" s="518">
        <v>0</v>
      </c>
      <c r="T25" s="518">
        <v>0</v>
      </c>
      <c r="U25" s="518">
        <v>0</v>
      </c>
      <c r="V25" s="518">
        <v>0</v>
      </c>
      <c r="W25" s="518">
        <v>0</v>
      </c>
      <c r="X25" s="518">
        <v>0</v>
      </c>
      <c r="Y25" s="518">
        <v>0</v>
      </c>
      <c r="Z25" s="518">
        <v>0</v>
      </c>
      <c r="AA25" s="518">
        <v>0</v>
      </c>
      <c r="AB25" s="518">
        <v>0</v>
      </c>
      <c r="AC25" s="518">
        <f t="shared" si="1"/>
        <v>0</v>
      </c>
      <c r="AD25" s="519"/>
      <c r="AE25" s="518">
        <v>0</v>
      </c>
      <c r="AF25" s="518">
        <v>0</v>
      </c>
      <c r="AG25" s="518">
        <v>0</v>
      </c>
      <c r="AH25" s="518">
        <v>0</v>
      </c>
      <c r="AI25" s="518">
        <v>0</v>
      </c>
      <c r="AJ25" s="518">
        <v>0</v>
      </c>
      <c r="AK25" s="518">
        <v>0</v>
      </c>
      <c r="AL25" s="518">
        <v>0</v>
      </c>
      <c r="AM25" s="518">
        <v>0</v>
      </c>
      <c r="AN25" s="518">
        <v>0</v>
      </c>
      <c r="AO25" s="518">
        <v>0</v>
      </c>
      <c r="AP25" s="518">
        <v>0</v>
      </c>
      <c r="AQ25" s="518">
        <f t="shared" si="2"/>
        <v>0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</v>
      </c>
      <c r="AZ25" s="518">
        <v>0</v>
      </c>
      <c r="BA25" s="518">
        <v>0</v>
      </c>
      <c r="BB25" s="518">
        <v>0</v>
      </c>
      <c r="BC25" s="518">
        <v>0</v>
      </c>
      <c r="BD25" s="518">
        <v>0</v>
      </c>
      <c r="BE25" s="518">
        <f t="shared" si="3"/>
        <v>0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0</v>
      </c>
      <c r="BM25" s="518">
        <v>0</v>
      </c>
      <c r="BN25" s="518">
        <v>0</v>
      </c>
      <c r="BO25" s="518">
        <v>0</v>
      </c>
      <c r="BP25" s="518">
        <v>0</v>
      </c>
      <c r="BQ25" s="518">
        <v>0</v>
      </c>
      <c r="BR25" s="518">
        <v>0</v>
      </c>
      <c r="BS25" s="518">
        <f t="shared" si="4"/>
        <v>0</v>
      </c>
      <c r="BT25" s="519"/>
      <c r="BU25" s="518">
        <v>0</v>
      </c>
      <c r="BV25" s="518">
        <v>0</v>
      </c>
      <c r="BW25" s="518">
        <v>0</v>
      </c>
      <c r="BX25" s="518">
        <v>0</v>
      </c>
      <c r="BY25" s="518">
        <v>0</v>
      </c>
      <c r="BZ25" s="518">
        <v>0</v>
      </c>
      <c r="CA25" s="518">
        <v>0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0</v>
      </c>
      <c r="CH25" s="519"/>
      <c r="CI25" s="518">
        <v>0</v>
      </c>
      <c r="CJ25" s="518">
        <v>0</v>
      </c>
      <c r="CK25" s="518">
        <v>0</v>
      </c>
      <c r="CL25" s="518">
        <v>0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0</v>
      </c>
      <c r="CS25" s="518">
        <v>0</v>
      </c>
      <c r="CT25" s="518">
        <v>0</v>
      </c>
      <c r="CU25" s="518">
        <f t="shared" si="6"/>
        <v>0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0</v>
      </c>
      <c r="DU25" s="518">
        <v>0</v>
      </c>
      <c r="DV25" s="518">
        <v>0</v>
      </c>
      <c r="DW25" s="518">
        <f t="shared" si="8"/>
        <v>0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</v>
      </c>
      <c r="EP25" s="518">
        <v>0</v>
      </c>
      <c r="EQ25" s="518">
        <v>0</v>
      </c>
      <c r="ER25" s="518">
        <v>0</v>
      </c>
      <c r="ES25" s="518">
        <v>0</v>
      </c>
      <c r="ET25" s="518">
        <v>0</v>
      </c>
      <c r="EU25" s="518">
        <v>0</v>
      </c>
      <c r="EV25" s="518">
        <v>0</v>
      </c>
      <c r="EW25" s="518">
        <v>0</v>
      </c>
      <c r="EX25" s="518">
        <v>0</v>
      </c>
      <c r="EY25" s="518">
        <f t="shared" si="10"/>
        <v>0</v>
      </c>
      <c r="EZ25" s="519"/>
      <c r="FA25" s="518">
        <v>0</v>
      </c>
      <c r="FB25" s="518">
        <v>0</v>
      </c>
      <c r="FC25" s="518">
        <v>0</v>
      </c>
      <c r="FD25" s="518">
        <v>0</v>
      </c>
      <c r="FE25" s="518">
        <v>0</v>
      </c>
      <c r="FF25" s="518">
        <v>0</v>
      </c>
      <c r="FG25" s="518">
        <v>0</v>
      </c>
      <c r="FH25" s="518">
        <v>0</v>
      </c>
      <c r="FI25" s="518">
        <v>0</v>
      </c>
      <c r="FJ25" s="518">
        <v>0</v>
      </c>
      <c r="FK25" s="518">
        <v>0</v>
      </c>
      <c r="FL25" s="518">
        <v>0</v>
      </c>
      <c r="FM25" s="518">
        <f t="shared" si="11"/>
        <v>0</v>
      </c>
      <c r="FO25" s="518">
        <v>0</v>
      </c>
      <c r="FP25" s="518">
        <v>0</v>
      </c>
      <c r="FQ25" s="518">
        <v>0</v>
      </c>
      <c r="FR25" s="518">
        <v>0</v>
      </c>
      <c r="FS25" s="518">
        <v>0</v>
      </c>
      <c r="FT25" s="518">
        <v>0</v>
      </c>
      <c r="FU25" s="518">
        <v>0</v>
      </c>
      <c r="FV25" s="518">
        <v>0</v>
      </c>
      <c r="FW25" s="518">
        <v>0</v>
      </c>
      <c r="FX25" s="518">
        <v>0</v>
      </c>
      <c r="FY25" s="518">
        <f>+SUM(FO25:FX25)</f>
        <v>0</v>
      </c>
      <c r="GA25" s="708"/>
    </row>
    <row r="26" spans="2:183" ht="15.75" x14ac:dyDescent="0.25">
      <c r="B26" s="694" t="s">
        <v>37</v>
      </c>
      <c r="C26" s="518">
        <v>0</v>
      </c>
      <c r="D26" s="518">
        <v>0</v>
      </c>
      <c r="E26" s="518">
        <v>1.7064587499999999</v>
      </c>
      <c r="F26" s="518">
        <v>1.7088831699999998</v>
      </c>
      <c r="G26" s="518">
        <v>1.13565151</v>
      </c>
      <c r="H26" s="518">
        <v>0</v>
      </c>
      <c r="I26" s="518">
        <v>0</v>
      </c>
      <c r="J26" s="518">
        <v>0</v>
      </c>
      <c r="K26" s="518">
        <v>2.1633752100000003</v>
      </c>
      <c r="L26" s="518">
        <v>1.1511800299999999</v>
      </c>
      <c r="M26" s="518">
        <v>0</v>
      </c>
      <c r="N26" s="518">
        <v>0</v>
      </c>
      <c r="O26" s="15">
        <f t="shared" si="0"/>
        <v>7.8655486699999999</v>
      </c>
      <c r="P26" s="16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0.59615143599999998</v>
      </c>
      <c r="W26" s="518">
        <v>0</v>
      </c>
      <c r="X26" s="518">
        <v>0</v>
      </c>
      <c r="Y26" s="518">
        <v>0.60973405999999997</v>
      </c>
      <c r="Z26" s="518">
        <v>1.1206333390000001</v>
      </c>
      <c r="AA26" s="518">
        <v>0</v>
      </c>
      <c r="AB26" s="518">
        <v>0</v>
      </c>
      <c r="AC26" s="15">
        <f t="shared" si="1"/>
        <v>2.3265188349999999</v>
      </c>
      <c r="AD26" s="16"/>
      <c r="AE26" s="518">
        <v>0</v>
      </c>
      <c r="AF26" s="518">
        <v>1.2981345799999999</v>
      </c>
      <c r="AG26" s="518">
        <v>0</v>
      </c>
      <c r="AH26" s="518">
        <v>0</v>
      </c>
      <c r="AI26" s="518">
        <v>0</v>
      </c>
      <c r="AJ26" s="518">
        <v>2.3086611499999998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15">
        <f t="shared" si="2"/>
        <v>3.60679573</v>
      </c>
      <c r="AR26" s="16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2.52371554</v>
      </c>
      <c r="AZ26" s="518">
        <v>0</v>
      </c>
      <c r="BA26" s="518">
        <v>0</v>
      </c>
      <c r="BB26" s="518">
        <v>0.81069376999999998</v>
      </c>
      <c r="BC26" s="518">
        <v>0</v>
      </c>
      <c r="BD26" s="518">
        <v>4.5763109499999999</v>
      </c>
      <c r="BE26" s="15">
        <f t="shared" si="3"/>
        <v>7.9107202599999997</v>
      </c>
      <c r="BF26" s="16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0.68280399999999997</v>
      </c>
      <c r="BO26" s="518">
        <v>0</v>
      </c>
      <c r="BP26" s="518">
        <v>0</v>
      </c>
      <c r="BQ26" s="518">
        <v>0</v>
      </c>
      <c r="BR26" s="518">
        <v>0</v>
      </c>
      <c r="BS26" s="15">
        <f t="shared" si="4"/>
        <v>0.68280399999999997</v>
      </c>
      <c r="BT26" s="16"/>
      <c r="BU26" s="518">
        <v>15.413286099999999</v>
      </c>
      <c r="BV26" s="518">
        <v>0</v>
      </c>
      <c r="BW26" s="518">
        <v>0</v>
      </c>
      <c r="BX26" s="518">
        <v>0</v>
      </c>
      <c r="BY26" s="518">
        <v>24.00958219</v>
      </c>
      <c r="BZ26" s="518">
        <v>0</v>
      </c>
      <c r="CA26" s="518">
        <v>0</v>
      </c>
      <c r="CB26" s="518">
        <v>0</v>
      </c>
      <c r="CC26" s="518">
        <v>0</v>
      </c>
      <c r="CD26" s="518">
        <v>0</v>
      </c>
      <c r="CE26" s="518">
        <v>0</v>
      </c>
      <c r="CF26" s="518">
        <v>5.4026238200000005</v>
      </c>
      <c r="CG26" s="15">
        <f t="shared" si="5"/>
        <v>44.825492109999999</v>
      </c>
      <c r="CH26" s="16"/>
      <c r="CI26" s="518">
        <v>9.9550587870000005</v>
      </c>
      <c r="CJ26" s="518">
        <v>4.6266447199999989</v>
      </c>
      <c r="CK26" s="518">
        <v>0</v>
      </c>
      <c r="CL26" s="518">
        <v>5.6513379299999995</v>
      </c>
      <c r="CM26" s="518">
        <v>5.4457687200000002</v>
      </c>
      <c r="CN26" s="518">
        <v>7.1927165799999999</v>
      </c>
      <c r="CO26" s="518">
        <v>0</v>
      </c>
      <c r="CP26" s="518">
        <v>0</v>
      </c>
      <c r="CQ26" s="518">
        <v>0</v>
      </c>
      <c r="CR26" s="518">
        <v>4.5739198180000002</v>
      </c>
      <c r="CS26" s="518">
        <v>23.523502930000003</v>
      </c>
      <c r="CT26" s="518">
        <v>7.3541725199999997</v>
      </c>
      <c r="CU26" s="15">
        <f t="shared" si="6"/>
        <v>68.323122005000016</v>
      </c>
      <c r="CV26" s="16"/>
      <c r="CW26" s="518">
        <v>0</v>
      </c>
      <c r="CX26" s="518">
        <v>0</v>
      </c>
      <c r="CY26" s="518">
        <v>5.4832077499999992</v>
      </c>
      <c r="CZ26" s="518">
        <v>0</v>
      </c>
      <c r="DA26" s="518">
        <v>3.6711916809999998</v>
      </c>
      <c r="DB26" s="518">
        <v>3.1327528500000001</v>
      </c>
      <c r="DC26" s="518">
        <v>0</v>
      </c>
      <c r="DD26" s="518">
        <v>4.5554802700000003</v>
      </c>
      <c r="DE26" s="518">
        <v>0</v>
      </c>
      <c r="DF26" s="518">
        <v>4.4022620499999991</v>
      </c>
      <c r="DG26" s="518">
        <v>0</v>
      </c>
      <c r="DH26" s="518">
        <v>8.2985848400000002</v>
      </c>
      <c r="DI26" s="15">
        <f t="shared" si="7"/>
        <v>29.543479440999999</v>
      </c>
      <c r="DJ26" s="16"/>
      <c r="DK26" s="518">
        <v>3.4056269500000003</v>
      </c>
      <c r="DL26" s="518">
        <v>0</v>
      </c>
      <c r="DM26" s="518">
        <v>0</v>
      </c>
      <c r="DN26" s="518">
        <v>3.1376566800000001</v>
      </c>
      <c r="DO26" s="518">
        <v>1.4616863500000001</v>
      </c>
      <c r="DP26" s="518">
        <v>0</v>
      </c>
      <c r="DQ26" s="518">
        <v>0</v>
      </c>
      <c r="DR26" s="518">
        <v>0</v>
      </c>
      <c r="DS26" s="518">
        <v>0</v>
      </c>
      <c r="DT26" s="518">
        <v>4.4973050900000002</v>
      </c>
      <c r="DU26" s="518">
        <v>0.47848779800000002</v>
      </c>
      <c r="DV26" s="518">
        <v>1.24474855</v>
      </c>
      <c r="DW26" s="15">
        <f t="shared" si="8"/>
        <v>14.225511418</v>
      </c>
      <c r="DX26" s="16"/>
      <c r="DY26" s="518">
        <v>1.4342021999999999</v>
      </c>
      <c r="DZ26" s="518">
        <v>5.0077499999999997E-2</v>
      </c>
      <c r="EA26" s="518">
        <v>2.1398167999999997</v>
      </c>
      <c r="EB26" s="518">
        <v>0</v>
      </c>
      <c r="EC26" s="518">
        <v>0</v>
      </c>
      <c r="ED26" s="518">
        <v>0</v>
      </c>
      <c r="EE26" s="518">
        <v>0</v>
      </c>
      <c r="EF26" s="518">
        <v>0.26843026000000003</v>
      </c>
      <c r="EG26" s="518">
        <v>0</v>
      </c>
      <c r="EH26" s="518">
        <v>0</v>
      </c>
      <c r="EI26" s="518">
        <v>0</v>
      </c>
      <c r="EJ26" s="518">
        <v>1.3810514899999999</v>
      </c>
      <c r="EK26" s="15">
        <f t="shared" si="9"/>
        <v>5.2735782499999999</v>
      </c>
      <c r="EL26" s="16"/>
      <c r="EM26" s="518">
        <v>0</v>
      </c>
      <c r="EN26" s="518">
        <v>0</v>
      </c>
      <c r="EO26" s="518">
        <v>0</v>
      </c>
      <c r="EP26" s="518">
        <v>1.63242296</v>
      </c>
      <c r="EQ26" s="518">
        <v>0</v>
      </c>
      <c r="ER26" s="518">
        <v>0</v>
      </c>
      <c r="ES26" s="518">
        <v>0.44740564199999999</v>
      </c>
      <c r="ET26" s="518">
        <v>0</v>
      </c>
      <c r="EU26" s="518">
        <v>3.9207510000000001E-2</v>
      </c>
      <c r="EV26" s="518">
        <v>5.0077499999999997E-2</v>
      </c>
      <c r="EW26" s="518">
        <v>0</v>
      </c>
      <c r="EX26" s="518">
        <v>0</v>
      </c>
      <c r="EY26" s="15">
        <f t="shared" si="10"/>
        <v>2.1691136119999999</v>
      </c>
      <c r="EZ26" s="16"/>
      <c r="FA26" s="518">
        <v>5.0077499999999997E-2</v>
      </c>
      <c r="FB26" s="518">
        <v>0.36552472999999996</v>
      </c>
      <c r="FC26" s="518">
        <v>5.0077499999999997E-2</v>
      </c>
      <c r="FD26" s="518">
        <v>6.0073750000000002E-2</v>
      </c>
      <c r="FE26" s="518">
        <v>1.5894183100000001</v>
      </c>
      <c r="FF26" s="518">
        <v>5.2047692799999998</v>
      </c>
      <c r="FG26" s="518">
        <v>0</v>
      </c>
      <c r="FH26" s="518">
        <v>2.7381414949999998</v>
      </c>
      <c r="FI26" s="518">
        <v>0</v>
      </c>
      <c r="FJ26" s="518">
        <v>7.6784743300000002</v>
      </c>
      <c r="FK26" s="518">
        <v>0.60996947000000001</v>
      </c>
      <c r="FL26" s="518">
        <v>2.8635735469999997</v>
      </c>
      <c r="FM26" s="15">
        <f t="shared" si="11"/>
        <v>21.210099911999997</v>
      </c>
      <c r="FO26" s="518">
        <v>0</v>
      </c>
      <c r="FP26" s="518">
        <v>1.0914399699999999</v>
      </c>
      <c r="FQ26" s="518">
        <v>0</v>
      </c>
      <c r="FR26" s="518">
        <v>0</v>
      </c>
      <c r="FS26" s="518">
        <v>2.9113227149999998</v>
      </c>
      <c r="FT26" s="518">
        <v>0.37199187</v>
      </c>
      <c r="FU26" s="518">
        <v>6.2471474800000006</v>
      </c>
      <c r="FV26" s="518">
        <v>0.19755940000000002</v>
      </c>
      <c r="FW26" s="518">
        <v>0</v>
      </c>
      <c r="FX26" s="518">
        <v>4.7968843599999991</v>
      </c>
      <c r="FY26" s="15">
        <f>+SUM(FO26:FX26)</f>
        <v>15.616345794999997</v>
      </c>
      <c r="GA26" s="708"/>
    </row>
    <row r="27" spans="2:183" ht="15.75" hidden="1" x14ac:dyDescent="0.25">
      <c r="B27" s="694" t="s">
        <v>737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f t="shared" si="0"/>
        <v>0</v>
      </c>
      <c r="P27" s="16"/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f t="shared" si="1"/>
        <v>0</v>
      </c>
      <c r="AD27" s="16"/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0</v>
      </c>
      <c r="AQ27" s="15">
        <f t="shared" si="2"/>
        <v>0</v>
      </c>
      <c r="AR27" s="16"/>
      <c r="AS27" s="15">
        <v>0</v>
      </c>
      <c r="AT27" s="15">
        <v>0</v>
      </c>
      <c r="AU27" s="15">
        <v>0</v>
      </c>
      <c r="AV27" s="15">
        <v>0</v>
      </c>
      <c r="AW27" s="15">
        <v>0</v>
      </c>
      <c r="AX27" s="15">
        <v>0</v>
      </c>
      <c r="AY27" s="15">
        <v>0</v>
      </c>
      <c r="AZ27" s="15">
        <v>0</v>
      </c>
      <c r="BA27" s="15">
        <v>0</v>
      </c>
      <c r="BB27" s="15">
        <v>0</v>
      </c>
      <c r="BC27" s="15">
        <v>0</v>
      </c>
      <c r="BD27" s="15">
        <v>0</v>
      </c>
      <c r="BE27" s="15">
        <f t="shared" si="3"/>
        <v>0</v>
      </c>
      <c r="BF27" s="16"/>
      <c r="BG27" s="15">
        <v>0</v>
      </c>
      <c r="BH27" s="15">
        <v>0</v>
      </c>
      <c r="BI27" s="15">
        <v>0</v>
      </c>
      <c r="BJ27" s="15">
        <v>0</v>
      </c>
      <c r="BK27" s="15">
        <v>0</v>
      </c>
      <c r="BL27" s="15">
        <v>0</v>
      </c>
      <c r="BM27" s="15">
        <v>0</v>
      </c>
      <c r="BN27" s="15">
        <v>0</v>
      </c>
      <c r="BO27" s="15">
        <v>0</v>
      </c>
      <c r="BP27" s="15">
        <v>0</v>
      </c>
      <c r="BQ27" s="15">
        <v>0</v>
      </c>
      <c r="BR27" s="15">
        <v>0</v>
      </c>
      <c r="BS27" s="15">
        <f t="shared" si="4"/>
        <v>0</v>
      </c>
      <c r="BT27" s="16"/>
      <c r="BU27" s="15">
        <v>0</v>
      </c>
      <c r="BV27" s="15">
        <v>0</v>
      </c>
      <c r="BW27" s="15">
        <v>0</v>
      </c>
      <c r="BX27" s="15">
        <v>0</v>
      </c>
      <c r="BY27" s="15">
        <v>0</v>
      </c>
      <c r="BZ27" s="15">
        <v>0</v>
      </c>
      <c r="CA27" s="15">
        <v>0</v>
      </c>
      <c r="CB27" s="15">
        <v>0</v>
      </c>
      <c r="CC27" s="15">
        <v>0</v>
      </c>
      <c r="CD27" s="15">
        <v>0</v>
      </c>
      <c r="CE27" s="15">
        <v>0</v>
      </c>
      <c r="CF27" s="15">
        <v>0</v>
      </c>
      <c r="CG27" s="15">
        <f t="shared" si="5"/>
        <v>0</v>
      </c>
      <c r="CH27" s="16"/>
      <c r="CI27" s="15">
        <v>0</v>
      </c>
      <c r="CJ27" s="15">
        <v>0</v>
      </c>
      <c r="CK27" s="15">
        <v>0</v>
      </c>
      <c r="CL27" s="15">
        <v>0</v>
      </c>
      <c r="CM27" s="15">
        <v>0</v>
      </c>
      <c r="CN27" s="15">
        <v>0</v>
      </c>
      <c r="CO27" s="15">
        <v>0</v>
      </c>
      <c r="CP27" s="15">
        <v>0</v>
      </c>
      <c r="CQ27" s="15">
        <v>0</v>
      </c>
      <c r="CR27" s="15">
        <v>0</v>
      </c>
      <c r="CS27" s="15">
        <v>0</v>
      </c>
      <c r="CT27" s="15">
        <v>0</v>
      </c>
      <c r="CU27" s="15">
        <f t="shared" si="6"/>
        <v>0</v>
      </c>
      <c r="CV27" s="16"/>
      <c r="CW27" s="15">
        <v>0</v>
      </c>
      <c r="CX27" s="15">
        <v>0</v>
      </c>
      <c r="CY27" s="15">
        <v>0</v>
      </c>
      <c r="CZ27" s="15">
        <v>0</v>
      </c>
      <c r="DA27" s="15">
        <v>0</v>
      </c>
      <c r="DB27" s="15">
        <v>0</v>
      </c>
      <c r="DC27" s="15">
        <v>0</v>
      </c>
      <c r="DD27" s="15">
        <v>0</v>
      </c>
      <c r="DE27" s="15">
        <v>0</v>
      </c>
      <c r="DF27" s="15">
        <v>0</v>
      </c>
      <c r="DG27" s="15">
        <v>0</v>
      </c>
      <c r="DH27" s="15">
        <v>0</v>
      </c>
      <c r="DI27" s="15">
        <f t="shared" si="7"/>
        <v>0</v>
      </c>
      <c r="DJ27" s="16"/>
      <c r="DK27" s="15">
        <v>0</v>
      </c>
      <c r="DL27" s="15">
        <v>0</v>
      </c>
      <c r="DM27" s="15">
        <v>0</v>
      </c>
      <c r="DN27" s="15">
        <v>0</v>
      </c>
      <c r="DO27" s="15">
        <v>0</v>
      </c>
      <c r="DP27" s="15">
        <v>0</v>
      </c>
      <c r="DQ27" s="15">
        <v>0</v>
      </c>
      <c r="DR27" s="15">
        <v>0</v>
      </c>
      <c r="DS27" s="15">
        <v>0</v>
      </c>
      <c r="DT27" s="15">
        <v>0</v>
      </c>
      <c r="DU27" s="15">
        <v>0</v>
      </c>
      <c r="DV27" s="15">
        <v>0</v>
      </c>
      <c r="DW27" s="15">
        <f t="shared" si="8"/>
        <v>0</v>
      </c>
      <c r="DX27" s="16"/>
      <c r="DY27" s="15">
        <v>0</v>
      </c>
      <c r="DZ27" s="15">
        <v>0</v>
      </c>
      <c r="EA27" s="15">
        <v>0</v>
      </c>
      <c r="EB27" s="15">
        <v>0</v>
      </c>
      <c r="EC27" s="15">
        <v>0</v>
      </c>
      <c r="ED27" s="15">
        <v>0</v>
      </c>
      <c r="EE27" s="15">
        <v>0</v>
      </c>
      <c r="EF27" s="15">
        <v>0</v>
      </c>
      <c r="EG27" s="15">
        <v>0</v>
      </c>
      <c r="EH27" s="15">
        <v>0</v>
      </c>
      <c r="EI27" s="15">
        <v>0</v>
      </c>
      <c r="EJ27" s="15">
        <v>0</v>
      </c>
      <c r="EK27" s="15">
        <f t="shared" si="9"/>
        <v>0</v>
      </c>
      <c r="EL27" s="16"/>
      <c r="EM27" s="15">
        <v>0</v>
      </c>
      <c r="EN27" s="15">
        <v>0</v>
      </c>
      <c r="EO27" s="15">
        <v>0</v>
      </c>
      <c r="EP27" s="15">
        <v>0</v>
      </c>
      <c r="EQ27" s="15">
        <v>0</v>
      </c>
      <c r="ER27" s="15">
        <v>0</v>
      </c>
      <c r="ES27" s="15">
        <v>0</v>
      </c>
      <c r="ET27" s="15">
        <v>0</v>
      </c>
      <c r="EU27" s="15">
        <v>12.70130535</v>
      </c>
      <c r="EV27" s="15">
        <v>0</v>
      </c>
      <c r="EW27" s="15">
        <v>0</v>
      </c>
      <c r="EX27" s="15">
        <v>0</v>
      </c>
      <c r="EY27" s="15">
        <f t="shared" si="10"/>
        <v>12.70130535</v>
      </c>
      <c r="EZ27" s="16"/>
      <c r="FA27" s="15">
        <v>0</v>
      </c>
      <c r="FB27" s="15">
        <v>0</v>
      </c>
      <c r="FC27" s="15">
        <v>0</v>
      </c>
      <c r="FD27" s="15">
        <v>0</v>
      </c>
      <c r="FE27" s="15">
        <v>0</v>
      </c>
      <c r="FF27" s="15">
        <v>0</v>
      </c>
      <c r="FG27" s="15">
        <v>0</v>
      </c>
      <c r="FH27" s="15">
        <v>0</v>
      </c>
      <c r="FI27" s="15">
        <v>0</v>
      </c>
      <c r="FJ27" s="15">
        <v>0</v>
      </c>
      <c r="FK27" s="15">
        <v>0</v>
      </c>
      <c r="FL27" s="15">
        <v>0</v>
      </c>
      <c r="FM27" s="15">
        <f t="shared" si="11"/>
        <v>0</v>
      </c>
      <c r="FO27" s="15">
        <v>6.5401219800000003</v>
      </c>
      <c r="FP27" s="15">
        <v>0</v>
      </c>
      <c r="FQ27" s="15">
        <v>0</v>
      </c>
      <c r="FR27" s="15">
        <v>0</v>
      </c>
      <c r="FS27" s="15">
        <v>0</v>
      </c>
      <c r="FT27" s="15">
        <v>0</v>
      </c>
      <c r="FU27" s="15">
        <v>0</v>
      </c>
      <c r="FV27" s="15">
        <v>0</v>
      </c>
      <c r="FW27" s="15">
        <v>17.650294379999998</v>
      </c>
      <c r="FX27" s="15">
        <v>4.0254882500000004</v>
      </c>
      <c r="FY27" s="15">
        <f>+SUM(FO27:FX27)</f>
        <v>28.215904610000003</v>
      </c>
      <c r="GA27" s="708"/>
    </row>
    <row r="28" spans="2:183" ht="15.75" hidden="1" x14ac:dyDescent="0.25">
      <c r="B28" s="694" t="s">
        <v>55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f t="shared" si="0"/>
        <v>0</v>
      </c>
      <c r="P28" s="16"/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f t="shared" si="1"/>
        <v>0</v>
      </c>
      <c r="AD28" s="16"/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f t="shared" si="2"/>
        <v>0</v>
      </c>
      <c r="AR28" s="16"/>
      <c r="AS28" s="15">
        <v>0</v>
      </c>
      <c r="AT28" s="15">
        <v>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f t="shared" si="3"/>
        <v>0</v>
      </c>
      <c r="BF28" s="16"/>
      <c r="BG28" s="15">
        <v>0</v>
      </c>
      <c r="BH28" s="15">
        <v>0</v>
      </c>
      <c r="BI28" s="15">
        <v>0</v>
      </c>
      <c r="BJ28" s="15">
        <v>0</v>
      </c>
      <c r="BK28" s="15">
        <v>0</v>
      </c>
      <c r="BL28" s="15">
        <v>0</v>
      </c>
      <c r="BM28" s="15">
        <v>0</v>
      </c>
      <c r="BN28" s="15">
        <v>0</v>
      </c>
      <c r="BO28" s="15">
        <v>0</v>
      </c>
      <c r="BP28" s="15">
        <v>0</v>
      </c>
      <c r="BQ28" s="15">
        <v>0</v>
      </c>
      <c r="BR28" s="15">
        <v>0</v>
      </c>
      <c r="BS28" s="15">
        <f t="shared" si="4"/>
        <v>0</v>
      </c>
      <c r="BT28" s="16"/>
      <c r="BU28" s="15">
        <v>0</v>
      </c>
      <c r="BV28" s="15">
        <v>0</v>
      </c>
      <c r="BW28" s="15">
        <v>0</v>
      </c>
      <c r="BX28" s="15">
        <v>0</v>
      </c>
      <c r="BY28" s="15">
        <v>0</v>
      </c>
      <c r="BZ28" s="15">
        <v>0</v>
      </c>
      <c r="CA28" s="15">
        <v>0</v>
      </c>
      <c r="CB28" s="15">
        <v>0</v>
      </c>
      <c r="CC28" s="15">
        <v>0</v>
      </c>
      <c r="CD28" s="15">
        <v>0</v>
      </c>
      <c r="CE28" s="15">
        <v>0</v>
      </c>
      <c r="CF28" s="15">
        <v>0</v>
      </c>
      <c r="CG28" s="15">
        <f t="shared" si="5"/>
        <v>0</v>
      </c>
      <c r="CH28" s="16"/>
      <c r="CI28" s="15">
        <v>0</v>
      </c>
      <c r="CJ28" s="15">
        <v>0</v>
      </c>
      <c r="CK28" s="15">
        <v>0</v>
      </c>
      <c r="CL28" s="15">
        <v>0</v>
      </c>
      <c r="CM28" s="15">
        <v>0</v>
      </c>
      <c r="CN28" s="15">
        <v>0</v>
      </c>
      <c r="CO28" s="15">
        <v>0</v>
      </c>
      <c r="CP28" s="15">
        <v>0</v>
      </c>
      <c r="CQ28" s="15">
        <v>0</v>
      </c>
      <c r="CR28" s="15">
        <v>0</v>
      </c>
      <c r="CS28" s="15">
        <v>0</v>
      </c>
      <c r="CT28" s="15">
        <v>0</v>
      </c>
      <c r="CU28" s="15">
        <f t="shared" si="6"/>
        <v>0</v>
      </c>
      <c r="CV28" s="16"/>
      <c r="CW28" s="15">
        <v>0</v>
      </c>
      <c r="CX28" s="15">
        <v>0</v>
      </c>
      <c r="CY28" s="15">
        <v>0</v>
      </c>
      <c r="CZ28" s="15">
        <v>0</v>
      </c>
      <c r="DA28" s="15">
        <v>0</v>
      </c>
      <c r="DB28" s="15">
        <v>0</v>
      </c>
      <c r="DC28" s="15">
        <v>0</v>
      </c>
      <c r="DD28" s="15">
        <v>0</v>
      </c>
      <c r="DE28" s="15">
        <v>0</v>
      </c>
      <c r="DF28" s="15">
        <v>0</v>
      </c>
      <c r="DG28" s="15">
        <v>0</v>
      </c>
      <c r="DH28" s="15">
        <v>0</v>
      </c>
      <c r="DI28" s="15">
        <f t="shared" si="7"/>
        <v>0</v>
      </c>
      <c r="DJ28" s="16"/>
      <c r="DK28" s="15">
        <v>0</v>
      </c>
      <c r="DL28" s="15">
        <v>0</v>
      </c>
      <c r="DM28" s="15">
        <v>0</v>
      </c>
      <c r="DN28" s="15">
        <v>0</v>
      </c>
      <c r="DO28" s="15">
        <v>0</v>
      </c>
      <c r="DP28" s="15">
        <v>0</v>
      </c>
      <c r="DQ28" s="15">
        <v>0</v>
      </c>
      <c r="DR28" s="15">
        <v>0</v>
      </c>
      <c r="DS28" s="15">
        <v>0</v>
      </c>
      <c r="DT28" s="15">
        <v>0</v>
      </c>
      <c r="DU28" s="15">
        <v>0</v>
      </c>
      <c r="DV28" s="15">
        <v>0</v>
      </c>
      <c r="DW28" s="15">
        <f t="shared" si="8"/>
        <v>0</v>
      </c>
      <c r="DX28" s="16"/>
      <c r="DY28" s="15">
        <v>0</v>
      </c>
      <c r="DZ28" s="15">
        <v>0</v>
      </c>
      <c r="EA28" s="15">
        <v>0</v>
      </c>
      <c r="EB28" s="15">
        <v>0</v>
      </c>
      <c r="EC28" s="15">
        <v>0</v>
      </c>
      <c r="ED28" s="15">
        <v>0</v>
      </c>
      <c r="EE28" s="15">
        <v>0</v>
      </c>
      <c r="EF28" s="15">
        <v>0</v>
      </c>
      <c r="EG28" s="15">
        <v>0</v>
      </c>
      <c r="EH28" s="15">
        <v>0</v>
      </c>
      <c r="EI28" s="15">
        <v>0</v>
      </c>
      <c r="EJ28" s="15">
        <v>0</v>
      </c>
      <c r="EK28" s="15">
        <f t="shared" si="9"/>
        <v>0</v>
      </c>
      <c r="EL28" s="16"/>
      <c r="EM28" s="15">
        <v>0</v>
      </c>
      <c r="EN28" s="15">
        <v>0</v>
      </c>
      <c r="EO28" s="15">
        <v>0</v>
      </c>
      <c r="EP28" s="15">
        <v>0</v>
      </c>
      <c r="EQ28" s="15">
        <v>0</v>
      </c>
      <c r="ER28" s="15">
        <v>0</v>
      </c>
      <c r="ES28" s="15">
        <v>0</v>
      </c>
      <c r="ET28" s="15">
        <v>0</v>
      </c>
      <c r="EU28" s="15">
        <v>0</v>
      </c>
      <c r="EV28" s="15">
        <v>0</v>
      </c>
      <c r="EW28" s="15">
        <v>0</v>
      </c>
      <c r="EX28" s="15">
        <v>0</v>
      </c>
      <c r="EY28" s="15">
        <f t="shared" si="10"/>
        <v>0</v>
      </c>
      <c r="EZ28" s="16"/>
      <c r="FA28" s="15">
        <v>0</v>
      </c>
      <c r="FB28" s="15">
        <v>0</v>
      </c>
      <c r="FC28" s="15">
        <v>0</v>
      </c>
      <c r="FD28" s="15">
        <v>0</v>
      </c>
      <c r="FE28" s="15">
        <v>0</v>
      </c>
      <c r="FF28" s="15">
        <v>0</v>
      </c>
      <c r="FG28" s="15">
        <v>0</v>
      </c>
      <c r="FH28" s="15">
        <v>0</v>
      </c>
      <c r="FI28" s="15">
        <v>0</v>
      </c>
      <c r="FJ28" s="15">
        <v>0</v>
      </c>
      <c r="FK28" s="15">
        <v>0</v>
      </c>
      <c r="FL28" s="15">
        <v>0</v>
      </c>
      <c r="FM28" s="15">
        <f t="shared" si="11"/>
        <v>0</v>
      </c>
      <c r="FO28" s="15">
        <v>0</v>
      </c>
      <c r="FP28" s="15">
        <v>0</v>
      </c>
      <c r="FQ28" s="15">
        <v>0</v>
      </c>
      <c r="FR28" s="15">
        <v>0</v>
      </c>
      <c r="FS28" s="15">
        <v>0</v>
      </c>
      <c r="FT28" s="15">
        <v>0</v>
      </c>
      <c r="FU28" s="15">
        <v>0</v>
      </c>
      <c r="FV28" s="15">
        <v>0</v>
      </c>
      <c r="FW28" s="15">
        <v>0</v>
      </c>
      <c r="FX28" s="15">
        <v>0</v>
      </c>
      <c r="FY28" s="15">
        <f>+SUM(FO28:FX28)</f>
        <v>0</v>
      </c>
      <c r="GA28" s="708"/>
    </row>
    <row r="29" spans="2:183" ht="16.5" hidden="1" customHeight="1" x14ac:dyDescent="0.25">
      <c r="B29" s="698" t="s">
        <v>682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f t="shared" si="0"/>
        <v>0</v>
      </c>
      <c r="P29" s="16"/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f t="shared" si="1"/>
        <v>0</v>
      </c>
      <c r="AD29" s="16"/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f t="shared" si="2"/>
        <v>0</v>
      </c>
      <c r="AR29" s="16"/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0</v>
      </c>
      <c r="BE29" s="15">
        <f t="shared" si="3"/>
        <v>0</v>
      </c>
      <c r="BF29" s="16"/>
      <c r="BG29" s="15">
        <v>0</v>
      </c>
      <c r="BH29" s="15">
        <v>0</v>
      </c>
      <c r="BI29" s="15">
        <v>0</v>
      </c>
      <c r="BJ29" s="15">
        <v>0</v>
      </c>
      <c r="BK29" s="15">
        <v>0</v>
      </c>
      <c r="BL29" s="15">
        <v>0</v>
      </c>
      <c r="BM29" s="15">
        <v>0</v>
      </c>
      <c r="BN29" s="15">
        <v>0</v>
      </c>
      <c r="BO29" s="15">
        <v>0</v>
      </c>
      <c r="BP29" s="15">
        <v>0</v>
      </c>
      <c r="BQ29" s="15">
        <v>0</v>
      </c>
      <c r="BR29" s="15">
        <v>0</v>
      </c>
      <c r="BS29" s="15">
        <f t="shared" si="4"/>
        <v>0</v>
      </c>
      <c r="BT29" s="16"/>
      <c r="BU29" s="15">
        <v>0</v>
      </c>
      <c r="BV29" s="15">
        <v>0</v>
      </c>
      <c r="BW29" s="15">
        <v>0</v>
      </c>
      <c r="BX29" s="15">
        <v>0</v>
      </c>
      <c r="BY29" s="15">
        <v>0</v>
      </c>
      <c r="BZ29" s="15">
        <v>0</v>
      </c>
      <c r="CA29" s="15">
        <v>0</v>
      </c>
      <c r="CB29" s="15">
        <v>0</v>
      </c>
      <c r="CC29" s="15">
        <v>0</v>
      </c>
      <c r="CD29" s="15">
        <v>0</v>
      </c>
      <c r="CE29" s="15">
        <v>0</v>
      </c>
      <c r="CF29" s="15">
        <v>0</v>
      </c>
      <c r="CG29" s="15">
        <f t="shared" si="5"/>
        <v>0</v>
      </c>
      <c r="CH29" s="16"/>
      <c r="CI29" s="15">
        <v>0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0</v>
      </c>
      <c r="CP29" s="15">
        <v>0</v>
      </c>
      <c r="CQ29" s="15">
        <v>0</v>
      </c>
      <c r="CR29" s="15">
        <v>0</v>
      </c>
      <c r="CS29" s="15">
        <v>0</v>
      </c>
      <c r="CT29" s="15">
        <v>0</v>
      </c>
      <c r="CU29" s="15">
        <f t="shared" si="6"/>
        <v>0</v>
      </c>
      <c r="CV29" s="16"/>
      <c r="CW29" s="15">
        <v>0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0</v>
      </c>
      <c r="DE29" s="15">
        <v>0</v>
      </c>
      <c r="DF29" s="15">
        <v>0</v>
      </c>
      <c r="DG29" s="15">
        <v>0</v>
      </c>
      <c r="DH29" s="15">
        <v>0</v>
      </c>
      <c r="DI29" s="15">
        <f t="shared" si="7"/>
        <v>0</v>
      </c>
      <c r="DJ29" s="16"/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0</v>
      </c>
      <c r="DW29" s="15">
        <f t="shared" si="8"/>
        <v>0</v>
      </c>
      <c r="DX29" s="16"/>
      <c r="DY29" s="15">
        <v>0</v>
      </c>
      <c r="DZ29" s="15">
        <v>0</v>
      </c>
      <c r="EA29" s="15">
        <v>0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f t="shared" si="9"/>
        <v>0</v>
      </c>
      <c r="EL29" s="16"/>
      <c r="EM29" s="15">
        <v>0</v>
      </c>
      <c r="EN29" s="15">
        <v>0</v>
      </c>
      <c r="EO29" s="15">
        <v>0</v>
      </c>
      <c r="EP29" s="15">
        <v>0</v>
      </c>
      <c r="EQ29" s="15">
        <v>0</v>
      </c>
      <c r="ER29" s="15">
        <v>0</v>
      </c>
      <c r="ES29" s="15">
        <v>0</v>
      </c>
      <c r="ET29" s="15">
        <v>0</v>
      </c>
      <c r="EU29" s="15">
        <v>0</v>
      </c>
      <c r="EV29" s="15">
        <v>0</v>
      </c>
      <c r="EW29" s="15">
        <v>0</v>
      </c>
      <c r="EX29" s="15">
        <v>0</v>
      </c>
      <c r="EY29" s="15">
        <f t="shared" si="10"/>
        <v>0</v>
      </c>
      <c r="EZ29" s="16"/>
      <c r="FA29" s="15">
        <v>0</v>
      </c>
      <c r="FB29" s="15">
        <v>0</v>
      </c>
      <c r="FC29" s="15">
        <v>0</v>
      </c>
      <c r="FD29" s="15">
        <v>0</v>
      </c>
      <c r="FE29" s="15">
        <v>0</v>
      </c>
      <c r="FF29" s="15">
        <v>0</v>
      </c>
      <c r="FG29" s="15">
        <v>0</v>
      </c>
      <c r="FH29" s="15">
        <v>0</v>
      </c>
      <c r="FI29" s="15">
        <v>0</v>
      </c>
      <c r="FJ29" s="15">
        <v>0</v>
      </c>
      <c r="FK29" s="15">
        <v>0</v>
      </c>
      <c r="FL29" s="15">
        <v>0</v>
      </c>
      <c r="FM29" s="15">
        <f t="shared" si="11"/>
        <v>0</v>
      </c>
      <c r="FO29" s="15">
        <v>0</v>
      </c>
      <c r="FP29" s="15">
        <v>0</v>
      </c>
      <c r="FQ29" s="15">
        <v>0</v>
      </c>
      <c r="FR29" s="15">
        <v>0</v>
      </c>
      <c r="FS29" s="15">
        <v>0</v>
      </c>
      <c r="FT29" s="15">
        <v>0</v>
      </c>
      <c r="FU29" s="15">
        <v>0</v>
      </c>
      <c r="FV29" s="15">
        <v>0</v>
      </c>
      <c r="FW29" s="15">
        <v>0</v>
      </c>
      <c r="FX29" s="15">
        <v>0</v>
      </c>
      <c r="FY29" s="15">
        <f>+SUM(FO29:FX29)</f>
        <v>0</v>
      </c>
      <c r="GA29" s="708"/>
    </row>
    <row r="30" spans="2:183" ht="15.75" x14ac:dyDescent="0.25">
      <c r="B30" s="690" t="s">
        <v>97</v>
      </c>
      <c r="C30" s="20">
        <f>+C31</f>
        <v>5.5507148900000001</v>
      </c>
      <c r="D30" s="20">
        <f t="shared" ref="D30:N30" si="90">+D31</f>
        <v>7.6082152199999999</v>
      </c>
      <c r="E30" s="20">
        <f t="shared" si="90"/>
        <v>5.6595372299999998</v>
      </c>
      <c r="F30" s="20">
        <f t="shared" si="90"/>
        <v>22.276979749999999</v>
      </c>
      <c r="G30" s="20">
        <f t="shared" si="90"/>
        <v>13.370742770000001</v>
      </c>
      <c r="H30" s="20">
        <f t="shared" si="90"/>
        <v>12.091551429999999</v>
      </c>
      <c r="I30" s="20">
        <f t="shared" si="90"/>
        <v>16.211142059999997</v>
      </c>
      <c r="J30" s="20">
        <f t="shared" si="90"/>
        <v>23.105805289999999</v>
      </c>
      <c r="K30" s="20">
        <f t="shared" si="90"/>
        <v>16.824266360000003</v>
      </c>
      <c r="L30" s="20">
        <f t="shared" si="90"/>
        <v>20.700121630000002</v>
      </c>
      <c r="M30" s="20">
        <f t="shared" si="90"/>
        <v>17.412560109999998</v>
      </c>
      <c r="N30" s="20">
        <f t="shared" si="90"/>
        <v>27.311190620000001</v>
      </c>
      <c r="O30" s="20">
        <f t="shared" si="0"/>
        <v>188.12282735999997</v>
      </c>
      <c r="P30" s="574"/>
      <c r="Q30" s="20">
        <f>+Q31</f>
        <v>13.364086589999999</v>
      </c>
      <c r="R30" s="20">
        <f t="shared" ref="R30:AB30" si="91">+R31</f>
        <v>8.5082825699999987</v>
      </c>
      <c r="S30" s="20">
        <f t="shared" si="91"/>
        <v>9.7379572400000001</v>
      </c>
      <c r="T30" s="20">
        <f t="shared" si="91"/>
        <v>8.7630396600000005</v>
      </c>
      <c r="U30" s="20">
        <f t="shared" si="91"/>
        <v>16.177798370000001</v>
      </c>
      <c r="V30" s="20">
        <f t="shared" si="91"/>
        <v>10.666581310000002</v>
      </c>
      <c r="W30" s="20">
        <f t="shared" si="91"/>
        <v>18.408572660000001</v>
      </c>
      <c r="X30" s="20">
        <f t="shared" si="91"/>
        <v>12.452937820000001</v>
      </c>
      <c r="Y30" s="20">
        <f t="shared" si="91"/>
        <v>25.748133639999999</v>
      </c>
      <c r="Z30" s="20">
        <f t="shared" si="91"/>
        <v>30.555768060000002</v>
      </c>
      <c r="AA30" s="20">
        <f t="shared" si="91"/>
        <v>56.478655369999998</v>
      </c>
      <c r="AB30" s="20">
        <f t="shared" si="91"/>
        <v>64.921976950000001</v>
      </c>
      <c r="AC30" s="20">
        <f t="shared" si="1"/>
        <v>275.78379023999997</v>
      </c>
      <c r="AD30" s="574"/>
      <c r="AE30" s="20">
        <f>+AE31</f>
        <v>13.98097267</v>
      </c>
      <c r="AF30" s="20">
        <f t="shared" ref="AF30:AP30" si="92">+AF31</f>
        <v>20.1422174</v>
      </c>
      <c r="AG30" s="20">
        <f t="shared" si="92"/>
        <v>12.540757229999999</v>
      </c>
      <c r="AH30" s="20">
        <f t="shared" si="92"/>
        <v>14.287242979999998</v>
      </c>
      <c r="AI30" s="20">
        <f t="shared" si="92"/>
        <v>18.938540720000002</v>
      </c>
      <c r="AJ30" s="20">
        <f t="shared" si="92"/>
        <v>14.09442402</v>
      </c>
      <c r="AK30" s="20">
        <f t="shared" si="92"/>
        <v>19.030772610000003</v>
      </c>
      <c r="AL30" s="20">
        <f t="shared" si="92"/>
        <v>23.220054579999996</v>
      </c>
      <c r="AM30" s="20">
        <f t="shared" si="92"/>
        <v>16.261045020000001</v>
      </c>
      <c r="AN30" s="20">
        <f t="shared" si="92"/>
        <v>18.215480019999998</v>
      </c>
      <c r="AO30" s="20">
        <f t="shared" si="92"/>
        <v>21.059187850000001</v>
      </c>
      <c r="AP30" s="20">
        <f t="shared" si="92"/>
        <v>35.895459770000002</v>
      </c>
      <c r="AQ30" s="20">
        <f t="shared" si="2"/>
        <v>227.66615487000001</v>
      </c>
      <c r="AR30" s="574"/>
      <c r="AS30" s="20">
        <f>+AS31</f>
        <v>13.519733459999999</v>
      </c>
      <c r="AT30" s="20">
        <f t="shared" ref="AT30:BD30" si="93">+AT31</f>
        <v>19.749303470000001</v>
      </c>
      <c r="AU30" s="20">
        <f t="shared" si="93"/>
        <v>18.914038100000003</v>
      </c>
      <c r="AV30" s="20">
        <f t="shared" si="93"/>
        <v>33.594811460000003</v>
      </c>
      <c r="AW30" s="20">
        <f t="shared" si="93"/>
        <v>28.461151310000002</v>
      </c>
      <c r="AX30" s="20">
        <f t="shared" si="93"/>
        <v>27.624710179999994</v>
      </c>
      <c r="AY30" s="20">
        <f t="shared" si="93"/>
        <v>26.79032316</v>
      </c>
      <c r="AZ30" s="20">
        <f t="shared" si="93"/>
        <v>27.403391430000003</v>
      </c>
      <c r="BA30" s="20">
        <f t="shared" si="93"/>
        <v>28.173193509999997</v>
      </c>
      <c r="BB30" s="20">
        <f t="shared" si="93"/>
        <v>26.134556580000002</v>
      </c>
      <c r="BC30" s="20">
        <f t="shared" si="93"/>
        <v>26.606521330000003</v>
      </c>
      <c r="BD30" s="20">
        <f t="shared" si="93"/>
        <v>64.607555989999994</v>
      </c>
      <c r="BE30" s="20">
        <f t="shared" si="3"/>
        <v>341.57928998</v>
      </c>
      <c r="BF30" s="574"/>
      <c r="BG30" s="20">
        <f>+BG31</f>
        <v>8.3970244100000002</v>
      </c>
      <c r="BH30" s="20">
        <f t="shared" ref="BH30:BR30" si="94">+BH31</f>
        <v>10.546267820000001</v>
      </c>
      <c r="BI30" s="20">
        <f t="shared" si="94"/>
        <v>20.976857949999999</v>
      </c>
      <c r="BJ30" s="20">
        <f t="shared" si="94"/>
        <v>15.36336644</v>
      </c>
      <c r="BK30" s="20">
        <f t="shared" si="94"/>
        <v>12.08286556</v>
      </c>
      <c r="BL30" s="20">
        <f t="shared" si="94"/>
        <v>18.257186300000001</v>
      </c>
      <c r="BM30" s="20">
        <f t="shared" si="94"/>
        <v>12.760282009999999</v>
      </c>
      <c r="BN30" s="20">
        <f t="shared" si="94"/>
        <v>15.789528649999998</v>
      </c>
      <c r="BO30" s="20">
        <f t="shared" si="94"/>
        <v>25.700770609999999</v>
      </c>
      <c r="BP30" s="20">
        <f t="shared" si="94"/>
        <v>24.705543210000002</v>
      </c>
      <c r="BQ30" s="20">
        <f t="shared" si="94"/>
        <v>27.558129610000002</v>
      </c>
      <c r="BR30" s="20">
        <f t="shared" si="94"/>
        <v>52.104181379999993</v>
      </c>
      <c r="BS30" s="20">
        <f t="shared" si="4"/>
        <v>244.24200395</v>
      </c>
      <c r="BT30" s="574"/>
      <c r="BU30" s="20">
        <f>+BU31</f>
        <v>10.26622143</v>
      </c>
      <c r="BV30" s="20">
        <f t="shared" ref="BV30:CF30" si="95">+BV31</f>
        <v>5.8143633600000006</v>
      </c>
      <c r="BW30" s="20">
        <f t="shared" si="95"/>
        <v>20.39097872</v>
      </c>
      <c r="BX30" s="20">
        <f t="shared" si="95"/>
        <v>15.74661901</v>
      </c>
      <c r="BY30" s="20">
        <f t="shared" si="95"/>
        <v>14.12727887</v>
      </c>
      <c r="BZ30" s="20">
        <f t="shared" si="95"/>
        <v>13.29381463</v>
      </c>
      <c r="CA30" s="20">
        <f t="shared" si="95"/>
        <v>18.595190719999998</v>
      </c>
      <c r="CB30" s="20">
        <f t="shared" si="95"/>
        <v>21.1018668</v>
      </c>
      <c r="CC30" s="20">
        <f t="shared" si="95"/>
        <v>23.641603189999998</v>
      </c>
      <c r="CD30" s="20">
        <f t="shared" si="95"/>
        <v>18.51755455</v>
      </c>
      <c r="CE30" s="20">
        <f t="shared" si="95"/>
        <v>17.337887970000001</v>
      </c>
      <c r="CF30" s="20">
        <f t="shared" si="95"/>
        <v>72.853246660000011</v>
      </c>
      <c r="CG30" s="20">
        <f t="shared" si="5"/>
        <v>251.68662590999998</v>
      </c>
      <c r="CH30" s="574"/>
      <c r="CI30" s="20">
        <f>+CI31</f>
        <v>14.869514410000001</v>
      </c>
      <c r="CJ30" s="20">
        <f t="shared" ref="CJ30:CT30" si="96">+CJ31</f>
        <v>9.1002779899999986</v>
      </c>
      <c r="CK30" s="20">
        <f t="shared" si="96"/>
        <v>23.409517659999999</v>
      </c>
      <c r="CL30" s="20">
        <f t="shared" si="96"/>
        <v>21.707583639999996</v>
      </c>
      <c r="CM30" s="20">
        <f t="shared" si="96"/>
        <v>10.489696</v>
      </c>
      <c r="CN30" s="20">
        <f t="shared" si="96"/>
        <v>12.273839250000002</v>
      </c>
      <c r="CO30" s="20">
        <f t="shared" si="96"/>
        <v>15.54718491</v>
      </c>
      <c r="CP30" s="20">
        <f t="shared" si="96"/>
        <v>17.46819056</v>
      </c>
      <c r="CQ30" s="20">
        <f t="shared" si="96"/>
        <v>12.651154750000002</v>
      </c>
      <c r="CR30" s="20">
        <f t="shared" si="96"/>
        <v>15.6717195</v>
      </c>
      <c r="CS30" s="20">
        <f t="shared" si="96"/>
        <v>22.362324670000003</v>
      </c>
      <c r="CT30" s="20">
        <f t="shared" si="96"/>
        <v>117.64298144999999</v>
      </c>
      <c r="CU30" s="20">
        <f t="shared" si="6"/>
        <v>293.19398478999994</v>
      </c>
      <c r="CV30" s="574"/>
      <c r="CW30" s="20">
        <f>+CW31</f>
        <v>11.721771079999998</v>
      </c>
      <c r="CX30" s="20">
        <f t="shared" ref="CX30:DH30" si="97">+CX31</f>
        <v>25.4640095</v>
      </c>
      <c r="CY30" s="20">
        <f t="shared" si="97"/>
        <v>10.084169260000001</v>
      </c>
      <c r="CZ30" s="20">
        <f t="shared" si="97"/>
        <v>0.99248373000000001</v>
      </c>
      <c r="DA30" s="20">
        <f t="shared" si="97"/>
        <v>1.1575315899999998</v>
      </c>
      <c r="DB30" s="20">
        <f t="shared" si="97"/>
        <v>0.53632413000000001</v>
      </c>
      <c r="DC30" s="20">
        <f t="shared" si="97"/>
        <v>12.05482024</v>
      </c>
      <c r="DD30" s="20">
        <f t="shared" si="97"/>
        <v>11.621464420000001</v>
      </c>
      <c r="DE30" s="20">
        <f t="shared" si="97"/>
        <v>46.196651230000001</v>
      </c>
      <c r="DF30" s="20">
        <f t="shared" si="97"/>
        <v>45.207441370000005</v>
      </c>
      <c r="DG30" s="20">
        <f t="shared" si="97"/>
        <v>46.013665000000003</v>
      </c>
      <c r="DH30" s="20">
        <f t="shared" si="97"/>
        <v>93.360700099999988</v>
      </c>
      <c r="DI30" s="20">
        <f t="shared" si="7"/>
        <v>304.41103164999998</v>
      </c>
      <c r="DJ30" s="574"/>
      <c r="DK30" s="20">
        <f>+DK31</f>
        <v>25.980013679999999</v>
      </c>
      <c r="DL30" s="20">
        <f t="shared" ref="DL30:DV30" si="98">+DL31</f>
        <v>46.69369889</v>
      </c>
      <c r="DM30" s="20">
        <f t="shared" si="98"/>
        <v>95.946257779999996</v>
      </c>
      <c r="DN30" s="20">
        <f t="shared" si="98"/>
        <v>25.137417420000002</v>
      </c>
      <c r="DO30" s="20">
        <f t="shared" si="98"/>
        <v>41.680448519999999</v>
      </c>
      <c r="DP30" s="20">
        <f t="shared" si="98"/>
        <v>62.693770530000002</v>
      </c>
      <c r="DQ30" s="20">
        <f t="shared" si="98"/>
        <v>26.47010753</v>
      </c>
      <c r="DR30" s="20">
        <f t="shared" si="98"/>
        <v>13.925675879999998</v>
      </c>
      <c r="DS30" s="20">
        <f t="shared" si="98"/>
        <v>27.346034360000012</v>
      </c>
      <c r="DT30" s="20">
        <f t="shared" si="98"/>
        <v>22.704982610000002</v>
      </c>
      <c r="DU30" s="20">
        <f t="shared" si="98"/>
        <v>29.070602400000002</v>
      </c>
      <c r="DV30" s="20">
        <f t="shared" si="98"/>
        <v>38.17867768</v>
      </c>
      <c r="DW30" s="20">
        <f t="shared" si="8"/>
        <v>455.82768728000002</v>
      </c>
      <c r="DX30" s="574"/>
      <c r="DY30" s="20">
        <f>+DY31</f>
        <v>14.15756419</v>
      </c>
      <c r="DZ30" s="20">
        <f t="shared" ref="DZ30:EJ30" si="99">+DZ31</f>
        <v>23.317719929999999</v>
      </c>
      <c r="EA30" s="20">
        <f t="shared" si="99"/>
        <v>26.514658179999994</v>
      </c>
      <c r="EB30" s="20">
        <f t="shared" si="99"/>
        <v>15.74113816</v>
      </c>
      <c r="EC30" s="20">
        <f t="shared" si="99"/>
        <v>22.153528419999997</v>
      </c>
      <c r="ED30" s="20">
        <f t="shared" si="99"/>
        <v>28.696389800000002</v>
      </c>
      <c r="EE30" s="20">
        <f t="shared" si="99"/>
        <v>26.228393300000004</v>
      </c>
      <c r="EF30" s="20">
        <f t="shared" si="99"/>
        <v>23.387970760000002</v>
      </c>
      <c r="EG30" s="20">
        <f t="shared" si="99"/>
        <v>41.753352570000004</v>
      </c>
      <c r="EH30" s="20">
        <f t="shared" si="99"/>
        <v>22.848014239999998</v>
      </c>
      <c r="EI30" s="20">
        <f t="shared" si="99"/>
        <v>23.729449049999999</v>
      </c>
      <c r="EJ30" s="20">
        <f t="shared" si="99"/>
        <v>46.196279090000004</v>
      </c>
      <c r="EK30" s="20">
        <f t="shared" si="9"/>
        <v>314.72445769000001</v>
      </c>
      <c r="EL30" s="574"/>
      <c r="EM30" s="20">
        <f>+EM31</f>
        <v>49.837005729999994</v>
      </c>
      <c r="EN30" s="20">
        <f t="shared" ref="EN30:EX30" si="100">+EN31</f>
        <v>36.97937743</v>
      </c>
      <c r="EO30" s="20">
        <f t="shared" si="100"/>
        <v>33.804965200000005</v>
      </c>
      <c r="EP30" s="20">
        <f t="shared" si="100"/>
        <v>17.74826135</v>
      </c>
      <c r="EQ30" s="20">
        <f t="shared" si="100"/>
        <v>24.764321549999998</v>
      </c>
      <c r="ER30" s="20">
        <f t="shared" si="100"/>
        <v>20.022057450000002</v>
      </c>
      <c r="ES30" s="20">
        <f t="shared" si="100"/>
        <v>29.67421766</v>
      </c>
      <c r="ET30" s="20">
        <f t="shared" si="100"/>
        <v>25.697625540000001</v>
      </c>
      <c r="EU30" s="20">
        <f t="shared" si="100"/>
        <v>18.254227400000001</v>
      </c>
      <c r="EV30" s="20">
        <f t="shared" si="100"/>
        <v>14.335446780000002</v>
      </c>
      <c r="EW30" s="20">
        <f t="shared" si="100"/>
        <v>22.559948979999998</v>
      </c>
      <c r="EX30" s="20">
        <f t="shared" si="100"/>
        <v>15.651835230000001</v>
      </c>
      <c r="EY30" s="20">
        <f t="shared" si="10"/>
        <v>309.32929030000003</v>
      </c>
      <c r="EZ30" s="574"/>
      <c r="FA30" s="20">
        <f>+FA31</f>
        <v>28.50624268</v>
      </c>
      <c r="FB30" s="20">
        <f t="shared" ref="FB30:FL30" si="101">+FB31</f>
        <v>18.24949801</v>
      </c>
      <c r="FC30" s="20">
        <f t="shared" si="101"/>
        <v>27.436865409999999</v>
      </c>
      <c r="FD30" s="20">
        <f t="shared" si="101"/>
        <v>51.321893530000004</v>
      </c>
      <c r="FE30" s="20">
        <f t="shared" si="101"/>
        <v>22.31659784</v>
      </c>
      <c r="FF30" s="20">
        <f t="shared" si="101"/>
        <v>25.245633710000003</v>
      </c>
      <c r="FG30" s="20">
        <f t="shared" si="101"/>
        <v>22.23545193</v>
      </c>
      <c r="FH30" s="20">
        <f t="shared" si="101"/>
        <v>20.475663509999997</v>
      </c>
      <c r="FI30" s="20">
        <f t="shared" si="101"/>
        <v>17.814643519999997</v>
      </c>
      <c r="FJ30" s="20">
        <f t="shared" si="101"/>
        <v>31.257064329999999</v>
      </c>
      <c r="FK30" s="20">
        <f t="shared" si="101"/>
        <v>14.19060661</v>
      </c>
      <c r="FL30" s="20">
        <f t="shared" si="101"/>
        <v>30.470298509999996</v>
      </c>
      <c r="FM30" s="20">
        <f t="shared" si="11"/>
        <v>309.52045958999997</v>
      </c>
      <c r="FO30" s="20">
        <f>+FO31</f>
        <v>32.086414509999997</v>
      </c>
      <c r="FP30" s="20">
        <f t="shared" ref="FP30:FX30" si="102">+FP31</f>
        <v>15.807135730000001</v>
      </c>
      <c r="FQ30" s="20">
        <f t="shared" si="102"/>
        <v>14.144346639999998</v>
      </c>
      <c r="FR30" s="20">
        <f t="shared" si="102"/>
        <v>27.805966270000003</v>
      </c>
      <c r="FS30" s="20">
        <f t="shared" si="102"/>
        <v>20.616317370000001</v>
      </c>
      <c r="FT30" s="20">
        <f t="shared" si="102"/>
        <v>39.090466310000004</v>
      </c>
      <c r="FU30" s="20">
        <f t="shared" si="102"/>
        <v>33.634123550000005</v>
      </c>
      <c r="FV30" s="20">
        <f t="shared" si="102"/>
        <v>17.715722190000001</v>
      </c>
      <c r="FW30" s="20">
        <f t="shared" si="102"/>
        <v>14.223429119999999</v>
      </c>
      <c r="FX30" s="20">
        <f t="shared" si="102"/>
        <v>14.8001503</v>
      </c>
      <c r="FY30" s="20">
        <f>+SUM(FO30:FX30)</f>
        <v>229.92407199000002</v>
      </c>
      <c r="GA30" s="708"/>
    </row>
    <row r="31" spans="2:183" x14ac:dyDescent="0.25">
      <c r="B31" s="691" t="s">
        <v>691</v>
      </c>
      <c r="C31" s="15">
        <v>5.5507148900000001</v>
      </c>
      <c r="D31" s="15">
        <v>7.6082152199999999</v>
      </c>
      <c r="E31" s="15">
        <v>5.6595372299999998</v>
      </c>
      <c r="F31" s="15">
        <v>22.276979749999999</v>
      </c>
      <c r="G31" s="15">
        <v>13.370742770000001</v>
      </c>
      <c r="H31" s="15">
        <v>12.091551429999999</v>
      </c>
      <c r="I31" s="15">
        <v>16.211142059999997</v>
      </c>
      <c r="J31" s="15">
        <v>23.105805289999999</v>
      </c>
      <c r="K31" s="15">
        <v>16.824266360000003</v>
      </c>
      <c r="L31" s="15">
        <v>20.700121630000002</v>
      </c>
      <c r="M31" s="15">
        <v>17.412560109999998</v>
      </c>
      <c r="N31" s="15">
        <v>27.311190620000001</v>
      </c>
      <c r="O31" s="15">
        <f t="shared" si="0"/>
        <v>188.12282735999997</v>
      </c>
      <c r="P31" s="16"/>
      <c r="Q31" s="15">
        <v>13.364086589999999</v>
      </c>
      <c r="R31" s="15">
        <v>8.5082825699999987</v>
      </c>
      <c r="S31" s="15">
        <v>9.7379572400000001</v>
      </c>
      <c r="T31" s="15">
        <v>8.7630396600000005</v>
      </c>
      <c r="U31" s="15">
        <v>16.177798370000001</v>
      </c>
      <c r="V31" s="15">
        <v>10.666581310000002</v>
      </c>
      <c r="W31" s="15">
        <v>18.408572660000001</v>
      </c>
      <c r="X31" s="15">
        <v>12.452937820000001</v>
      </c>
      <c r="Y31" s="15">
        <v>25.748133639999999</v>
      </c>
      <c r="Z31" s="15">
        <v>30.555768060000002</v>
      </c>
      <c r="AA31" s="15">
        <v>56.478655369999998</v>
      </c>
      <c r="AB31" s="15">
        <v>64.921976950000001</v>
      </c>
      <c r="AC31" s="15">
        <f t="shared" si="1"/>
        <v>275.78379023999997</v>
      </c>
      <c r="AD31" s="16"/>
      <c r="AE31" s="15">
        <v>13.98097267</v>
      </c>
      <c r="AF31" s="15">
        <v>20.1422174</v>
      </c>
      <c r="AG31" s="15">
        <v>12.540757229999999</v>
      </c>
      <c r="AH31" s="15">
        <v>14.287242979999998</v>
      </c>
      <c r="AI31" s="15">
        <v>18.938540720000002</v>
      </c>
      <c r="AJ31" s="15">
        <v>14.09442402</v>
      </c>
      <c r="AK31" s="15">
        <v>19.030772610000003</v>
      </c>
      <c r="AL31" s="15">
        <v>23.220054579999996</v>
      </c>
      <c r="AM31" s="15">
        <v>16.261045020000001</v>
      </c>
      <c r="AN31" s="15">
        <v>18.215480019999998</v>
      </c>
      <c r="AO31" s="15">
        <v>21.059187850000001</v>
      </c>
      <c r="AP31" s="15">
        <v>35.895459770000002</v>
      </c>
      <c r="AQ31" s="15">
        <f t="shared" si="2"/>
        <v>227.66615487000001</v>
      </c>
      <c r="AR31" s="16"/>
      <c r="AS31" s="15">
        <v>13.519733459999999</v>
      </c>
      <c r="AT31" s="15">
        <v>19.749303470000001</v>
      </c>
      <c r="AU31" s="15">
        <v>18.914038100000003</v>
      </c>
      <c r="AV31" s="15">
        <v>33.594811460000003</v>
      </c>
      <c r="AW31" s="15">
        <v>28.461151310000002</v>
      </c>
      <c r="AX31" s="15">
        <v>27.624710179999994</v>
      </c>
      <c r="AY31" s="15">
        <v>26.79032316</v>
      </c>
      <c r="AZ31" s="15">
        <v>27.403391430000003</v>
      </c>
      <c r="BA31" s="15">
        <v>28.173193509999997</v>
      </c>
      <c r="BB31" s="15">
        <v>26.134556580000002</v>
      </c>
      <c r="BC31" s="15">
        <v>26.606521330000003</v>
      </c>
      <c r="BD31" s="15">
        <v>64.607555989999994</v>
      </c>
      <c r="BE31" s="15">
        <f t="shared" si="3"/>
        <v>341.57928998</v>
      </c>
      <c r="BF31" s="16"/>
      <c r="BG31" s="15">
        <v>8.3970244100000002</v>
      </c>
      <c r="BH31" s="15">
        <v>10.546267820000001</v>
      </c>
      <c r="BI31" s="15">
        <v>20.976857949999999</v>
      </c>
      <c r="BJ31" s="15">
        <v>15.36336644</v>
      </c>
      <c r="BK31" s="15">
        <v>12.08286556</v>
      </c>
      <c r="BL31" s="15">
        <v>18.257186300000001</v>
      </c>
      <c r="BM31" s="15">
        <v>12.760282009999999</v>
      </c>
      <c r="BN31" s="15">
        <v>15.789528649999998</v>
      </c>
      <c r="BO31" s="15">
        <v>25.700770609999999</v>
      </c>
      <c r="BP31" s="15">
        <v>24.705543210000002</v>
      </c>
      <c r="BQ31" s="15">
        <v>27.558129610000002</v>
      </c>
      <c r="BR31" s="15">
        <v>52.104181379999993</v>
      </c>
      <c r="BS31" s="15">
        <f t="shared" si="4"/>
        <v>244.24200395</v>
      </c>
      <c r="BT31" s="16"/>
      <c r="BU31" s="15">
        <v>10.26622143</v>
      </c>
      <c r="BV31" s="15">
        <v>5.8143633600000006</v>
      </c>
      <c r="BW31" s="15">
        <v>20.39097872</v>
      </c>
      <c r="BX31" s="15">
        <v>15.74661901</v>
      </c>
      <c r="BY31" s="15">
        <v>14.12727887</v>
      </c>
      <c r="BZ31" s="15">
        <v>13.29381463</v>
      </c>
      <c r="CA31" s="15">
        <v>18.595190719999998</v>
      </c>
      <c r="CB31" s="15">
        <v>21.1018668</v>
      </c>
      <c r="CC31" s="15">
        <v>23.641603189999998</v>
      </c>
      <c r="CD31" s="15">
        <v>18.51755455</v>
      </c>
      <c r="CE31" s="15">
        <v>17.337887970000001</v>
      </c>
      <c r="CF31" s="15">
        <v>72.853246660000011</v>
      </c>
      <c r="CG31" s="15">
        <f t="shared" si="5"/>
        <v>251.68662590999998</v>
      </c>
      <c r="CH31" s="16"/>
      <c r="CI31" s="15">
        <v>14.869514410000001</v>
      </c>
      <c r="CJ31" s="15">
        <v>9.1002779899999986</v>
      </c>
      <c r="CK31" s="15">
        <v>23.409517659999999</v>
      </c>
      <c r="CL31" s="15">
        <v>21.707583639999996</v>
      </c>
      <c r="CM31" s="15">
        <v>10.489696</v>
      </c>
      <c r="CN31" s="15">
        <v>12.273839250000002</v>
      </c>
      <c r="CO31" s="15">
        <v>15.54718491</v>
      </c>
      <c r="CP31" s="15">
        <v>17.46819056</v>
      </c>
      <c r="CQ31" s="15">
        <v>12.651154750000002</v>
      </c>
      <c r="CR31" s="15">
        <v>15.6717195</v>
      </c>
      <c r="CS31" s="15">
        <v>22.362324670000003</v>
      </c>
      <c r="CT31" s="15">
        <v>117.64298144999999</v>
      </c>
      <c r="CU31" s="15">
        <f t="shared" si="6"/>
        <v>293.19398478999994</v>
      </c>
      <c r="CV31" s="16"/>
      <c r="CW31" s="15">
        <v>11.721771079999998</v>
      </c>
      <c r="CX31" s="15">
        <v>25.4640095</v>
      </c>
      <c r="CY31" s="15">
        <v>10.084169260000001</v>
      </c>
      <c r="CZ31" s="15">
        <v>0.99248373000000001</v>
      </c>
      <c r="DA31" s="15">
        <v>1.1575315899999998</v>
      </c>
      <c r="DB31" s="15">
        <v>0.53632413000000001</v>
      </c>
      <c r="DC31" s="15">
        <v>12.05482024</v>
      </c>
      <c r="DD31" s="15">
        <v>11.621464420000001</v>
      </c>
      <c r="DE31" s="15">
        <v>46.196651230000001</v>
      </c>
      <c r="DF31" s="15">
        <v>45.207441370000005</v>
      </c>
      <c r="DG31" s="15">
        <v>46.013665000000003</v>
      </c>
      <c r="DH31" s="15">
        <v>93.360700099999988</v>
      </c>
      <c r="DI31" s="15">
        <f t="shared" si="7"/>
        <v>304.41103164999998</v>
      </c>
      <c r="DJ31" s="16"/>
      <c r="DK31" s="15">
        <v>25.980013679999999</v>
      </c>
      <c r="DL31" s="15">
        <v>46.69369889</v>
      </c>
      <c r="DM31" s="15">
        <v>95.946257779999996</v>
      </c>
      <c r="DN31" s="15">
        <v>25.137417420000002</v>
      </c>
      <c r="DO31" s="15">
        <v>41.680448519999999</v>
      </c>
      <c r="DP31" s="15">
        <v>62.693770530000002</v>
      </c>
      <c r="DQ31" s="15">
        <v>26.47010753</v>
      </c>
      <c r="DR31" s="15">
        <v>13.925675879999998</v>
      </c>
      <c r="DS31" s="15">
        <v>27.346034360000012</v>
      </c>
      <c r="DT31" s="15">
        <v>22.704982610000002</v>
      </c>
      <c r="DU31" s="15">
        <v>29.070602400000002</v>
      </c>
      <c r="DV31" s="15">
        <v>38.17867768</v>
      </c>
      <c r="DW31" s="15">
        <f t="shared" si="8"/>
        <v>455.82768728000002</v>
      </c>
      <c r="DX31" s="16"/>
      <c r="DY31" s="15">
        <v>14.15756419</v>
      </c>
      <c r="DZ31" s="15">
        <v>23.317719929999999</v>
      </c>
      <c r="EA31" s="15">
        <v>26.514658179999994</v>
      </c>
      <c r="EB31" s="15">
        <v>15.74113816</v>
      </c>
      <c r="EC31" s="15">
        <v>22.153528419999997</v>
      </c>
      <c r="ED31" s="15">
        <v>28.696389800000002</v>
      </c>
      <c r="EE31" s="15">
        <v>26.228393300000004</v>
      </c>
      <c r="EF31" s="15">
        <v>23.387970760000002</v>
      </c>
      <c r="EG31" s="15">
        <v>41.753352570000004</v>
      </c>
      <c r="EH31" s="15">
        <v>22.848014239999998</v>
      </c>
      <c r="EI31" s="15">
        <v>23.729449049999999</v>
      </c>
      <c r="EJ31" s="15">
        <v>46.196279090000004</v>
      </c>
      <c r="EK31" s="15">
        <f t="shared" si="9"/>
        <v>314.72445769000001</v>
      </c>
      <c r="EL31" s="16"/>
      <c r="EM31" s="15">
        <v>49.837005729999994</v>
      </c>
      <c r="EN31" s="15">
        <v>36.97937743</v>
      </c>
      <c r="EO31" s="15">
        <v>33.804965200000005</v>
      </c>
      <c r="EP31" s="15">
        <v>17.74826135</v>
      </c>
      <c r="EQ31" s="15">
        <v>24.764321549999998</v>
      </c>
      <c r="ER31" s="15">
        <v>20.022057450000002</v>
      </c>
      <c r="ES31" s="15">
        <v>29.67421766</v>
      </c>
      <c r="ET31" s="15">
        <v>25.697625540000001</v>
      </c>
      <c r="EU31" s="15">
        <v>18.254227400000001</v>
      </c>
      <c r="EV31" s="15">
        <v>14.335446780000002</v>
      </c>
      <c r="EW31" s="15">
        <v>22.559948979999998</v>
      </c>
      <c r="EX31" s="15">
        <v>15.651835230000001</v>
      </c>
      <c r="EY31" s="15">
        <f t="shared" si="10"/>
        <v>309.32929030000003</v>
      </c>
      <c r="EZ31" s="16"/>
      <c r="FA31" s="15">
        <v>28.50624268</v>
      </c>
      <c r="FB31" s="15">
        <v>18.24949801</v>
      </c>
      <c r="FC31" s="15">
        <v>27.436865409999999</v>
      </c>
      <c r="FD31" s="15">
        <v>51.321893530000004</v>
      </c>
      <c r="FE31" s="15">
        <v>22.31659784</v>
      </c>
      <c r="FF31" s="15">
        <v>25.245633710000003</v>
      </c>
      <c r="FG31" s="15">
        <v>22.23545193</v>
      </c>
      <c r="FH31" s="15">
        <v>20.475663509999997</v>
      </c>
      <c r="FI31" s="15">
        <v>17.814643519999997</v>
      </c>
      <c r="FJ31" s="15">
        <v>31.257064329999999</v>
      </c>
      <c r="FK31" s="15">
        <v>14.19060661</v>
      </c>
      <c r="FL31" s="15">
        <v>30.470298509999996</v>
      </c>
      <c r="FM31" s="15">
        <f t="shared" si="11"/>
        <v>309.52045958999997</v>
      </c>
      <c r="FO31" s="15">
        <v>32.086414509999997</v>
      </c>
      <c r="FP31" s="15">
        <v>15.807135730000001</v>
      </c>
      <c r="FQ31" s="15">
        <v>14.144346639999998</v>
      </c>
      <c r="FR31" s="15">
        <v>27.805966270000003</v>
      </c>
      <c r="FS31" s="15">
        <v>20.616317370000001</v>
      </c>
      <c r="FT31" s="15">
        <v>39.090466310000004</v>
      </c>
      <c r="FU31" s="15">
        <v>33.634123550000005</v>
      </c>
      <c r="FV31" s="15">
        <v>17.715722190000001</v>
      </c>
      <c r="FW31" s="15">
        <v>14.223429119999999</v>
      </c>
      <c r="FX31" s="15">
        <v>14.8001503</v>
      </c>
      <c r="FY31" s="15">
        <f>+SUM(FO31:FX31)</f>
        <v>229.92407199000002</v>
      </c>
      <c r="GA31" s="708"/>
    </row>
    <row r="32" spans="2:183" ht="15.75" x14ac:dyDescent="0.25">
      <c r="B32" s="690" t="s">
        <v>40</v>
      </c>
      <c r="C32" s="20">
        <f>+C33+C38+C39+C35</f>
        <v>-122.01329572919987</v>
      </c>
      <c r="D32" s="20">
        <f t="shared" ref="D32" si="103">+D33+D38+D39+D35</f>
        <v>7.4232420891994959</v>
      </c>
      <c r="E32" s="20">
        <f t="shared" ref="E32" si="104">+E33+E38+E39+E35</f>
        <v>31.286064320000285</v>
      </c>
      <c r="F32" s="20">
        <f t="shared" ref="F32" si="105">+F33+F38+F39+F35</f>
        <v>47.0123213299998</v>
      </c>
      <c r="G32" s="20">
        <f t="shared" ref="G32" si="106">+G33+G38+G39+G35</f>
        <v>-7.8155734799998129</v>
      </c>
      <c r="H32" s="20">
        <f t="shared" ref="H32" si="107">+H33+H38+H39+H35</f>
        <v>-37.967894019999569</v>
      </c>
      <c r="I32" s="20">
        <f t="shared" ref="I32" si="108">+I33+I38+I39+I35</f>
        <v>-14.135094030000067</v>
      </c>
      <c r="J32" s="20">
        <f t="shared" ref="J32" si="109">+J33+J38+J39+J35</f>
        <v>-2.9445746100003793</v>
      </c>
      <c r="K32" s="20">
        <f t="shared" ref="K32" si="110">+K33+K38+K39+K35</f>
        <v>-80.254098819999768</v>
      </c>
      <c r="L32" s="20">
        <f t="shared" ref="L32" si="111">+L33+L38+L39+L35</f>
        <v>2.7813042617994306</v>
      </c>
      <c r="M32" s="20">
        <f t="shared" ref="M32" si="112">+M33+M38+M39+M35</f>
        <v>48.568886712499406</v>
      </c>
      <c r="N32" s="20">
        <f t="shared" ref="N32" si="113">+N33+N38+N39+N35</f>
        <v>78.013031720000427</v>
      </c>
      <c r="O32" s="20">
        <f>+SUM(C32:N32)</f>
        <v>-50.045680255700617</v>
      </c>
      <c r="P32" s="574"/>
      <c r="Q32" s="20">
        <f>+Q33+Q38+Q39+Q35</f>
        <v>-54.171421403799954</v>
      </c>
      <c r="R32" s="20">
        <f t="shared" ref="R32" si="114">+R33+R38+R39+R35</f>
        <v>14.876469009999894</v>
      </c>
      <c r="S32" s="20">
        <f t="shared" ref="S32" si="115">+S33+S38+S39+S35</f>
        <v>-10.501003729999981</v>
      </c>
      <c r="T32" s="20">
        <f t="shared" ref="T32" si="116">+T33+T38+T39+T35</f>
        <v>-17.138383263800097</v>
      </c>
      <c r="U32" s="20">
        <f t="shared" ref="U32" si="117">+U33+U38+U39+U35</f>
        <v>-5.3741388299999908</v>
      </c>
      <c r="V32" s="20">
        <f t="shared" ref="V32" si="118">+V33+V38+V39+V35</f>
        <v>95.815622033999233</v>
      </c>
      <c r="W32" s="20">
        <f t="shared" ref="W32" si="119">+W33+W38+W39+W35</f>
        <v>-77.537608899998943</v>
      </c>
      <c r="X32" s="20">
        <f t="shared" ref="X32" si="120">+X33+X38+X39+X35</f>
        <v>-16.490954850000257</v>
      </c>
      <c r="Y32" s="20">
        <f t="shared" ref="Y32" si="121">+Y33+Y38+Y39+Y35</f>
        <v>4.1352877500000673</v>
      </c>
      <c r="Z32" s="20">
        <f t="shared" ref="Z32" si="122">+Z33+Z38+Z39+Z35</f>
        <v>-26.095063979000997</v>
      </c>
      <c r="AA32" s="20">
        <f t="shared" ref="AA32" si="123">+AA33+AA38+AA39+AA35</f>
        <v>1.5013283800015067</v>
      </c>
      <c r="AB32" s="20">
        <f t="shared" ref="AB32" si="124">+AB33+AB38+AB39+AB35</f>
        <v>31.69889289000033</v>
      </c>
      <c r="AC32" s="20">
        <f t="shared" si="1"/>
        <v>-59.280974892599197</v>
      </c>
      <c r="AD32" s="574"/>
      <c r="AE32" s="20">
        <f>+AE33+AE38+AE39+AE35</f>
        <v>-84.349969210000211</v>
      </c>
      <c r="AF32" s="20">
        <f t="shared" ref="AF32" si="125">+AF33+AF38+AF39+AF35</f>
        <v>-21.938869839999953</v>
      </c>
      <c r="AG32" s="20">
        <f t="shared" ref="AG32" si="126">+AG33+AG38+AG39+AG35</f>
        <v>-213.47281488999988</v>
      </c>
      <c r="AH32" s="20">
        <f t="shared" ref="AH32" si="127">+AH33+AH38+AH39+AH35</f>
        <v>62.986119240000569</v>
      </c>
      <c r="AI32" s="20">
        <f t="shared" ref="AI32" si="128">+AI33+AI38+AI39+AI35</f>
        <v>-40.993414270000088</v>
      </c>
      <c r="AJ32" s="20">
        <f t="shared" ref="AJ32" si="129">+AJ33+AJ38+AJ39+AJ35</f>
        <v>-11.557595540000147</v>
      </c>
      <c r="AK32" s="20">
        <f t="shared" ref="AK32" si="130">+AK33+AK38+AK39+AK35</f>
        <v>-109.24104052000025</v>
      </c>
      <c r="AL32" s="20">
        <f t="shared" ref="AL32" si="131">+AL33+AL38+AL39+AL35</f>
        <v>169.11657082000073</v>
      </c>
      <c r="AM32" s="20">
        <f t="shared" ref="AM32" si="132">+AM33+AM38+AM39+AM35</f>
        <v>-72.559384420000697</v>
      </c>
      <c r="AN32" s="20">
        <f t="shared" ref="AN32" si="133">+AN33+AN38+AN39+AN35</f>
        <v>-36.6397123699996</v>
      </c>
      <c r="AO32" s="20">
        <f t="shared" ref="AO32" si="134">+AO33+AO38+AO39+AO35</f>
        <v>13.712629829999347</v>
      </c>
      <c r="AP32" s="20">
        <f t="shared" ref="AP32" si="135">+AP33+AP38+AP39+AP35</f>
        <v>-462.4067185499984</v>
      </c>
      <c r="AQ32" s="20">
        <f t="shared" si="2"/>
        <v>-807.34419971999853</v>
      </c>
      <c r="AR32" s="574"/>
      <c r="AS32" s="20">
        <f>+AS33+AS38+AS39+AS35</f>
        <v>44.48175474000022</v>
      </c>
      <c r="AT32" s="20">
        <f t="shared" ref="AT32" si="136">+AT33+AT38+AT39+AT35</f>
        <v>266.74025158999996</v>
      </c>
      <c r="AU32" s="20">
        <f t="shared" ref="AU32" si="137">+AU33+AU38+AU39+AU35</f>
        <v>-92.502651279999682</v>
      </c>
      <c r="AV32" s="20">
        <f t="shared" ref="AV32" si="138">+AV33+AV38+AV39+AV35</f>
        <v>-67.667235640000001</v>
      </c>
      <c r="AW32" s="20">
        <f t="shared" ref="AW32" si="139">+AW33+AW38+AW39+AW35</f>
        <v>-17.419662419999916</v>
      </c>
      <c r="AX32" s="20">
        <f t="shared" ref="AX32" si="140">+AX33+AX38+AX39+AX35</f>
        <v>-15.698931590001285</v>
      </c>
      <c r="AY32" s="20">
        <f t="shared" ref="AY32" si="141">+AY33+AY38+AY39+AY35</f>
        <v>-0.5540361799995619</v>
      </c>
      <c r="AZ32" s="20">
        <f t="shared" ref="AZ32" si="142">+AZ33+AZ38+AZ39+AZ35</f>
        <v>24.138302660000157</v>
      </c>
      <c r="BA32" s="20">
        <f t="shared" ref="BA32" si="143">+BA33+BA38+BA39+BA35</f>
        <v>-1.5135633299990947</v>
      </c>
      <c r="BB32" s="20">
        <f t="shared" ref="BB32" si="144">+BB33+BB38+BB39+BB35</f>
        <v>41.296647919999693</v>
      </c>
      <c r="BC32" s="20">
        <f t="shared" ref="BC32" si="145">+BC33+BC38+BC39+BC35</f>
        <v>53.17751473000061</v>
      </c>
      <c r="BD32" s="20">
        <f t="shared" ref="BD32" si="146">+BD33+BD38+BD39+BD35</f>
        <v>-92.47146194000085</v>
      </c>
      <c r="BE32" s="20">
        <f t="shared" si="3"/>
        <v>142.00692926000022</v>
      </c>
      <c r="BF32" s="574"/>
      <c r="BG32" s="20">
        <f>+BG33+BG38+BG39+BG35</f>
        <v>170.39314016999944</v>
      </c>
      <c r="BH32" s="20">
        <f t="shared" ref="BH32" si="147">+BH33+BH38+BH39+BH35</f>
        <v>-123.53643204999946</v>
      </c>
      <c r="BI32" s="20">
        <f t="shared" ref="BI32" si="148">+BI33+BI38+BI39+BI35</f>
        <v>-43.008640510000035</v>
      </c>
      <c r="BJ32" s="20">
        <f t="shared" ref="BJ32" si="149">+BJ33+BJ38+BJ39+BJ35</f>
        <v>-9.2927700004175051E-3</v>
      </c>
      <c r="BK32" s="20">
        <f t="shared" ref="BK32" si="150">+BK33+BK38+BK39+BK35</f>
        <v>-9.7057541799997509</v>
      </c>
      <c r="BL32" s="20">
        <f t="shared" ref="BL32" si="151">+BL33+BL38+BL39+BL35</f>
        <v>-59.579330340000212</v>
      </c>
      <c r="BM32" s="20">
        <f t="shared" ref="BM32" si="152">+BM33+BM38+BM39+BM35</f>
        <v>-39.710372320000189</v>
      </c>
      <c r="BN32" s="20">
        <f t="shared" ref="BN32" si="153">+BN33+BN38+BN39+BN35</f>
        <v>-11.79093531999942</v>
      </c>
      <c r="BO32" s="20">
        <f t="shared" ref="BO32" si="154">+BO33+BO38+BO39+BO35</f>
        <v>-70.859365370000702</v>
      </c>
      <c r="BP32" s="20">
        <f t="shared" ref="BP32" si="155">+BP33+BP38+BP39+BP35</f>
        <v>17.361115889999081</v>
      </c>
      <c r="BQ32" s="20">
        <f t="shared" ref="BQ32" si="156">+BQ33+BQ38+BQ39+BQ35</f>
        <v>35.378199310001001</v>
      </c>
      <c r="BR32" s="20">
        <f t="shared" ref="BR32" si="157">+BR33+BR38+BR39+BR35</f>
        <v>-50.634218199997903</v>
      </c>
      <c r="BS32" s="20">
        <f t="shared" si="4"/>
        <v>-185.70188568999856</v>
      </c>
      <c r="BT32" s="574"/>
      <c r="BU32" s="20">
        <f>+BU33+BU38+BU39+BU35</f>
        <v>74.336098820000075</v>
      </c>
      <c r="BV32" s="20">
        <f t="shared" ref="BV32" si="158">+BV33+BV38+BV39+BV35</f>
        <v>14.828506820000108</v>
      </c>
      <c r="BW32" s="20">
        <f t="shared" ref="BW32" si="159">+BW33+BW38+BW39+BW35</f>
        <v>-169.92933360000069</v>
      </c>
      <c r="BX32" s="20">
        <f t="shared" ref="BX32" si="160">+BX33+BX38+BX39+BX35</f>
        <v>-88.318774409999079</v>
      </c>
      <c r="BY32" s="20">
        <f t="shared" ref="BY32" si="161">+BY33+BY38+BY39+BY35</f>
        <v>-87.40265385700053</v>
      </c>
      <c r="BZ32" s="20">
        <f t="shared" ref="BZ32" si="162">+BZ33+BZ38+BZ39+BZ35</f>
        <v>28.094431025999864</v>
      </c>
      <c r="CA32" s="20">
        <f t="shared" ref="CA32" si="163">+CA33+CA38+CA39+CA35</f>
        <v>122.47610941300083</v>
      </c>
      <c r="CB32" s="20">
        <f t="shared" ref="CB32" si="164">+CB33+CB38+CB39+CB35</f>
        <v>-26.775783549998909</v>
      </c>
      <c r="CC32" s="20">
        <f t="shared" ref="CC32" si="165">+CC33+CC38+CC39+CC35</f>
        <v>237.22945737999891</v>
      </c>
      <c r="CD32" s="20">
        <f t="shared" ref="CD32" si="166">+CD33+CD38+CD39+CD35</f>
        <v>-27.150076859998919</v>
      </c>
      <c r="CE32" s="20">
        <f t="shared" ref="CE32" si="167">+CE33+CE38+CE39+CE35</f>
        <v>-3.0091867600012847</v>
      </c>
      <c r="CF32" s="20">
        <f t="shared" ref="CF32" si="168">+CF33+CF38+CF39+CF35</f>
        <v>-2.1445481100008323</v>
      </c>
      <c r="CG32" s="20">
        <f t="shared" si="5"/>
        <v>72.234246311999556</v>
      </c>
      <c r="CH32" s="574"/>
      <c r="CI32" s="20">
        <f>+CI33+CI38+CI39+CI35</f>
        <v>-148.98039490399984</v>
      </c>
      <c r="CJ32" s="20">
        <f t="shared" ref="CJ32" si="169">+CJ33+CJ38+CJ39+CJ35</f>
        <v>-10.159204929999859</v>
      </c>
      <c r="CK32" s="20">
        <f t="shared" ref="CK32" si="170">+CK33+CK38+CK39+CK35</f>
        <v>-27.847858410000029</v>
      </c>
      <c r="CL32" s="20">
        <f t="shared" ref="CL32" si="171">+CL33+CL38+CL39+CL35</f>
        <v>25.37781040999921</v>
      </c>
      <c r="CM32" s="20">
        <f t="shared" ref="CM32" si="172">+CM33+CM38+CM39+CM35</f>
        <v>29.673834300001111</v>
      </c>
      <c r="CN32" s="20">
        <f t="shared" ref="CN32" si="173">+CN33+CN38+CN39+CN35</f>
        <v>26.728054879999284</v>
      </c>
      <c r="CO32" s="20">
        <f t="shared" ref="CO32" si="174">+CO33+CO38+CO39+CO35</f>
        <v>80.606406923000122</v>
      </c>
      <c r="CP32" s="20">
        <f t="shared" ref="CP32" si="175">+CP33+CP38+CP39+CP35</f>
        <v>-96.840949570000447</v>
      </c>
      <c r="CQ32" s="20">
        <f t="shared" ref="CQ32" si="176">+CQ33+CQ38+CQ39+CQ35</f>
        <v>-215.71583707000025</v>
      </c>
      <c r="CR32" s="20">
        <f t="shared" ref="CR32" si="177">+CR33+CR38+CR39+CR35</f>
        <v>191.54956505200019</v>
      </c>
      <c r="CS32" s="20">
        <f t="shared" ref="CS32" si="178">+CS33+CS38+CS39+CS35</f>
        <v>107.64422997000023</v>
      </c>
      <c r="CT32" s="20">
        <f t="shared" ref="CT32" si="179">+CT33+CT38+CT39+CT35</f>
        <v>-296.41102699999999</v>
      </c>
      <c r="CU32" s="20">
        <f t="shared" si="6"/>
        <v>-334.37537034900021</v>
      </c>
      <c r="CV32" s="574"/>
      <c r="CW32" s="20">
        <f>+CW33+CW38+CW39+CW35</f>
        <v>167.44443917000021</v>
      </c>
      <c r="CX32" s="20">
        <f t="shared" ref="CX32" si="180">+CX33+CX38+CX39+CX35</f>
        <v>-100.51958138000016</v>
      </c>
      <c r="CY32" s="20">
        <f t="shared" ref="CY32" si="181">+CY33+CY38+CY39+CY35</f>
        <v>-90.764080449999696</v>
      </c>
      <c r="CZ32" s="20">
        <f t="shared" ref="CZ32" si="182">+CZ33+CZ38+CZ39+CZ35</f>
        <v>-22.798007169999696</v>
      </c>
      <c r="DA32" s="20">
        <f t="shared" ref="DA32" si="183">+DA33+DA38+DA39+DA35</f>
        <v>-579.15559945100051</v>
      </c>
      <c r="DB32" s="20">
        <f t="shared" ref="DB32" si="184">+DB33+DB38+DB39+DB35</f>
        <v>-34.159357559999442</v>
      </c>
      <c r="DC32" s="20">
        <f t="shared" ref="DC32" si="185">+DC33+DC38+DC39+DC35</f>
        <v>-3.5776243270004437</v>
      </c>
      <c r="DD32" s="20">
        <f t="shared" ref="DD32" si="186">+DD33+DD38+DD39+DD35</f>
        <v>-149.74090105999977</v>
      </c>
      <c r="DE32" s="20">
        <f t="shared" ref="DE32" si="187">+DE33+DE38+DE39+DE35</f>
        <v>61.612148400000443</v>
      </c>
      <c r="DF32" s="20">
        <f t="shared" ref="DF32" si="188">+DF33+DF38+DF39+DF35</f>
        <v>254.45678346000074</v>
      </c>
      <c r="DG32" s="20">
        <f t="shared" ref="DG32" si="189">+DG33+DG38+DG39+DG35</f>
        <v>6.9450694199976155</v>
      </c>
      <c r="DH32" s="20">
        <f t="shared" ref="DH32" si="190">+DH33+DH38+DH39+DH35</f>
        <v>237.5522977909007</v>
      </c>
      <c r="DI32" s="20">
        <f t="shared" si="7"/>
        <v>-252.70441315709991</v>
      </c>
      <c r="DJ32" s="574"/>
      <c r="DK32" s="20">
        <f>+DK33+DK38+DK39+DK35</f>
        <v>-285.64532162090023</v>
      </c>
      <c r="DL32" s="20">
        <f t="shared" ref="DL32" si="191">+DL33+DL38+DL39+DL35</f>
        <v>-47.024620579999748</v>
      </c>
      <c r="DM32" s="20">
        <f t="shared" ref="DM32" si="192">+DM33+DM38+DM39+DM35</f>
        <v>165.90865391999881</v>
      </c>
      <c r="DN32" s="20">
        <f t="shared" ref="DN32" si="193">+DN33+DN38+DN39+DN35</f>
        <v>-30.1003078699989</v>
      </c>
      <c r="DO32" s="20">
        <f t="shared" ref="DO32" si="194">+DO33+DO38+DO39+DO35</f>
        <v>41.628650059999188</v>
      </c>
      <c r="DP32" s="20">
        <f t="shared" ref="DP32" si="195">+DP33+DP38+DP39+DP35</f>
        <v>-81.415873359999296</v>
      </c>
      <c r="DQ32" s="20">
        <f t="shared" ref="DQ32" si="196">+DQ33+DQ38+DQ39+DQ35</f>
        <v>-24.975602817001366</v>
      </c>
      <c r="DR32" s="20">
        <f t="shared" ref="DR32" si="197">+DR33+DR38+DR39+DR35</f>
        <v>-50.312020089999486</v>
      </c>
      <c r="DS32" s="20">
        <f t="shared" ref="DS32" si="198">+DS33+DS38+DS39+DS35</f>
        <v>174.78707954559991</v>
      </c>
      <c r="DT32" s="20">
        <f t="shared" ref="DT32" si="199">+DT33+DT38+DT39+DT35</f>
        <v>-192.32805536999621</v>
      </c>
      <c r="DU32" s="20">
        <f t="shared" ref="DU32" si="200">+DU33+DU38+DU39+DU35</f>
        <v>25.080005242000688</v>
      </c>
      <c r="DV32" s="20">
        <f t="shared" ref="DV32" si="201">+DV33+DV38+DV39+DV35</f>
        <v>42.343150759996519</v>
      </c>
      <c r="DW32" s="20">
        <f t="shared" si="8"/>
        <v>-262.05426218030004</v>
      </c>
      <c r="DX32" s="574"/>
      <c r="DY32" s="20">
        <f>+DY33+DY38+DY39+DY35</f>
        <v>247.97418303799995</v>
      </c>
      <c r="DZ32" s="20">
        <f t="shared" ref="DZ32" si="202">+DZ33+DZ38+DZ39+DZ35</f>
        <v>-223.22748705499984</v>
      </c>
      <c r="EA32" s="20">
        <f t="shared" ref="EA32" si="203">+EA33+EA38+EA39+EA35</f>
        <v>-8.0591186999999671</v>
      </c>
      <c r="EB32" s="20">
        <f t="shared" ref="EB32" si="204">+EB33+EB38+EB39+EB35</f>
        <v>18.238107520000511</v>
      </c>
      <c r="EC32" s="20">
        <f t="shared" ref="EC32" si="205">+EC33+EC38+EC39+EC35</f>
        <v>186.85787696999981</v>
      </c>
      <c r="ED32" s="20">
        <f t="shared" ref="ED32" si="206">+ED33+ED38+ED39+ED35</f>
        <v>-229.29765705000042</v>
      </c>
      <c r="EE32" s="20">
        <f t="shared" ref="EE32" si="207">+EE33+EE38+EE39+EE35</f>
        <v>17.311734340000545</v>
      </c>
      <c r="EF32" s="20">
        <f t="shared" ref="EF32" si="208">+EF33+EF38+EF39+EF35</f>
        <v>-19.693109410002513</v>
      </c>
      <c r="EG32" s="20">
        <f t="shared" ref="EG32" si="209">+EG33+EG38+EG39+EG35</f>
        <v>-34.014280579997248</v>
      </c>
      <c r="EH32" s="20">
        <f t="shared" ref="EH32" si="210">+EH33+EH38+EH39+EH35</f>
        <v>-29.145123060001357</v>
      </c>
      <c r="EI32" s="20">
        <f t="shared" ref="EI32" si="211">+EI33+EI38+EI39+EI35</f>
        <v>34.934611140000328</v>
      </c>
      <c r="EJ32" s="20">
        <f t="shared" ref="EJ32" si="212">+EJ33+EJ38+EJ39+EJ35</f>
        <v>-16.946087090001082</v>
      </c>
      <c r="EK32" s="20">
        <f t="shared" si="9"/>
        <v>-55.066349937001291</v>
      </c>
      <c r="EL32" s="574"/>
      <c r="EM32" s="20">
        <f>+EM33+EM38+EM39+EM35</f>
        <v>297.89847243999981</v>
      </c>
      <c r="EN32" s="20">
        <f t="shared" ref="EN32" si="213">+EN33+EN38+EN39+EN35</f>
        <v>-379.13537173000003</v>
      </c>
      <c r="EO32" s="20">
        <f t="shared" ref="EO32" si="214">+EO33+EO38+EO39+EO35</f>
        <v>9.3091315700001864</v>
      </c>
      <c r="EP32" s="20">
        <f t="shared" ref="EP32" si="215">+EP33+EP38+EP39+EP35</f>
        <v>-47.811357090000712</v>
      </c>
      <c r="EQ32" s="20">
        <f t="shared" ref="EQ32" si="216">+EQ33+EQ38+EQ39+EQ35</f>
        <v>-8.0775375300001091</v>
      </c>
      <c r="ER32" s="20">
        <f t="shared" ref="ER32" si="217">+ER33+ER38+ER39+ER35</f>
        <v>-32.789724649999187</v>
      </c>
      <c r="ES32" s="20">
        <f t="shared" ref="ES32" si="218">+ES33+ES38+ES39+ES35</f>
        <v>-91.227545882011071</v>
      </c>
      <c r="ET32" s="20">
        <f t="shared" ref="ET32" si="219">+ET33+ET38+ET39+ET35</f>
        <v>123.40373399000963</v>
      </c>
      <c r="EU32" s="20">
        <f t="shared" ref="EU32" si="220">+EU33+EU38+EU39+EU35</f>
        <v>38.366322800000745</v>
      </c>
      <c r="EV32" s="20">
        <f t="shared" ref="EV32" si="221">+EV33+EV38+EV39+EV35</f>
        <v>-162.00360582000016</v>
      </c>
      <c r="EW32" s="20">
        <f t="shared" ref="EW32" si="222">+EW33+EW38+EW39+EW35</f>
        <v>-108.96173766333261</v>
      </c>
      <c r="EX32" s="20">
        <f t="shared" ref="EX32" si="223">+EX33+EX38+EX39+EX35</f>
        <v>-131.83212778124184</v>
      </c>
      <c r="EY32" s="20">
        <f t="shared" si="10"/>
        <v>-492.86134734657537</v>
      </c>
      <c r="EZ32" s="574"/>
      <c r="FA32" s="20">
        <f>+FA33+FA38+FA39+FA35</f>
        <v>-53.20499906161578</v>
      </c>
      <c r="FB32" s="20">
        <f t="shared" ref="FB32:FL32" si="224">+FB33+FB38+FB39+FB35</f>
        <v>46.385124859648805</v>
      </c>
      <c r="FC32" s="20">
        <f t="shared" si="224"/>
        <v>24.99135852123095</v>
      </c>
      <c r="FD32" s="20">
        <f t="shared" si="224"/>
        <v>80.871300079082403</v>
      </c>
      <c r="FE32" s="20">
        <f t="shared" si="224"/>
        <v>59.794340330657427</v>
      </c>
      <c r="FF32" s="20">
        <f t="shared" si="224"/>
        <v>19.482674324438168</v>
      </c>
      <c r="FG32" s="20">
        <f t="shared" si="224"/>
        <v>64.346050399179063</v>
      </c>
      <c r="FH32" s="20">
        <f t="shared" si="224"/>
        <v>11.286015785975934</v>
      </c>
      <c r="FI32" s="20">
        <f t="shared" si="224"/>
        <v>18.577337391590838</v>
      </c>
      <c r="FJ32" s="20">
        <f t="shared" si="224"/>
        <v>-26.717280629882378</v>
      </c>
      <c r="FK32" s="20">
        <f t="shared" si="224"/>
        <v>24.977759205957952</v>
      </c>
      <c r="FL32" s="20">
        <f t="shared" si="224"/>
        <v>-38.695922583527775</v>
      </c>
      <c r="FM32" s="20">
        <f t="shared" si="11"/>
        <v>232.09375862273561</v>
      </c>
      <c r="FO32" s="20">
        <f>+FO33+FO38+FO39+FO35</f>
        <v>-408.23040749515519</v>
      </c>
      <c r="FP32" s="20">
        <f t="shared" ref="FP32:FX32" si="225">+FP33+FP38+FP39+FP35</f>
        <v>-160.58682411594717</v>
      </c>
      <c r="FQ32" s="20">
        <f t="shared" si="225"/>
        <v>-58.206653231990273</v>
      </c>
      <c r="FR32" s="20">
        <f t="shared" si="225"/>
        <v>59.045516108460674</v>
      </c>
      <c r="FS32" s="20">
        <f t="shared" si="225"/>
        <v>-71.3740591833526</v>
      </c>
      <c r="FT32" s="20">
        <f t="shared" si="225"/>
        <v>-23.828775629945614</v>
      </c>
      <c r="FU32" s="20">
        <f t="shared" si="225"/>
        <v>-67.305612417737876</v>
      </c>
      <c r="FV32" s="20">
        <f t="shared" si="225"/>
        <v>-161.07777468874772</v>
      </c>
      <c r="FW32" s="20">
        <f t="shared" si="225"/>
        <v>-88.566706429396149</v>
      </c>
      <c r="FX32" s="20">
        <f t="shared" si="225"/>
        <v>-55.132292705093789</v>
      </c>
      <c r="FY32" s="20">
        <f>+SUM(FO32:FX32)</f>
        <v>-1035.2635897889056</v>
      </c>
      <c r="GA32" s="708"/>
    </row>
    <row r="33" spans="2:183" x14ac:dyDescent="0.25">
      <c r="B33" s="692" t="s">
        <v>99</v>
      </c>
      <c r="C33" s="15">
        <v>-139.41003696416277</v>
      </c>
      <c r="D33" s="15">
        <v>9.8032420891994914</v>
      </c>
      <c r="E33" s="15">
        <v>27.696064320000289</v>
      </c>
      <c r="F33" s="15">
        <v>57.802321329999799</v>
      </c>
      <c r="G33" s="15">
        <v>-22.102939529999812</v>
      </c>
      <c r="H33" s="15">
        <v>-37.967894019999569</v>
      </c>
      <c r="I33" s="15">
        <v>-13.965094030000069</v>
      </c>
      <c r="J33" s="15">
        <v>0.44542538999962145</v>
      </c>
      <c r="K33" s="15">
        <v>-88.794098819999761</v>
      </c>
      <c r="L33" s="15">
        <v>2.0413042617994286</v>
      </c>
      <c r="M33" s="15">
        <v>52.04888671249941</v>
      </c>
      <c r="N33" s="15">
        <v>74.623031720000427</v>
      </c>
      <c r="O33" s="15">
        <f t="shared" si="0"/>
        <v>-77.779787540663506</v>
      </c>
      <c r="P33" s="16"/>
      <c r="Q33" s="15">
        <v>-56.221421403799951</v>
      </c>
      <c r="R33" s="15">
        <v>18.346469009999897</v>
      </c>
      <c r="S33" s="15">
        <v>-11.961003729999982</v>
      </c>
      <c r="T33" s="15">
        <v>-16.378383263800096</v>
      </c>
      <c r="U33" s="15">
        <v>-1.4441388299999907</v>
      </c>
      <c r="V33" s="15">
        <v>100.58562203399923</v>
      </c>
      <c r="W33" s="15">
        <v>-86.557608899998939</v>
      </c>
      <c r="X33" s="15">
        <v>-16.990954850000257</v>
      </c>
      <c r="Y33" s="15">
        <v>5.8952877500000653</v>
      </c>
      <c r="Z33" s="15">
        <v>-18.945063979000999</v>
      </c>
      <c r="AA33" s="15">
        <v>-10.13867161999849</v>
      </c>
      <c r="AB33" s="15">
        <v>98.25860987134979</v>
      </c>
      <c r="AC33" s="15">
        <f t="shared" si="1"/>
        <v>4.4487420887502651</v>
      </c>
      <c r="AD33" s="16"/>
      <c r="AE33" s="15">
        <v>-89.279969210000203</v>
      </c>
      <c r="AF33" s="15">
        <v>-74.188869839999953</v>
      </c>
      <c r="AG33" s="15">
        <v>-217.48281488999987</v>
      </c>
      <c r="AH33" s="15">
        <v>56.426119240000567</v>
      </c>
      <c r="AI33" s="15">
        <v>-35.163414270000082</v>
      </c>
      <c r="AJ33" s="15">
        <v>-13.017595540000148</v>
      </c>
      <c r="AK33" s="15">
        <v>-103.11104052000026</v>
      </c>
      <c r="AL33" s="15">
        <v>167.30657082000073</v>
      </c>
      <c r="AM33" s="15">
        <v>-85.129384420000704</v>
      </c>
      <c r="AN33" s="15">
        <v>-43.619712369999604</v>
      </c>
      <c r="AO33" s="15">
        <v>18.842629829999346</v>
      </c>
      <c r="AP33" s="15">
        <v>-391.61671854676189</v>
      </c>
      <c r="AQ33" s="15">
        <f t="shared" si="2"/>
        <v>-810.03419971676203</v>
      </c>
      <c r="AR33" s="16"/>
      <c r="AS33" s="15">
        <v>35.201754740000219</v>
      </c>
      <c r="AT33" s="15">
        <v>224.45391825999997</v>
      </c>
      <c r="AU33" s="15">
        <v>-99.702651279999685</v>
      </c>
      <c r="AV33" s="15">
        <v>-66.687235639999997</v>
      </c>
      <c r="AW33" s="15">
        <v>-18.259662419999916</v>
      </c>
      <c r="AX33" s="15">
        <v>8.971068409998713</v>
      </c>
      <c r="AY33" s="15">
        <v>-8.0540361799995619</v>
      </c>
      <c r="AZ33" s="15">
        <v>36.65830266000016</v>
      </c>
      <c r="BA33" s="15">
        <v>2.5964366700009047</v>
      </c>
      <c r="BB33" s="15">
        <v>28.006647919999693</v>
      </c>
      <c r="BC33" s="15">
        <v>44.717514730000609</v>
      </c>
      <c r="BD33" s="15">
        <v>-75.110378610000851</v>
      </c>
      <c r="BE33" s="15">
        <f t="shared" si="3"/>
        <v>112.79167926000028</v>
      </c>
      <c r="BF33" s="16"/>
      <c r="BG33" s="15">
        <v>163.54314016999945</v>
      </c>
      <c r="BH33" s="15">
        <v>-118.95643204999946</v>
      </c>
      <c r="BI33" s="15">
        <v>-50.158640510000033</v>
      </c>
      <c r="BJ33" s="15">
        <v>-20.474626100000414</v>
      </c>
      <c r="BK33" s="15">
        <v>6.1636886300002489</v>
      </c>
      <c r="BL33" s="15">
        <v>-54.229330340000217</v>
      </c>
      <c r="BM33" s="15">
        <v>-41.120372320000186</v>
      </c>
      <c r="BN33" s="15">
        <v>-17.710935319999418</v>
      </c>
      <c r="BO33" s="15">
        <v>-62.269365370000706</v>
      </c>
      <c r="BP33" s="15">
        <v>23.061115889999083</v>
      </c>
      <c r="BQ33" s="15">
        <v>52.038199310000998</v>
      </c>
      <c r="BR33" s="15">
        <v>-61.754218199997901</v>
      </c>
      <c r="BS33" s="15">
        <f t="shared" si="4"/>
        <v>-181.86777620999854</v>
      </c>
      <c r="BT33" s="16"/>
      <c r="BU33" s="15">
        <v>74.706098820000079</v>
      </c>
      <c r="BV33" s="15">
        <v>31.807907110000109</v>
      </c>
      <c r="BW33" s="15">
        <v>-177.01933360000069</v>
      </c>
      <c r="BX33" s="15">
        <v>-87.268774409999082</v>
      </c>
      <c r="BY33" s="15">
        <v>-120.64116827700053</v>
      </c>
      <c r="BZ33" s="15">
        <v>29.484431025999864</v>
      </c>
      <c r="CA33" s="15">
        <v>124.86610941300083</v>
      </c>
      <c r="CB33" s="15">
        <v>-51.174932559998908</v>
      </c>
      <c r="CC33" s="15">
        <v>234.22945737999891</v>
      </c>
      <c r="CD33" s="15">
        <v>-35.68007685999892</v>
      </c>
      <c r="CE33" s="15">
        <v>43.830813239998712</v>
      </c>
      <c r="CF33" s="15">
        <v>5.5451889999166892E-2</v>
      </c>
      <c r="CG33" s="15">
        <f t="shared" si="5"/>
        <v>67.195983171999544</v>
      </c>
      <c r="CH33" s="16"/>
      <c r="CI33" s="15">
        <v>-146.41039490399984</v>
      </c>
      <c r="CJ33" s="15">
        <v>-8.8692049299998601</v>
      </c>
      <c r="CK33" s="15">
        <v>-29.877858410000027</v>
      </c>
      <c r="CL33" s="15">
        <v>26.907810409999207</v>
      </c>
      <c r="CM33" s="15">
        <v>-3.1275056999988871</v>
      </c>
      <c r="CN33" s="15">
        <v>22.228054879999284</v>
      </c>
      <c r="CO33" s="15">
        <v>80.336406923000126</v>
      </c>
      <c r="CP33" s="15">
        <v>-99.700949570000446</v>
      </c>
      <c r="CQ33" s="15">
        <v>-214.53583707000024</v>
      </c>
      <c r="CR33" s="15">
        <v>186.74956505200018</v>
      </c>
      <c r="CS33" s="15">
        <v>110.37422997000023</v>
      </c>
      <c r="CT33" s="15">
        <v>-294.401027</v>
      </c>
      <c r="CU33" s="15">
        <f t="shared" si="6"/>
        <v>-370.32671034900022</v>
      </c>
      <c r="CV33" s="16"/>
      <c r="CW33" s="15">
        <v>163.0444391700002</v>
      </c>
      <c r="CX33" s="15">
        <v>-19.707236419646797</v>
      </c>
      <c r="CY33" s="15">
        <v>-95.814080449999693</v>
      </c>
      <c r="CZ33" s="15">
        <v>-17.519904800973769</v>
      </c>
      <c r="DA33" s="15">
        <v>-587.28964807100056</v>
      </c>
      <c r="DB33" s="15">
        <v>-39.066315399999439</v>
      </c>
      <c r="DC33" s="15">
        <v>-2.187624327000445</v>
      </c>
      <c r="DD33" s="15">
        <v>-156.19106914999978</v>
      </c>
      <c r="DE33" s="15">
        <v>73.442038038996301</v>
      </c>
      <c r="DF33" s="15">
        <v>268.03193276807582</v>
      </c>
      <c r="DG33" s="15">
        <v>49.695544576803073</v>
      </c>
      <c r="DH33" s="15">
        <v>296.45083346421478</v>
      </c>
      <c r="DI33" s="15">
        <f t="shared" si="7"/>
        <v>-67.111090600530247</v>
      </c>
      <c r="DJ33" s="16"/>
      <c r="DK33" s="15">
        <v>-284.34532162090022</v>
      </c>
      <c r="DL33" s="15">
        <v>-26.855779949999754</v>
      </c>
      <c r="DM33" s="15">
        <v>139.31696409999884</v>
      </c>
      <c r="DN33" s="15">
        <v>32.635575901914031</v>
      </c>
      <c r="DO33" s="15">
        <v>158.91386412194595</v>
      </c>
      <c r="DP33" s="15">
        <v>-99.927577849999295</v>
      </c>
      <c r="DQ33" s="15">
        <v>-23.610613817001369</v>
      </c>
      <c r="DR33" s="15">
        <v>-45.064093309999485</v>
      </c>
      <c r="DS33" s="15">
        <v>175.30371054559993</v>
      </c>
      <c r="DT33" s="15">
        <v>-203.6806956699962</v>
      </c>
      <c r="DU33" s="15">
        <v>27.542775772000684</v>
      </c>
      <c r="DV33" s="15">
        <v>75.223265146454395</v>
      </c>
      <c r="DW33" s="15">
        <f t="shared" si="8"/>
        <v>-74.547926629982527</v>
      </c>
      <c r="DX33" s="16"/>
      <c r="DY33" s="15">
        <v>252.51164003799994</v>
      </c>
      <c r="DZ33" s="15">
        <v>-226.96490605499983</v>
      </c>
      <c r="EA33" s="15">
        <v>-13.19088169999997</v>
      </c>
      <c r="EB33" s="15">
        <v>-44.247245549999491</v>
      </c>
      <c r="EC33" s="15">
        <v>185.7519149699998</v>
      </c>
      <c r="ED33" s="15">
        <v>-233.69739405000041</v>
      </c>
      <c r="EE33" s="15">
        <v>31.417582340000543</v>
      </c>
      <c r="EF33" s="15">
        <v>-28.02373313406984</v>
      </c>
      <c r="EG33" s="15">
        <v>-31.42143857999725</v>
      </c>
      <c r="EH33" s="15">
        <v>-23.254139060001354</v>
      </c>
      <c r="EI33" s="15">
        <v>26.999440140000328</v>
      </c>
      <c r="EJ33" s="15">
        <v>-26.370656090001081</v>
      </c>
      <c r="EK33" s="15">
        <f t="shared" si="9"/>
        <v>-130.48981673106863</v>
      </c>
      <c r="EL33" s="16"/>
      <c r="EM33" s="15">
        <v>239.34885427999981</v>
      </c>
      <c r="EN33" s="15">
        <v>-374.72700673000003</v>
      </c>
      <c r="EO33" s="15">
        <v>6.9911315700001841</v>
      </c>
      <c r="EP33" s="15">
        <v>-45.177448430000716</v>
      </c>
      <c r="EQ33" s="15">
        <v>-8.2279935300001092</v>
      </c>
      <c r="ER33" s="15">
        <v>-26.647697649999191</v>
      </c>
      <c r="ES33" s="15">
        <v>-89.876182882011179</v>
      </c>
      <c r="ET33" s="15">
        <v>97.009819680009741</v>
      </c>
      <c r="EU33" s="15">
        <v>149.02638267274591</v>
      </c>
      <c r="EV33" s="15">
        <v>-158.46823882000015</v>
      </c>
      <c r="EW33" s="15">
        <v>-144.22062477333262</v>
      </c>
      <c r="EX33" s="15">
        <v>-46.338201296516502</v>
      </c>
      <c r="EY33" s="15">
        <f t="shared" si="10"/>
        <v>-401.30720590910482</v>
      </c>
      <c r="EZ33" s="16"/>
      <c r="FA33" s="15">
        <v>118.18611779959087</v>
      </c>
      <c r="FB33" s="15">
        <v>70.295712374399585</v>
      </c>
      <c r="FC33" s="15">
        <v>172.42397855123096</v>
      </c>
      <c r="FD33" s="15">
        <v>-7.6410021824745797</v>
      </c>
      <c r="FE33" s="15">
        <v>71.716866320146551</v>
      </c>
      <c r="FF33" s="15">
        <v>31.100505904438165</v>
      </c>
      <c r="FG33" s="15">
        <v>94.022681924227783</v>
      </c>
      <c r="FH33" s="15">
        <v>54.859492368679206</v>
      </c>
      <c r="FI33" s="15">
        <v>27.135477521590836</v>
      </c>
      <c r="FJ33" s="15">
        <v>-39.200756989882379</v>
      </c>
      <c r="FK33" s="15">
        <v>99.293324450409841</v>
      </c>
      <c r="FL33" s="15">
        <v>30.882400170330868</v>
      </c>
      <c r="FM33" s="15">
        <f t="shared" si="11"/>
        <v>723.07479821268748</v>
      </c>
      <c r="FO33" s="15">
        <v>-415.86377895515523</v>
      </c>
      <c r="FP33" s="15">
        <v>-163.79712372594716</v>
      </c>
      <c r="FQ33" s="15">
        <v>-78.261545311990275</v>
      </c>
      <c r="FR33" s="15">
        <v>225.20154896846068</v>
      </c>
      <c r="FS33" s="15">
        <v>2.3655975377737377</v>
      </c>
      <c r="FT33" s="15">
        <v>-24.623080749945615</v>
      </c>
      <c r="FU33" s="15">
        <v>-83.675487337737877</v>
      </c>
      <c r="FV33" s="15">
        <v>-120.23115884585823</v>
      </c>
      <c r="FW33" s="15">
        <v>33.668068490603872</v>
      </c>
      <c r="FX33" s="15">
        <v>110.39382005490613</v>
      </c>
      <c r="FY33" s="15">
        <f>+SUM(FO33:FX33)</f>
        <v>-514.82313987488999</v>
      </c>
      <c r="GA33" s="708"/>
    </row>
    <row r="34" spans="2:183" x14ac:dyDescent="0.25">
      <c r="B34" s="692" t="s">
        <v>204</v>
      </c>
      <c r="C34" s="15">
        <v>-78.017678494162737</v>
      </c>
      <c r="D34" s="15">
        <v>8.1225712491995203</v>
      </c>
      <c r="E34" s="15">
        <v>9.9747011100003249</v>
      </c>
      <c r="F34" s="15">
        <v>22.371529419999547</v>
      </c>
      <c r="G34" s="15">
        <v>-18.491135339999758</v>
      </c>
      <c r="H34" s="15">
        <v>3.4965091600003824</v>
      </c>
      <c r="I34" s="15">
        <v>-22.379696439999933</v>
      </c>
      <c r="J34" s="15">
        <v>-1.0750198900005756</v>
      </c>
      <c r="K34" s="15">
        <v>29.020668850000476</v>
      </c>
      <c r="L34" s="15">
        <v>-13.226515138200739</v>
      </c>
      <c r="M34" s="15">
        <v>29.459959782499304</v>
      </c>
      <c r="N34" s="15">
        <v>-55.917765699999563</v>
      </c>
      <c r="O34" s="15">
        <f t="shared" si="0"/>
        <v>-86.661871430663751</v>
      </c>
      <c r="P34" s="16"/>
      <c r="Q34" s="15">
        <v>-195.4525941038001</v>
      </c>
      <c r="R34" s="15">
        <v>19.473211520000092</v>
      </c>
      <c r="S34" s="15">
        <v>-3.7204110000000838</v>
      </c>
      <c r="T34" s="15">
        <v>-19.451214513800181</v>
      </c>
      <c r="U34" s="15">
        <v>-6.0336889199996051</v>
      </c>
      <c r="V34" s="15">
        <v>-9.1109373060011478</v>
      </c>
      <c r="W34" s="15">
        <v>-42.404998819998646</v>
      </c>
      <c r="X34" s="15">
        <v>-1.7116516700005775</v>
      </c>
      <c r="Y34" s="15">
        <v>-26.541736089999414</v>
      </c>
      <c r="Z34" s="15">
        <v>-24.784459779001317</v>
      </c>
      <c r="AA34" s="15">
        <v>24.663730650001568</v>
      </c>
      <c r="AB34" s="15">
        <v>93.075783691349784</v>
      </c>
      <c r="AC34" s="15">
        <f t="shared" si="1"/>
        <v>-191.99896634124968</v>
      </c>
      <c r="AD34" s="16"/>
      <c r="AE34" s="15">
        <v>-398.89743556000042</v>
      </c>
      <c r="AF34" s="15">
        <v>17.378864970000109</v>
      </c>
      <c r="AG34" s="15">
        <v>-15.645415479999764</v>
      </c>
      <c r="AH34" s="15">
        <v>-8.9009788899992373</v>
      </c>
      <c r="AI34" s="15">
        <v>4.8740841899997918</v>
      </c>
      <c r="AJ34" s="15">
        <v>11.895165589999962</v>
      </c>
      <c r="AK34" s="15">
        <v>-24.47216743000034</v>
      </c>
      <c r="AL34" s="15">
        <v>34.68312703000035</v>
      </c>
      <c r="AM34" s="15">
        <v>-47.764784020000434</v>
      </c>
      <c r="AN34" s="15">
        <v>-11.014728769999461</v>
      </c>
      <c r="AO34" s="15">
        <v>4.3288065299992695</v>
      </c>
      <c r="AP34" s="15">
        <v>69.142801293237994</v>
      </c>
      <c r="AQ34" s="15">
        <f t="shared" si="2"/>
        <v>-364.39266054676216</v>
      </c>
      <c r="AR34" s="16"/>
      <c r="AS34" s="15">
        <v>-254.31005799999951</v>
      </c>
      <c r="AT34" s="15">
        <v>42.704377919999857</v>
      </c>
      <c r="AU34" s="15">
        <v>-3.7189277899998814</v>
      </c>
      <c r="AV34" s="15">
        <v>-10.755585309999475</v>
      </c>
      <c r="AW34" s="15">
        <v>-27.075868100000235</v>
      </c>
      <c r="AX34" s="15">
        <v>49.653691369998512</v>
      </c>
      <c r="AY34" s="15">
        <v>-0.66146137999956522</v>
      </c>
      <c r="AZ34" s="15">
        <v>25.831320400000106</v>
      </c>
      <c r="BA34" s="15">
        <v>12.808833980000699</v>
      </c>
      <c r="BB34" s="15">
        <v>-7.7862542299998552</v>
      </c>
      <c r="BC34" s="15">
        <v>12.228052280000668</v>
      </c>
      <c r="BD34" s="15">
        <v>28.121720549998884</v>
      </c>
      <c r="BE34" s="15">
        <f t="shared" si="3"/>
        <v>-132.96015830999985</v>
      </c>
      <c r="BF34" s="16"/>
      <c r="BG34" s="15">
        <v>-202.51277611000026</v>
      </c>
      <c r="BH34" s="15">
        <v>-5.0869574899995769</v>
      </c>
      <c r="BI34" s="15">
        <v>-29.974143099999864</v>
      </c>
      <c r="BJ34" s="15">
        <v>-16.159619990000472</v>
      </c>
      <c r="BK34" s="15">
        <v>-11.803475919999912</v>
      </c>
      <c r="BL34" s="15">
        <v>-8.139096880000082</v>
      </c>
      <c r="BM34" s="15">
        <v>-0.98961134000035145</v>
      </c>
      <c r="BN34" s="15">
        <v>-29.744381739998843</v>
      </c>
      <c r="BO34" s="15">
        <v>-11.875224340001381</v>
      </c>
      <c r="BP34" s="15">
        <v>8.2661209899993366</v>
      </c>
      <c r="BQ34" s="15">
        <v>35.648491030000869</v>
      </c>
      <c r="BR34" s="15">
        <v>-6.6820226099979436</v>
      </c>
      <c r="BS34" s="15">
        <f t="shared" si="4"/>
        <v>-279.05269749999854</v>
      </c>
      <c r="BT34" s="16"/>
      <c r="BU34" s="15">
        <v>-322.5743821799997</v>
      </c>
      <c r="BV34" s="15">
        <v>-18.449585979999767</v>
      </c>
      <c r="BW34" s="15">
        <v>8.017133329999325</v>
      </c>
      <c r="BX34" s="15">
        <v>-20.97846741999922</v>
      </c>
      <c r="BY34" s="15">
        <v>45.147683422999165</v>
      </c>
      <c r="BZ34" s="15">
        <v>-0.29679903399956942</v>
      </c>
      <c r="CA34" s="15">
        <v>105.63425245300081</v>
      </c>
      <c r="CB34" s="15">
        <v>-74.869197369998659</v>
      </c>
      <c r="CC34" s="15">
        <v>200.31431642999874</v>
      </c>
      <c r="CD34" s="15">
        <v>-0.71267890999851602</v>
      </c>
      <c r="CE34" s="15">
        <v>39.277601289998017</v>
      </c>
      <c r="CF34" s="15">
        <v>35.913864659999376</v>
      </c>
      <c r="CG34" s="15">
        <f t="shared" si="5"/>
        <v>-3.5762593079999192</v>
      </c>
      <c r="CH34" s="16"/>
      <c r="CI34" s="15">
        <v>-11.897032693999776</v>
      </c>
      <c r="CJ34" s="15">
        <v>-59.829769920000004</v>
      </c>
      <c r="CK34" s="15">
        <v>-20.335325669999577</v>
      </c>
      <c r="CL34" s="15">
        <v>41.60083302999891</v>
      </c>
      <c r="CM34" s="15">
        <v>6.8190822900005514</v>
      </c>
      <c r="CN34" s="15">
        <v>37.774808139999323</v>
      </c>
      <c r="CO34" s="15">
        <v>85.224755813001053</v>
      </c>
      <c r="CP34" s="15">
        <v>-106.45864998000076</v>
      </c>
      <c r="CQ34" s="15">
        <v>-2.0406163000008917</v>
      </c>
      <c r="CR34" s="15">
        <v>-17.646440827999527</v>
      </c>
      <c r="CS34" s="15">
        <v>178.71387970000063</v>
      </c>
      <c r="CT34" s="15">
        <v>-131.85134724999995</v>
      </c>
      <c r="CU34" s="15">
        <f t="shared" si="6"/>
        <v>7.4176330999989659E-2</v>
      </c>
      <c r="CV34" s="16"/>
      <c r="CW34" s="15">
        <v>76.808485759999712</v>
      </c>
      <c r="CX34" s="15">
        <v>59.416456190353188</v>
      </c>
      <c r="CY34" s="15">
        <v>-57.760178610000139</v>
      </c>
      <c r="CZ34" s="15">
        <v>16.665553219026449</v>
      </c>
      <c r="DA34" s="15">
        <v>-8.221293611000192</v>
      </c>
      <c r="DB34" s="15">
        <v>-9.3145596099997796</v>
      </c>
      <c r="DC34" s="15">
        <v>0.59575916299955622</v>
      </c>
      <c r="DD34" s="15">
        <v>-103.75390574999965</v>
      </c>
      <c r="DE34" s="15">
        <v>11.719108778996386</v>
      </c>
      <c r="DF34" s="15">
        <v>32.009230458075365</v>
      </c>
      <c r="DG34" s="15">
        <v>9.7013487168039632</v>
      </c>
      <c r="DH34" s="15">
        <v>170.72384906421431</v>
      </c>
      <c r="DI34" s="15">
        <f t="shared" si="7"/>
        <v>198.58985376946919</v>
      </c>
      <c r="DJ34" s="16"/>
      <c r="DK34" s="15">
        <v>27.591804939099916</v>
      </c>
      <c r="DL34" s="15">
        <v>113.81111537000029</v>
      </c>
      <c r="DM34" s="15">
        <v>-147.12271790000091</v>
      </c>
      <c r="DN34" s="15">
        <v>77.028381811913547</v>
      </c>
      <c r="DO34" s="15">
        <v>42.680759801946188</v>
      </c>
      <c r="DP34" s="15">
        <v>-32.950706689998668</v>
      </c>
      <c r="DQ34" s="15">
        <v>-4.8800953770017585</v>
      </c>
      <c r="DR34" s="15">
        <v>-18.41877015999934</v>
      </c>
      <c r="DS34" s="15">
        <v>38.540677025599365</v>
      </c>
      <c r="DT34" s="15">
        <v>-0.72054930999672706</v>
      </c>
      <c r="DU34" s="15">
        <v>-62.976118257998621</v>
      </c>
      <c r="DV34" s="15">
        <v>-66.091372973545731</v>
      </c>
      <c r="DW34" s="15">
        <f t="shared" si="8"/>
        <v>-33.507591719982443</v>
      </c>
      <c r="DX34" s="16"/>
      <c r="DY34" s="15">
        <v>164.09618371299962</v>
      </c>
      <c r="DZ34" s="15">
        <v>5.5949791800006494</v>
      </c>
      <c r="EA34" s="15">
        <v>14.179804879999885</v>
      </c>
      <c r="EB34" s="15">
        <v>10.104209000000154</v>
      </c>
      <c r="EC34" s="15">
        <v>28.600064859999911</v>
      </c>
      <c r="ED34" s="15">
        <v>-5.0425605800001563</v>
      </c>
      <c r="EE34" s="15">
        <v>13.807946789999946</v>
      </c>
      <c r="EF34" s="15">
        <v>-17.137844684069648</v>
      </c>
      <c r="EG34" s="15">
        <v>-19.221849149997347</v>
      </c>
      <c r="EH34" s="15">
        <v>7.2006516033319485</v>
      </c>
      <c r="EI34" s="15">
        <v>-1.4846935173329641</v>
      </c>
      <c r="EJ34" s="15">
        <v>-33.596796320000948</v>
      </c>
      <c r="EK34" s="15">
        <f t="shared" si="9"/>
        <v>167.10009577493108</v>
      </c>
      <c r="EL34" s="16"/>
      <c r="EM34" s="15">
        <v>66.147249169999881</v>
      </c>
      <c r="EN34" s="15">
        <v>-9.5541067800000974</v>
      </c>
      <c r="EO34" s="15">
        <v>-16.071929299999908</v>
      </c>
      <c r="EP34" s="15">
        <v>-70.145156070000638</v>
      </c>
      <c r="EQ34" s="15">
        <v>22.835888079999719</v>
      </c>
      <c r="ER34" s="15">
        <v>-5.3176356199993364</v>
      </c>
      <c r="ES34" s="15">
        <v>-0.78361325201157683</v>
      </c>
      <c r="ET34" s="15">
        <v>-16.865940359989722</v>
      </c>
      <c r="EU34" s="15">
        <v>47.939062557746766</v>
      </c>
      <c r="EV34" s="15">
        <v>1.6155176950010883</v>
      </c>
      <c r="EW34" s="15">
        <v>1.4862992200008875</v>
      </c>
      <c r="EX34" s="15">
        <v>-67.359711166516547</v>
      </c>
      <c r="EY34" s="15">
        <f t="shared" si="10"/>
        <v>-46.074075825769484</v>
      </c>
      <c r="EZ34" s="16"/>
      <c r="FA34" s="15">
        <v>118.03302020958995</v>
      </c>
      <c r="FB34" s="15">
        <v>83.571549784399025</v>
      </c>
      <c r="FC34" s="15">
        <v>72.926798821233945</v>
      </c>
      <c r="FD34" s="15">
        <v>-64.090077822474626</v>
      </c>
      <c r="FE34" s="15">
        <v>10.681682820145298</v>
      </c>
      <c r="FF34" s="15">
        <v>9.6101523544392933</v>
      </c>
      <c r="FG34" s="15">
        <v>83.880706954229964</v>
      </c>
      <c r="FH34" s="15">
        <v>11.810987898676352</v>
      </c>
      <c r="FI34" s="15">
        <v>33.201089566592735</v>
      </c>
      <c r="FJ34" s="15">
        <v>-44.987384104884526</v>
      </c>
      <c r="FK34" s="15">
        <v>25.471412920411581</v>
      </c>
      <c r="FL34" s="15">
        <v>12.530784600330492</v>
      </c>
      <c r="FM34" s="15">
        <f t="shared" si="11"/>
        <v>352.64072400268941</v>
      </c>
      <c r="FO34" s="15">
        <v>-208.82346703515475</v>
      </c>
      <c r="FP34" s="15">
        <v>-3.7477801259476848</v>
      </c>
      <c r="FQ34" s="15">
        <v>-41.830107391991632</v>
      </c>
      <c r="FR34" s="15">
        <v>17.301924738461622</v>
      </c>
      <c r="FS34" s="15">
        <v>49.049385667775141</v>
      </c>
      <c r="FT34" s="15">
        <v>-63.620038719946564</v>
      </c>
      <c r="FU34" s="15">
        <v>-30.491704507735456</v>
      </c>
      <c r="FV34" s="15">
        <v>-68.366676815863144</v>
      </c>
      <c r="FW34" s="15">
        <v>60.980435560605173</v>
      </c>
      <c r="FX34" s="15">
        <v>-7.9909695950954074</v>
      </c>
      <c r="FY34" s="15">
        <f>+SUM(FO34:FX34)</f>
        <v>-297.53899822489268</v>
      </c>
      <c r="GA34" s="708"/>
    </row>
    <row r="35" spans="2:183" x14ac:dyDescent="0.25">
      <c r="B35" s="692" t="s">
        <v>685</v>
      </c>
      <c r="C35" s="15">
        <f>+SUM(C36:C37)</f>
        <v>-4.0632587650370997</v>
      </c>
      <c r="D35" s="15">
        <f t="shared" ref="D35:N35" si="226">+SUM(D36:D37)</f>
        <v>0</v>
      </c>
      <c r="E35" s="15">
        <f t="shared" si="226"/>
        <v>0</v>
      </c>
      <c r="F35" s="15">
        <f t="shared" si="226"/>
        <v>0</v>
      </c>
      <c r="G35" s="15">
        <f t="shared" si="226"/>
        <v>4.08736605</v>
      </c>
      <c r="H35" s="15">
        <f t="shared" si="226"/>
        <v>0</v>
      </c>
      <c r="I35" s="15">
        <f t="shared" si="226"/>
        <v>0</v>
      </c>
      <c r="J35" s="15">
        <f t="shared" si="226"/>
        <v>0</v>
      </c>
      <c r="K35" s="15">
        <f t="shared" si="226"/>
        <v>0</v>
      </c>
      <c r="L35" s="15">
        <f t="shared" si="226"/>
        <v>0</v>
      </c>
      <c r="M35" s="15">
        <f t="shared" si="226"/>
        <v>0</v>
      </c>
      <c r="N35" s="15">
        <f t="shared" si="226"/>
        <v>0</v>
      </c>
      <c r="O35" s="15">
        <f t="shared" si="0"/>
        <v>2.4107284962900266E-2</v>
      </c>
      <c r="P35" s="16"/>
      <c r="Q35" s="15">
        <f>+SUM(Q36:Q37)</f>
        <v>0</v>
      </c>
      <c r="R35" s="15">
        <f t="shared" ref="R35:AB35" si="227">+SUM(R36:R37)</f>
        <v>0</v>
      </c>
      <c r="S35" s="15">
        <f t="shared" si="227"/>
        <v>0</v>
      </c>
      <c r="T35" s="15">
        <f t="shared" si="227"/>
        <v>0</v>
      </c>
      <c r="U35" s="15">
        <f t="shared" si="227"/>
        <v>0</v>
      </c>
      <c r="V35" s="15">
        <f t="shared" si="227"/>
        <v>0</v>
      </c>
      <c r="W35" s="15">
        <f t="shared" si="227"/>
        <v>0</v>
      </c>
      <c r="X35" s="15">
        <f t="shared" si="227"/>
        <v>0</v>
      </c>
      <c r="Y35" s="15">
        <f t="shared" si="227"/>
        <v>0</v>
      </c>
      <c r="Z35" s="15">
        <f t="shared" si="227"/>
        <v>0</v>
      </c>
      <c r="AA35" s="15">
        <f t="shared" si="227"/>
        <v>0</v>
      </c>
      <c r="AB35" s="15">
        <f t="shared" si="227"/>
        <v>-59.819716981349465</v>
      </c>
      <c r="AC35" s="15">
        <f t="shared" si="1"/>
        <v>-59.819716981349465</v>
      </c>
      <c r="AD35" s="16"/>
      <c r="AE35" s="15">
        <f>+SUM(AE36:AE37)</f>
        <v>0</v>
      </c>
      <c r="AF35" s="15">
        <f t="shared" ref="AF35:AP35" si="228">+SUM(AF36:AF37)</f>
        <v>60</v>
      </c>
      <c r="AG35" s="15">
        <f t="shared" si="228"/>
        <v>0</v>
      </c>
      <c r="AH35" s="15">
        <f t="shared" si="228"/>
        <v>0</v>
      </c>
      <c r="AI35" s="15">
        <f t="shared" si="228"/>
        <v>0</v>
      </c>
      <c r="AJ35" s="15">
        <f t="shared" si="228"/>
        <v>0</v>
      </c>
      <c r="AK35" s="15">
        <f t="shared" si="228"/>
        <v>0</v>
      </c>
      <c r="AL35" s="15">
        <f t="shared" si="228"/>
        <v>0</v>
      </c>
      <c r="AM35" s="15">
        <f t="shared" si="228"/>
        <v>0</v>
      </c>
      <c r="AN35" s="15">
        <f t="shared" si="228"/>
        <v>0</v>
      </c>
      <c r="AO35" s="15">
        <f t="shared" si="228"/>
        <v>0</v>
      </c>
      <c r="AP35" s="15">
        <f t="shared" si="228"/>
        <v>-63.000000003236508</v>
      </c>
      <c r="AQ35" s="15">
        <f t="shared" si="2"/>
        <v>-3.000000003236508</v>
      </c>
      <c r="AR35" s="16"/>
      <c r="AS35" s="15">
        <f>+SUM(AS36:AS37)</f>
        <v>0</v>
      </c>
      <c r="AT35" s="15">
        <f t="shared" ref="AT35:BD35" si="229">+SUM(AT36:AT37)</f>
        <v>50.296333329999996</v>
      </c>
      <c r="AU35" s="15">
        <f t="shared" si="229"/>
        <v>0</v>
      </c>
      <c r="AV35" s="15">
        <f t="shared" si="229"/>
        <v>0</v>
      </c>
      <c r="AW35" s="15">
        <f t="shared" si="229"/>
        <v>0</v>
      </c>
      <c r="AX35" s="15">
        <f t="shared" si="229"/>
        <v>0</v>
      </c>
      <c r="AY35" s="15">
        <f t="shared" si="229"/>
        <v>0</v>
      </c>
      <c r="AZ35" s="15">
        <f t="shared" si="229"/>
        <v>0</v>
      </c>
      <c r="BA35" s="15">
        <f t="shared" si="229"/>
        <v>0</v>
      </c>
      <c r="BB35" s="15">
        <f t="shared" si="229"/>
        <v>0</v>
      </c>
      <c r="BC35" s="15">
        <f t="shared" si="229"/>
        <v>0</v>
      </c>
      <c r="BD35" s="15">
        <f t="shared" si="229"/>
        <v>-6.6110833299999996</v>
      </c>
      <c r="BE35" s="15">
        <f t="shared" si="3"/>
        <v>43.685249999999996</v>
      </c>
      <c r="BF35" s="16"/>
      <c r="BG35" s="15">
        <f>+SUM(BG36:BG37)</f>
        <v>0</v>
      </c>
      <c r="BH35" s="15">
        <f t="shared" ref="BH35:BR35" si="230">+SUM(BH36:BH37)</f>
        <v>0</v>
      </c>
      <c r="BI35" s="15">
        <f t="shared" si="230"/>
        <v>0</v>
      </c>
      <c r="BJ35" s="15">
        <f t="shared" si="230"/>
        <v>20.135333329999998</v>
      </c>
      <c r="BK35" s="15">
        <f t="shared" si="230"/>
        <v>-17.179442809999998</v>
      </c>
      <c r="BL35" s="15">
        <f t="shared" si="230"/>
        <v>0</v>
      </c>
      <c r="BM35" s="15">
        <f t="shared" si="230"/>
        <v>0</v>
      </c>
      <c r="BN35" s="15">
        <f t="shared" si="230"/>
        <v>0</v>
      </c>
      <c r="BO35" s="15">
        <f t="shared" si="230"/>
        <v>0</v>
      </c>
      <c r="BP35" s="15">
        <f t="shared" si="230"/>
        <v>0</v>
      </c>
      <c r="BQ35" s="15">
        <f t="shared" si="230"/>
        <v>-17</v>
      </c>
      <c r="BR35" s="15">
        <f t="shared" si="230"/>
        <v>0</v>
      </c>
      <c r="BS35" s="15">
        <f t="shared" si="4"/>
        <v>-14.044109479999999</v>
      </c>
      <c r="BT35" s="16"/>
      <c r="BU35" s="15">
        <f>+SUM(BU36:BU37)</f>
        <v>0</v>
      </c>
      <c r="BV35" s="15">
        <f t="shared" ref="BV35:CF35" si="231">+SUM(BV36:BV37)</f>
        <v>-20.959400289999998</v>
      </c>
      <c r="BW35" s="15">
        <f t="shared" si="231"/>
        <v>0</v>
      </c>
      <c r="BX35" s="15">
        <f t="shared" si="231"/>
        <v>0</v>
      </c>
      <c r="BY35" s="15">
        <f t="shared" si="231"/>
        <v>34.898514420000005</v>
      </c>
      <c r="BZ35" s="15">
        <f t="shared" si="231"/>
        <v>0</v>
      </c>
      <c r="CA35" s="15">
        <f t="shared" si="231"/>
        <v>0</v>
      </c>
      <c r="CB35" s="15">
        <f t="shared" si="231"/>
        <v>21.209149010000001</v>
      </c>
      <c r="CC35" s="15">
        <f t="shared" si="231"/>
        <v>0</v>
      </c>
      <c r="CD35" s="15">
        <f t="shared" si="231"/>
        <v>0</v>
      </c>
      <c r="CE35" s="15">
        <f t="shared" si="231"/>
        <v>-36</v>
      </c>
      <c r="CF35" s="15">
        <f t="shared" si="231"/>
        <v>0</v>
      </c>
      <c r="CG35" s="15">
        <f t="shared" si="5"/>
        <v>-0.85173685999998838</v>
      </c>
      <c r="CH35" s="16"/>
      <c r="CI35" s="15">
        <f>+SUM(CI36:CI37)</f>
        <v>0</v>
      </c>
      <c r="CJ35" s="15">
        <f t="shared" ref="CJ35:CT35" si="232">+SUM(CJ36:CJ37)</f>
        <v>0</v>
      </c>
      <c r="CK35" s="15">
        <f t="shared" si="232"/>
        <v>0</v>
      </c>
      <c r="CL35" s="15">
        <f t="shared" si="232"/>
        <v>0</v>
      </c>
      <c r="CM35" s="15">
        <f t="shared" si="232"/>
        <v>36.431339999999999</v>
      </c>
      <c r="CN35" s="15">
        <f t="shared" si="232"/>
        <v>0</v>
      </c>
      <c r="CO35" s="15">
        <f t="shared" si="232"/>
        <v>0</v>
      </c>
      <c r="CP35" s="15">
        <f t="shared" si="232"/>
        <v>0</v>
      </c>
      <c r="CQ35" s="15">
        <f t="shared" si="232"/>
        <v>0</v>
      </c>
      <c r="CR35" s="15">
        <f t="shared" si="232"/>
        <v>0</v>
      </c>
      <c r="CS35" s="15">
        <f t="shared" si="232"/>
        <v>0</v>
      </c>
      <c r="CT35" s="15">
        <f t="shared" si="232"/>
        <v>0</v>
      </c>
      <c r="CU35" s="15">
        <f t="shared" si="6"/>
        <v>36.431339999999999</v>
      </c>
      <c r="CV35" s="16"/>
      <c r="CW35" s="15">
        <f>+SUM(CW36:CW37)</f>
        <v>0</v>
      </c>
      <c r="CX35" s="15">
        <f t="shared" ref="CX35:DH35" si="233">+SUM(CX36:CX37)</f>
        <v>-77.832344960353367</v>
      </c>
      <c r="CY35" s="15">
        <f t="shared" si="233"/>
        <v>0</v>
      </c>
      <c r="CZ35" s="15">
        <f t="shared" si="233"/>
        <v>-2.1381023690259275</v>
      </c>
      <c r="DA35" s="15">
        <f t="shared" si="233"/>
        <v>8.9340486199999987</v>
      </c>
      <c r="DB35" s="15">
        <f t="shared" si="233"/>
        <v>0.22695783999999897</v>
      </c>
      <c r="DC35" s="15">
        <f t="shared" si="233"/>
        <v>0</v>
      </c>
      <c r="DD35" s="15">
        <f t="shared" si="233"/>
        <v>8.7301680899999994</v>
      </c>
      <c r="DE35" s="15">
        <f t="shared" si="233"/>
        <v>-9.1298896389958575</v>
      </c>
      <c r="DF35" s="15">
        <f t="shared" si="233"/>
        <v>-14.865149308075118</v>
      </c>
      <c r="DG35" s="15">
        <f t="shared" si="233"/>
        <v>-39.320475156805458</v>
      </c>
      <c r="DH35" s="15">
        <f t="shared" si="233"/>
        <v>-54.178535673314116</v>
      </c>
      <c r="DI35" s="15">
        <f t="shared" si="7"/>
        <v>-179.57332255656985</v>
      </c>
      <c r="DJ35" s="16"/>
      <c r="DK35" s="15">
        <f>+SUM(DK36:DK37)</f>
        <v>0</v>
      </c>
      <c r="DL35" s="15">
        <f t="shared" ref="DL35:DV35" si="234">+SUM(DL36:DL37)</f>
        <v>-21.878840629999999</v>
      </c>
      <c r="DM35" s="15">
        <f t="shared" si="234"/>
        <v>24.701689819999999</v>
      </c>
      <c r="DN35" s="15">
        <f t="shared" si="234"/>
        <v>-61.865883771912934</v>
      </c>
      <c r="DO35" s="15">
        <f t="shared" si="234"/>
        <v>-115.69459706194675</v>
      </c>
      <c r="DP35" s="15">
        <f t="shared" si="234"/>
        <v>20.85932549</v>
      </c>
      <c r="DQ35" s="15">
        <f t="shared" si="234"/>
        <v>0</v>
      </c>
      <c r="DR35" s="15">
        <f t="shared" si="234"/>
        <v>0.58985122000000001</v>
      </c>
      <c r="DS35" s="15">
        <f t="shared" si="234"/>
        <v>0</v>
      </c>
      <c r="DT35" s="15">
        <f t="shared" si="234"/>
        <v>5.4048153000000001</v>
      </c>
      <c r="DU35" s="15">
        <f t="shared" si="234"/>
        <v>0.95023446999999994</v>
      </c>
      <c r="DV35" s="15">
        <f t="shared" si="234"/>
        <v>-37.86044638645788</v>
      </c>
      <c r="DW35" s="15">
        <f t="shared" si="8"/>
        <v>-184.79385155031756</v>
      </c>
      <c r="DX35" s="16"/>
      <c r="DY35" s="15">
        <f>+SUM(DY36:DY37)</f>
        <v>0</v>
      </c>
      <c r="DZ35" s="15">
        <f t="shared" ref="DZ35:EJ35" si="235">+SUM(DZ36:DZ37)</f>
        <v>0</v>
      </c>
      <c r="EA35" s="15">
        <f t="shared" si="235"/>
        <v>0</v>
      </c>
      <c r="EB35" s="15">
        <f t="shared" si="235"/>
        <v>61.309870070000002</v>
      </c>
      <c r="EC35" s="15">
        <f t="shared" si="235"/>
        <v>0</v>
      </c>
      <c r="ED35" s="15">
        <f t="shared" si="235"/>
        <v>0</v>
      </c>
      <c r="EE35" s="15">
        <f t="shared" si="235"/>
        <v>0</v>
      </c>
      <c r="EF35" s="15">
        <f t="shared" si="235"/>
        <v>-1.9006822759326754</v>
      </c>
      <c r="EG35" s="15">
        <f t="shared" si="235"/>
        <v>0</v>
      </c>
      <c r="EH35" s="15">
        <f t="shared" si="235"/>
        <v>0</v>
      </c>
      <c r="EI35" s="15">
        <f t="shared" si="235"/>
        <v>0</v>
      </c>
      <c r="EJ35" s="15">
        <f t="shared" si="235"/>
        <v>0</v>
      </c>
      <c r="EK35" s="15">
        <f t="shared" si="9"/>
        <v>59.409187794067329</v>
      </c>
      <c r="EL35" s="16"/>
      <c r="EM35" s="15">
        <f>+SUM(EM36:EM37)</f>
        <v>56.493609160000005</v>
      </c>
      <c r="EN35" s="15">
        <f t="shared" ref="EN35:EX35" si="236">+SUM(EN36:EN37)</f>
        <v>0</v>
      </c>
      <c r="EO35" s="15">
        <f t="shared" si="236"/>
        <v>0</v>
      </c>
      <c r="EP35" s="15">
        <f t="shared" si="236"/>
        <v>-3.4383876600000001</v>
      </c>
      <c r="EQ35" s="15">
        <f t="shared" si="236"/>
        <v>0</v>
      </c>
      <c r="ER35" s="15">
        <f t="shared" si="236"/>
        <v>0</v>
      </c>
      <c r="ES35" s="15">
        <f t="shared" si="236"/>
        <v>0</v>
      </c>
      <c r="ET35" s="15">
        <f t="shared" si="236"/>
        <v>26.185286309999995</v>
      </c>
      <c r="EU35" s="15">
        <f t="shared" si="236"/>
        <v>-111.85786487274518</v>
      </c>
      <c r="EV35" s="15">
        <f t="shared" si="236"/>
        <v>0</v>
      </c>
      <c r="EW35" s="15">
        <f t="shared" si="236"/>
        <v>24.286727110000001</v>
      </c>
      <c r="EX35" s="15">
        <f t="shared" si="236"/>
        <v>-86.568917484725333</v>
      </c>
      <c r="EY35" s="15">
        <f t="shared" si="10"/>
        <v>-94.899547437470517</v>
      </c>
      <c r="EZ35" s="16"/>
      <c r="FA35" s="15">
        <f t="shared" ref="FA35:FL35" si="237">+SUM(FA36:FA37)</f>
        <v>-156.44729386120665</v>
      </c>
      <c r="FB35" s="15">
        <f t="shared" si="237"/>
        <v>-27.571651514750791</v>
      </c>
      <c r="FC35" s="15">
        <f t="shared" si="237"/>
        <v>-156.16990303</v>
      </c>
      <c r="FD35" s="15">
        <f t="shared" si="237"/>
        <v>89.455201261556979</v>
      </c>
      <c r="FE35" s="15">
        <f t="shared" si="237"/>
        <v>-11.367525989489117</v>
      </c>
      <c r="FF35" s="15">
        <f t="shared" si="237"/>
        <v>2.0870074200000017</v>
      </c>
      <c r="FG35" s="15">
        <f t="shared" si="237"/>
        <v>-39.499483525048724</v>
      </c>
      <c r="FH35" s="15">
        <f t="shared" si="237"/>
        <v>-46.592008582703272</v>
      </c>
      <c r="FI35" s="15">
        <f t="shared" si="237"/>
        <v>3.0386558700000035</v>
      </c>
      <c r="FJ35" s="15">
        <f t="shared" si="237"/>
        <v>2.3776493600000004</v>
      </c>
      <c r="FK35" s="15">
        <f t="shared" si="237"/>
        <v>-74.353414244451884</v>
      </c>
      <c r="FL35" s="15">
        <f t="shared" si="237"/>
        <v>-67.610056753858643</v>
      </c>
      <c r="FM35" s="15">
        <f t="shared" si="11"/>
        <v>-482.65282358995205</v>
      </c>
      <c r="FO35" s="15">
        <f>+SUM(FO36:FO37)</f>
        <v>6.77994846</v>
      </c>
      <c r="FP35" s="15">
        <f t="shared" ref="FP35:FX35" si="238">+SUM(FP36:FP37)</f>
        <v>2.0131406100000002</v>
      </c>
      <c r="FQ35" s="15">
        <f t="shared" si="238"/>
        <v>21.112530080000003</v>
      </c>
      <c r="FR35" s="15">
        <f t="shared" si="238"/>
        <v>-163.62572686000001</v>
      </c>
      <c r="FS35" s="15">
        <f t="shared" si="238"/>
        <v>-75.964580721126339</v>
      </c>
      <c r="FT35" s="15">
        <f t="shared" si="238"/>
        <v>2.0346131199999999</v>
      </c>
      <c r="FU35" s="15">
        <f t="shared" si="238"/>
        <v>19.133274920000002</v>
      </c>
      <c r="FV35" s="15">
        <f t="shared" si="238"/>
        <v>-43.612732842889507</v>
      </c>
      <c r="FW35" s="15">
        <f t="shared" si="238"/>
        <v>-121.96038692000002</v>
      </c>
      <c r="FX35" s="15">
        <f t="shared" si="238"/>
        <v>-164.66247875999991</v>
      </c>
      <c r="FY35" s="15">
        <f>+SUM(FO35:FX35)</f>
        <v>-518.75239891401577</v>
      </c>
      <c r="GA35" s="708"/>
    </row>
    <row r="36" spans="2:183" x14ac:dyDescent="0.25">
      <c r="B36" s="707" t="s">
        <v>98</v>
      </c>
      <c r="C36" s="15">
        <v>-4.0632587650370997</v>
      </c>
      <c r="D36" s="15">
        <v>0</v>
      </c>
      <c r="E36" s="15">
        <v>0</v>
      </c>
      <c r="F36" s="15">
        <v>0</v>
      </c>
      <c r="G36" s="15">
        <v>4.08736605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f t="shared" si="0"/>
        <v>2.4107284962900266E-2</v>
      </c>
      <c r="P36" s="16"/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-9.9775505113494631</v>
      </c>
      <c r="AC36" s="15">
        <f t="shared" si="1"/>
        <v>-9.9775505113494631</v>
      </c>
      <c r="AD36" s="16"/>
      <c r="AE36" s="15">
        <v>0</v>
      </c>
      <c r="AF36" s="15">
        <v>10</v>
      </c>
      <c r="AG36" s="15">
        <v>0</v>
      </c>
      <c r="AH36" s="15">
        <v>0</v>
      </c>
      <c r="AI36" s="15">
        <v>0</v>
      </c>
      <c r="AJ36" s="15">
        <v>0</v>
      </c>
      <c r="AK36" s="15">
        <v>0</v>
      </c>
      <c r="AL36" s="15">
        <v>0</v>
      </c>
      <c r="AM36" s="15">
        <v>0</v>
      </c>
      <c r="AN36" s="15">
        <v>0</v>
      </c>
      <c r="AO36" s="15">
        <v>0</v>
      </c>
      <c r="AP36" s="15">
        <v>-13.000000003236508</v>
      </c>
      <c r="AQ36" s="15">
        <f t="shared" si="2"/>
        <v>-3.000000003236508</v>
      </c>
      <c r="AR36" s="16"/>
      <c r="AS36" s="15">
        <v>0</v>
      </c>
      <c r="AT36" s="15">
        <v>0</v>
      </c>
      <c r="AU36" s="15">
        <v>0</v>
      </c>
      <c r="AV36" s="15">
        <v>0</v>
      </c>
      <c r="AW36" s="15">
        <v>0</v>
      </c>
      <c r="AX36" s="15">
        <v>0</v>
      </c>
      <c r="AY36" s="15">
        <v>0</v>
      </c>
      <c r="AZ36" s="15">
        <v>0</v>
      </c>
      <c r="BA36" s="15">
        <v>0</v>
      </c>
      <c r="BB36" s="15">
        <v>0</v>
      </c>
      <c r="BC36" s="15">
        <v>0</v>
      </c>
      <c r="BD36" s="15">
        <v>-6.6110833299999996</v>
      </c>
      <c r="BE36" s="15"/>
      <c r="BF36" s="16"/>
      <c r="BG36" s="15">
        <v>0</v>
      </c>
      <c r="BH36" s="15">
        <v>0</v>
      </c>
      <c r="BI36" s="15">
        <v>0</v>
      </c>
      <c r="BJ36" s="15">
        <v>20.135333329999998</v>
      </c>
      <c r="BK36" s="15">
        <v>-17.179442809999998</v>
      </c>
      <c r="BL36" s="15">
        <v>0</v>
      </c>
      <c r="BM36" s="15">
        <v>0</v>
      </c>
      <c r="BN36" s="15">
        <v>0</v>
      </c>
      <c r="BO36" s="15">
        <v>0</v>
      </c>
      <c r="BP36" s="15">
        <v>0</v>
      </c>
      <c r="BQ36" s="15">
        <v>-17</v>
      </c>
      <c r="BR36" s="15">
        <v>0</v>
      </c>
      <c r="BS36" s="15"/>
      <c r="BT36" s="16"/>
      <c r="BU36" s="15">
        <v>0</v>
      </c>
      <c r="BV36" s="15">
        <v>-20.959400289999998</v>
      </c>
      <c r="BW36" s="15">
        <v>0</v>
      </c>
      <c r="BX36" s="15">
        <v>0</v>
      </c>
      <c r="BY36" s="15">
        <v>34.898514420000005</v>
      </c>
      <c r="BZ36" s="15">
        <v>0</v>
      </c>
      <c r="CA36" s="15">
        <v>0</v>
      </c>
      <c r="CB36" s="15">
        <v>21.209149010000001</v>
      </c>
      <c r="CC36" s="15">
        <v>0</v>
      </c>
      <c r="CD36" s="15">
        <v>0</v>
      </c>
      <c r="CE36" s="15">
        <v>-36</v>
      </c>
      <c r="CF36" s="15">
        <v>0</v>
      </c>
      <c r="CG36" s="15"/>
      <c r="CH36" s="16"/>
      <c r="CI36" s="15">
        <v>0</v>
      </c>
      <c r="CJ36" s="15">
        <v>0</v>
      </c>
      <c r="CK36" s="15">
        <v>0</v>
      </c>
      <c r="CL36" s="15">
        <v>0</v>
      </c>
      <c r="CM36" s="15">
        <v>36.431339999999999</v>
      </c>
      <c r="CN36" s="15">
        <v>0</v>
      </c>
      <c r="CO36" s="15">
        <v>0</v>
      </c>
      <c r="CP36" s="15">
        <v>0</v>
      </c>
      <c r="CQ36" s="15">
        <v>0</v>
      </c>
      <c r="CR36" s="15">
        <v>0</v>
      </c>
      <c r="CS36" s="15">
        <v>0</v>
      </c>
      <c r="CT36" s="15">
        <v>0</v>
      </c>
      <c r="CU36" s="15"/>
      <c r="CV36" s="16"/>
      <c r="CW36" s="15">
        <v>0</v>
      </c>
      <c r="CX36" s="15">
        <v>-26.145233789999999</v>
      </c>
      <c r="CY36" s="15">
        <v>0</v>
      </c>
      <c r="CZ36" s="15">
        <v>0</v>
      </c>
      <c r="DA36" s="15">
        <v>8.9340486199999987</v>
      </c>
      <c r="DB36" s="15">
        <v>8.6888978399999992</v>
      </c>
      <c r="DC36" s="15">
        <v>0</v>
      </c>
      <c r="DD36" s="15">
        <v>8.7301680899999994</v>
      </c>
      <c r="DE36" s="15">
        <v>0</v>
      </c>
      <c r="DF36" s="15">
        <v>-1.6608461500000002</v>
      </c>
      <c r="DG36" s="15">
        <v>-3.9320475100000003</v>
      </c>
      <c r="DH36" s="15">
        <v>-28.62434631</v>
      </c>
      <c r="DI36" s="15"/>
      <c r="DJ36" s="16"/>
      <c r="DK36" s="15">
        <v>0</v>
      </c>
      <c r="DL36" s="15">
        <v>-21.878840629999999</v>
      </c>
      <c r="DM36" s="15">
        <v>24.701689819999999</v>
      </c>
      <c r="DN36" s="15">
        <v>0</v>
      </c>
      <c r="DO36" s="15">
        <v>0</v>
      </c>
      <c r="DP36" s="15">
        <v>20.85932549</v>
      </c>
      <c r="DQ36" s="15">
        <v>0</v>
      </c>
      <c r="DR36" s="15">
        <v>0.58985122000000001</v>
      </c>
      <c r="DS36" s="15">
        <v>0</v>
      </c>
      <c r="DT36" s="15">
        <v>5.4048153000000001</v>
      </c>
      <c r="DU36" s="15">
        <v>0.95023446999999994</v>
      </c>
      <c r="DV36" s="15">
        <v>4.1677326900000002</v>
      </c>
      <c r="DW36" s="15"/>
      <c r="DX36" s="16"/>
      <c r="DY36" s="15">
        <v>0</v>
      </c>
      <c r="DZ36" s="15">
        <v>0</v>
      </c>
      <c r="EA36" s="15">
        <v>0</v>
      </c>
      <c r="EB36" s="15">
        <v>0</v>
      </c>
      <c r="EC36" s="15">
        <v>0</v>
      </c>
      <c r="ED36" s="15">
        <v>0</v>
      </c>
      <c r="EE36" s="15">
        <v>0</v>
      </c>
      <c r="EF36" s="15">
        <v>0</v>
      </c>
      <c r="EG36" s="15">
        <v>0</v>
      </c>
      <c r="EH36" s="15">
        <v>0</v>
      </c>
      <c r="EI36" s="15">
        <v>0</v>
      </c>
      <c r="EJ36" s="15">
        <v>0</v>
      </c>
      <c r="EK36" s="15">
        <f t="shared" si="9"/>
        <v>0</v>
      </c>
      <c r="EL36" s="16"/>
      <c r="EM36" s="15">
        <v>0</v>
      </c>
      <c r="EN36" s="15">
        <v>0</v>
      </c>
      <c r="EO36" s="15">
        <v>0</v>
      </c>
      <c r="EP36" s="15">
        <v>0</v>
      </c>
      <c r="EQ36" s="15">
        <v>0</v>
      </c>
      <c r="ER36" s="15">
        <v>0</v>
      </c>
      <c r="ES36" s="15">
        <v>0</v>
      </c>
      <c r="ET36" s="15">
        <v>0</v>
      </c>
      <c r="EU36" s="15">
        <v>0</v>
      </c>
      <c r="EV36" s="15">
        <v>0</v>
      </c>
      <c r="EW36" s="15">
        <v>0</v>
      </c>
      <c r="EX36" s="15">
        <v>-40</v>
      </c>
      <c r="EY36" s="15">
        <f t="shared" si="10"/>
        <v>-40</v>
      </c>
      <c r="EZ36" s="16"/>
      <c r="FA36" s="15">
        <v>0</v>
      </c>
      <c r="FB36" s="15">
        <v>40.136666670000004</v>
      </c>
      <c r="FC36" s="15">
        <v>-30</v>
      </c>
      <c r="FD36" s="15">
        <v>0</v>
      </c>
      <c r="FE36" s="15">
        <v>0</v>
      </c>
      <c r="FF36" s="15">
        <v>0.21750000000000114</v>
      </c>
      <c r="FG36" s="15">
        <v>-17.068638460000003</v>
      </c>
      <c r="FH36" s="15">
        <v>-19.068638460000003</v>
      </c>
      <c r="FI36" s="15">
        <v>0.21750000000000114</v>
      </c>
      <c r="FJ36" s="15">
        <v>0</v>
      </c>
      <c r="FK36" s="15">
        <v>0</v>
      </c>
      <c r="FL36" s="15">
        <v>-8.9097557899999984</v>
      </c>
      <c r="FM36" s="15">
        <f t="shared" si="11"/>
        <v>-34.475366039999997</v>
      </c>
      <c r="FO36" s="15">
        <v>0</v>
      </c>
      <c r="FP36" s="15">
        <v>0</v>
      </c>
      <c r="FQ36" s="15">
        <v>19.068638460000003</v>
      </c>
      <c r="FR36" s="15">
        <v>30</v>
      </c>
      <c r="FS36" s="15">
        <v>0</v>
      </c>
      <c r="FT36" s="15">
        <v>0</v>
      </c>
      <c r="FU36" s="15">
        <v>17.068638460000003</v>
      </c>
      <c r="FV36" s="15">
        <v>0</v>
      </c>
      <c r="FW36" s="15">
        <v>8.9097557899999984</v>
      </c>
      <c r="FX36" s="15">
        <v>0</v>
      </c>
      <c r="FY36" s="15">
        <f>+SUM(FO36:FX36)</f>
        <v>75.047032709999996</v>
      </c>
      <c r="GA36" s="708"/>
    </row>
    <row r="37" spans="2:183" x14ac:dyDescent="0.25">
      <c r="B37" s="707" t="s">
        <v>684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f t="shared" si="0"/>
        <v>0</v>
      </c>
      <c r="P37" s="16"/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-49.842166470000002</v>
      </c>
      <c r="AC37" s="15">
        <f t="shared" si="1"/>
        <v>-49.842166470000002</v>
      </c>
      <c r="AD37" s="16"/>
      <c r="AE37" s="15">
        <v>0</v>
      </c>
      <c r="AF37" s="15">
        <v>50</v>
      </c>
      <c r="AG37" s="15">
        <v>0</v>
      </c>
      <c r="AH37" s="15">
        <v>0</v>
      </c>
      <c r="AI37" s="15">
        <v>0</v>
      </c>
      <c r="AJ37" s="15">
        <v>0</v>
      </c>
      <c r="AK37" s="15">
        <v>0</v>
      </c>
      <c r="AL37" s="15">
        <v>0</v>
      </c>
      <c r="AM37" s="15">
        <v>0</v>
      </c>
      <c r="AN37" s="15">
        <v>0</v>
      </c>
      <c r="AO37" s="15">
        <v>0</v>
      </c>
      <c r="AP37" s="15">
        <v>-50</v>
      </c>
      <c r="AQ37" s="15">
        <f t="shared" si="2"/>
        <v>0</v>
      </c>
      <c r="AR37" s="16"/>
      <c r="AS37" s="15">
        <v>0</v>
      </c>
      <c r="AT37" s="15">
        <v>50.296333329999996</v>
      </c>
      <c r="AU37" s="15">
        <v>0</v>
      </c>
      <c r="AV37" s="15">
        <v>0</v>
      </c>
      <c r="AW37" s="15">
        <v>0</v>
      </c>
      <c r="AX37" s="15">
        <v>0</v>
      </c>
      <c r="AY37" s="15">
        <v>0</v>
      </c>
      <c r="AZ37" s="15">
        <v>0</v>
      </c>
      <c r="BA37" s="15">
        <v>0</v>
      </c>
      <c r="BB37" s="15">
        <v>0</v>
      </c>
      <c r="BC37" s="15">
        <v>0</v>
      </c>
      <c r="BD37" s="15">
        <v>0</v>
      </c>
      <c r="BE37" s="15"/>
      <c r="BF37" s="16"/>
      <c r="BG37" s="15">
        <v>0</v>
      </c>
      <c r="BH37" s="15">
        <v>0</v>
      </c>
      <c r="BI37" s="15">
        <v>0</v>
      </c>
      <c r="BJ37" s="15">
        <v>0</v>
      </c>
      <c r="BK37" s="15">
        <v>0</v>
      </c>
      <c r="BL37" s="15">
        <v>0</v>
      </c>
      <c r="BM37" s="15">
        <v>0</v>
      </c>
      <c r="BN37" s="15">
        <v>0</v>
      </c>
      <c r="BO37" s="15">
        <v>0</v>
      </c>
      <c r="BP37" s="15">
        <v>0</v>
      </c>
      <c r="BQ37" s="15">
        <v>0</v>
      </c>
      <c r="BR37" s="15">
        <v>0</v>
      </c>
      <c r="BS37" s="15"/>
      <c r="BT37" s="16"/>
      <c r="BU37" s="15">
        <v>0</v>
      </c>
      <c r="BV37" s="15">
        <v>0</v>
      </c>
      <c r="BW37" s="15">
        <v>0</v>
      </c>
      <c r="BX37" s="15">
        <v>0</v>
      </c>
      <c r="BY37" s="15">
        <v>0</v>
      </c>
      <c r="BZ37" s="15">
        <v>0</v>
      </c>
      <c r="CA37" s="15">
        <v>0</v>
      </c>
      <c r="CB37" s="15">
        <v>0</v>
      </c>
      <c r="CC37" s="15">
        <v>0</v>
      </c>
      <c r="CD37" s="15">
        <v>0</v>
      </c>
      <c r="CE37" s="15">
        <v>0</v>
      </c>
      <c r="CF37" s="15">
        <v>0</v>
      </c>
      <c r="CG37" s="15"/>
      <c r="CH37" s="16"/>
      <c r="CI37" s="15">
        <v>0</v>
      </c>
      <c r="CJ37" s="15">
        <v>0</v>
      </c>
      <c r="CK37" s="15">
        <v>0</v>
      </c>
      <c r="CL37" s="15">
        <v>0</v>
      </c>
      <c r="CM37" s="15">
        <v>0</v>
      </c>
      <c r="CN37" s="15">
        <v>0</v>
      </c>
      <c r="CO37" s="15">
        <v>0</v>
      </c>
      <c r="CP37" s="15">
        <v>0</v>
      </c>
      <c r="CQ37" s="15">
        <v>0</v>
      </c>
      <c r="CR37" s="15">
        <v>0</v>
      </c>
      <c r="CS37" s="15">
        <v>0</v>
      </c>
      <c r="CT37" s="15">
        <v>0</v>
      </c>
      <c r="CU37" s="15"/>
      <c r="CV37" s="16"/>
      <c r="CW37" s="15">
        <v>0</v>
      </c>
      <c r="CX37" s="15">
        <v>-51.687111170353369</v>
      </c>
      <c r="CY37" s="15">
        <v>0</v>
      </c>
      <c r="CZ37" s="15">
        <v>-2.1381023690259275</v>
      </c>
      <c r="DA37" s="15">
        <v>0</v>
      </c>
      <c r="DB37" s="15">
        <v>-8.4619400000000002</v>
      </c>
      <c r="DC37" s="15">
        <v>0</v>
      </c>
      <c r="DD37" s="15">
        <v>0</v>
      </c>
      <c r="DE37" s="15">
        <v>-9.1298896389958575</v>
      </c>
      <c r="DF37" s="15">
        <v>-13.204303158075117</v>
      </c>
      <c r="DG37" s="15">
        <v>-35.388427646805461</v>
      </c>
      <c r="DH37" s="15">
        <v>-25.554189363314112</v>
      </c>
      <c r="DI37" s="15"/>
      <c r="DJ37" s="16"/>
      <c r="DK37" s="15">
        <v>0</v>
      </c>
      <c r="DL37" s="15">
        <v>0</v>
      </c>
      <c r="DM37" s="15">
        <v>0</v>
      </c>
      <c r="DN37" s="15">
        <v>-61.865883771912934</v>
      </c>
      <c r="DO37" s="15">
        <v>-115.69459706194675</v>
      </c>
      <c r="DP37" s="15">
        <v>0</v>
      </c>
      <c r="DQ37" s="15">
        <v>0</v>
      </c>
      <c r="DR37" s="15">
        <v>0</v>
      </c>
      <c r="DS37" s="15">
        <v>0</v>
      </c>
      <c r="DT37" s="15">
        <v>0</v>
      </c>
      <c r="DU37" s="15">
        <v>0</v>
      </c>
      <c r="DV37" s="15">
        <v>-42.028179076457882</v>
      </c>
      <c r="DW37" s="15"/>
      <c r="DX37" s="16"/>
      <c r="DY37" s="15">
        <v>0</v>
      </c>
      <c r="DZ37" s="15">
        <v>0</v>
      </c>
      <c r="EA37" s="15">
        <v>0</v>
      </c>
      <c r="EB37" s="15">
        <v>61.309870070000002</v>
      </c>
      <c r="EC37" s="15">
        <v>0</v>
      </c>
      <c r="ED37" s="15">
        <v>0</v>
      </c>
      <c r="EE37" s="15">
        <v>0</v>
      </c>
      <c r="EF37" s="15">
        <v>-1.9006822759326754</v>
      </c>
      <c r="EG37" s="15">
        <v>0</v>
      </c>
      <c r="EH37" s="15">
        <v>0</v>
      </c>
      <c r="EI37" s="15">
        <v>0</v>
      </c>
      <c r="EJ37" s="15">
        <v>0</v>
      </c>
      <c r="EK37" s="15">
        <f t="shared" si="9"/>
        <v>59.409187794067329</v>
      </c>
      <c r="EL37" s="16"/>
      <c r="EM37" s="15">
        <v>56.493609160000005</v>
      </c>
      <c r="EN37" s="15">
        <v>0</v>
      </c>
      <c r="EO37" s="15">
        <v>0</v>
      </c>
      <c r="EP37" s="15">
        <v>-3.4383876600000001</v>
      </c>
      <c r="EQ37" s="15">
        <v>0</v>
      </c>
      <c r="ER37" s="15">
        <v>0</v>
      </c>
      <c r="ES37" s="15">
        <v>0</v>
      </c>
      <c r="ET37" s="15">
        <v>26.185286309999995</v>
      </c>
      <c r="EU37" s="15">
        <v>-111.85786487274518</v>
      </c>
      <c r="EV37" s="15">
        <v>0</v>
      </c>
      <c r="EW37" s="15">
        <v>24.286727110000001</v>
      </c>
      <c r="EX37" s="15">
        <v>-46.568917484725333</v>
      </c>
      <c r="EY37" s="15">
        <f t="shared" si="10"/>
        <v>-54.899547437470517</v>
      </c>
      <c r="EZ37" s="16"/>
      <c r="FA37" s="15">
        <v>-156.44729386120665</v>
      </c>
      <c r="FB37" s="15">
        <v>-67.708318184750794</v>
      </c>
      <c r="FC37" s="15">
        <v>-126.16990303</v>
      </c>
      <c r="FD37" s="15">
        <v>89.455201261556979</v>
      </c>
      <c r="FE37" s="15">
        <v>-11.367525989489117</v>
      </c>
      <c r="FF37" s="15">
        <v>1.8695074200000004</v>
      </c>
      <c r="FG37" s="15">
        <v>-22.430845065048722</v>
      </c>
      <c r="FH37" s="15">
        <v>-27.523370122703273</v>
      </c>
      <c r="FI37" s="15">
        <v>2.8211558700000023</v>
      </c>
      <c r="FJ37" s="15">
        <v>2.3776493600000004</v>
      </c>
      <c r="FK37" s="15">
        <v>-74.353414244451884</v>
      </c>
      <c r="FL37" s="15">
        <v>-58.700300963858645</v>
      </c>
      <c r="FM37" s="15">
        <f t="shared" si="11"/>
        <v>-448.17745754995218</v>
      </c>
      <c r="FO37" s="15">
        <v>6.77994846</v>
      </c>
      <c r="FP37" s="15">
        <v>2.0131406100000002</v>
      </c>
      <c r="FQ37" s="15">
        <v>2.0438916199999997</v>
      </c>
      <c r="FR37" s="15">
        <v>-193.62572686000001</v>
      </c>
      <c r="FS37" s="15">
        <v>-75.964580721126339</v>
      </c>
      <c r="FT37" s="15">
        <v>2.0346131199999999</v>
      </c>
      <c r="FU37" s="15">
        <v>2.0646364599999996</v>
      </c>
      <c r="FV37" s="15">
        <v>-43.612732842889507</v>
      </c>
      <c r="FW37" s="15">
        <v>-130.87014271000001</v>
      </c>
      <c r="FX37" s="15">
        <v>-164.66247875999991</v>
      </c>
      <c r="FY37" s="15">
        <f>+SUM(FO37:FX37)</f>
        <v>-593.79943162401571</v>
      </c>
      <c r="GA37" s="708"/>
    </row>
    <row r="38" spans="2:183" x14ac:dyDescent="0.25">
      <c r="B38" s="692" t="s">
        <v>731</v>
      </c>
      <c r="C38" s="15">
        <v>21.46</v>
      </c>
      <c r="D38" s="15">
        <v>-2.3799999999999955</v>
      </c>
      <c r="E38" s="15">
        <v>3.5899999999999963</v>
      </c>
      <c r="F38" s="15">
        <v>-10.79</v>
      </c>
      <c r="G38" s="15">
        <v>10.199999999999999</v>
      </c>
      <c r="H38" s="15">
        <v>0</v>
      </c>
      <c r="I38" s="15">
        <v>-0.16999999999999815</v>
      </c>
      <c r="J38" s="15">
        <v>-3.3900000000000006</v>
      </c>
      <c r="K38" s="15">
        <v>8.5399999999999991</v>
      </c>
      <c r="L38" s="15">
        <v>0.74000000000000199</v>
      </c>
      <c r="M38" s="15">
        <v>-3.4800000000000004</v>
      </c>
      <c r="N38" s="15">
        <v>3.3900000000000006</v>
      </c>
      <c r="O38" s="15">
        <f t="shared" si="0"/>
        <v>27.710000000000004</v>
      </c>
      <c r="P38" s="16"/>
      <c r="Q38" s="15">
        <v>2.0500000000000007</v>
      </c>
      <c r="R38" s="15">
        <v>-3.4700000000000024</v>
      </c>
      <c r="S38" s="15">
        <v>1.4600000000000009</v>
      </c>
      <c r="T38" s="15">
        <v>-0.76000000000000156</v>
      </c>
      <c r="U38" s="15">
        <v>-3.9299999999999997</v>
      </c>
      <c r="V38" s="15">
        <v>-4.769999999999996</v>
      </c>
      <c r="W38" s="15">
        <v>9.019999999999996</v>
      </c>
      <c r="X38" s="15">
        <v>0.5</v>
      </c>
      <c r="Y38" s="15">
        <v>-1.759999999999998</v>
      </c>
      <c r="Z38" s="15">
        <v>-7.1499999999999986</v>
      </c>
      <c r="AA38" s="15">
        <v>11.639999999999997</v>
      </c>
      <c r="AB38" s="15">
        <v>-6.7399999999999984</v>
      </c>
      <c r="AC38" s="15">
        <f t="shared" si="1"/>
        <v>-3.91</v>
      </c>
      <c r="AD38" s="16"/>
      <c r="AE38" s="15">
        <v>4.93</v>
      </c>
      <c r="AF38" s="15">
        <v>-7.75</v>
      </c>
      <c r="AG38" s="15">
        <v>4.009999999999998</v>
      </c>
      <c r="AH38" s="15">
        <v>6.5600000000000023</v>
      </c>
      <c r="AI38" s="15">
        <v>-5.8300000000000018</v>
      </c>
      <c r="AJ38" s="15">
        <v>1.4600000000000009</v>
      </c>
      <c r="AK38" s="15">
        <v>-6.129999999999999</v>
      </c>
      <c r="AL38" s="15">
        <v>1.8099999999999987</v>
      </c>
      <c r="AM38" s="15">
        <v>12.57</v>
      </c>
      <c r="AN38" s="15">
        <v>6.98</v>
      </c>
      <c r="AO38" s="15">
        <v>-5.129999999999999</v>
      </c>
      <c r="AP38" s="15">
        <v>-7.7900000000000027</v>
      </c>
      <c r="AQ38" s="15">
        <f t="shared" si="2"/>
        <v>5.6899999999999977</v>
      </c>
      <c r="AR38" s="16"/>
      <c r="AS38" s="15">
        <v>9.2800000000000011</v>
      </c>
      <c r="AT38" s="15">
        <v>-8.009999999999998</v>
      </c>
      <c r="AU38" s="15">
        <v>7.1999999999999975</v>
      </c>
      <c r="AV38" s="15">
        <v>-0.97999999999999865</v>
      </c>
      <c r="AW38" s="15">
        <v>0.83999999999999986</v>
      </c>
      <c r="AX38" s="15">
        <v>-24.669999999999998</v>
      </c>
      <c r="AY38" s="15">
        <v>7.5</v>
      </c>
      <c r="AZ38" s="15">
        <v>-12.520000000000003</v>
      </c>
      <c r="BA38" s="15">
        <v>-4.1099999999999994</v>
      </c>
      <c r="BB38" s="15">
        <v>13.29</v>
      </c>
      <c r="BC38" s="15">
        <v>8.4600000000000009</v>
      </c>
      <c r="BD38" s="15">
        <v>-10.75</v>
      </c>
      <c r="BE38" s="15">
        <f>+SUM(AS38:BD38)</f>
        <v>-14.469999999999999</v>
      </c>
      <c r="BF38" s="16"/>
      <c r="BG38" s="15">
        <v>6.8500000000000014</v>
      </c>
      <c r="BH38" s="15">
        <v>-4.5799999999999983</v>
      </c>
      <c r="BI38" s="15">
        <v>7.1499999999999986</v>
      </c>
      <c r="BJ38" s="15">
        <v>0.32999999999999829</v>
      </c>
      <c r="BK38" s="15">
        <v>1.3099999999999987</v>
      </c>
      <c r="BL38" s="15">
        <v>-5.3499999999999979</v>
      </c>
      <c r="BM38" s="15">
        <v>1.4100000000000001</v>
      </c>
      <c r="BN38" s="15">
        <v>5.9199999999999982</v>
      </c>
      <c r="BO38" s="15">
        <v>-8.5899999999999963</v>
      </c>
      <c r="BP38" s="15">
        <v>-5.7000000000000028</v>
      </c>
      <c r="BQ38" s="15">
        <v>0.34000000000000341</v>
      </c>
      <c r="BR38" s="15">
        <v>11.119999999999997</v>
      </c>
      <c r="BS38" s="15">
        <f>+SUM(BG38:BR38)</f>
        <v>10.210000000000001</v>
      </c>
      <c r="BT38" s="16"/>
      <c r="BU38" s="15">
        <v>-0.37000000000000099</v>
      </c>
      <c r="BV38" s="15">
        <v>3.9800000000000004</v>
      </c>
      <c r="BW38" s="15">
        <v>7.09</v>
      </c>
      <c r="BX38" s="15">
        <v>-1.0500000000000007</v>
      </c>
      <c r="BY38" s="15">
        <v>-1.6600000000000001</v>
      </c>
      <c r="BZ38" s="15">
        <v>-1.3900000000000006</v>
      </c>
      <c r="CA38" s="15">
        <v>-2.389999999999997</v>
      </c>
      <c r="CB38" s="15">
        <v>3.1899999999999977</v>
      </c>
      <c r="CC38" s="15">
        <v>3</v>
      </c>
      <c r="CD38" s="15">
        <v>8.5300000000000011</v>
      </c>
      <c r="CE38" s="15">
        <v>-10.84</v>
      </c>
      <c r="CF38" s="15">
        <v>-2.1999999999999993</v>
      </c>
      <c r="CG38" s="15">
        <f>+SUM(BU38:CF38)</f>
        <v>5.8900000000000006</v>
      </c>
      <c r="CH38" s="16"/>
      <c r="CI38" s="15">
        <v>-2.5700000000000003</v>
      </c>
      <c r="CJ38" s="15">
        <v>-1.2899999999999991</v>
      </c>
      <c r="CK38" s="15">
        <v>2.0299999999999976</v>
      </c>
      <c r="CL38" s="15">
        <v>-1.5299999999999976</v>
      </c>
      <c r="CM38" s="15">
        <v>-3.6300000000000026</v>
      </c>
      <c r="CN38" s="15">
        <v>4.5</v>
      </c>
      <c r="CO38" s="15">
        <v>0.26999999999999957</v>
      </c>
      <c r="CP38" s="15">
        <v>2.860000000000003</v>
      </c>
      <c r="CQ38" s="15">
        <v>-1.1800000000000033</v>
      </c>
      <c r="CR38" s="15">
        <v>4.8000000000000007</v>
      </c>
      <c r="CS38" s="15">
        <v>-2.7300000000000004</v>
      </c>
      <c r="CT38" s="15">
        <v>-2.009999999999998</v>
      </c>
      <c r="CU38" s="15">
        <f>+SUM(CI38:CT38)</f>
        <v>-0.48000000000000043</v>
      </c>
      <c r="CV38" s="16"/>
      <c r="CW38" s="15">
        <v>4.3999999999999986</v>
      </c>
      <c r="CX38" s="15">
        <v>-2.9800000000000004</v>
      </c>
      <c r="CY38" s="15">
        <v>5.0500000000000007</v>
      </c>
      <c r="CZ38" s="15">
        <v>-3.1400000000000006</v>
      </c>
      <c r="DA38" s="15">
        <v>-0.80000000000000071</v>
      </c>
      <c r="DB38" s="15">
        <v>4.6800000000000015</v>
      </c>
      <c r="DC38" s="15">
        <v>-1.3899999999999988</v>
      </c>
      <c r="DD38" s="15">
        <v>-2.2800000000000011</v>
      </c>
      <c r="DE38" s="15">
        <v>-2.6999999999999993</v>
      </c>
      <c r="DF38" s="15">
        <v>1.2899999999999991</v>
      </c>
      <c r="DG38" s="15">
        <v>-3.4299999999999997</v>
      </c>
      <c r="DH38" s="15">
        <v>-4.7199999999999989</v>
      </c>
      <c r="DI38" s="15">
        <f>+SUM(CW38:DH38)</f>
        <v>-6.02</v>
      </c>
      <c r="DJ38" s="16"/>
      <c r="DK38" s="15">
        <v>-1.3000000000000007</v>
      </c>
      <c r="DL38" s="15">
        <v>1.7100000000000009</v>
      </c>
      <c r="DM38" s="15">
        <v>1.889999999999997</v>
      </c>
      <c r="DN38" s="15">
        <v>-0.86999999999999744</v>
      </c>
      <c r="DO38" s="15">
        <v>-1.5906170000000017</v>
      </c>
      <c r="DP38" s="15">
        <v>-2.3476210000000002</v>
      </c>
      <c r="DQ38" s="15">
        <v>-1.3649889999999978</v>
      </c>
      <c r="DR38" s="15">
        <v>-5.8377780000000001</v>
      </c>
      <c r="DS38" s="15">
        <v>-0.51663100000000384</v>
      </c>
      <c r="DT38" s="15">
        <v>5.9478250000000017</v>
      </c>
      <c r="DU38" s="15">
        <v>-3.4130049999999983</v>
      </c>
      <c r="DV38" s="15">
        <v>4.9803320000000006</v>
      </c>
      <c r="DW38" s="15">
        <f>+SUM(DK38:DV38)</f>
        <v>-2.7124839999999999</v>
      </c>
      <c r="DX38" s="16"/>
      <c r="DY38" s="15">
        <v>-4.5374569999999999</v>
      </c>
      <c r="DZ38" s="15">
        <v>3.7374189999999956</v>
      </c>
      <c r="EA38" s="15">
        <v>5.131763000000003</v>
      </c>
      <c r="EB38" s="15">
        <v>1.1754829999999998</v>
      </c>
      <c r="EC38" s="15">
        <v>1.1059620000000017</v>
      </c>
      <c r="ED38" s="15">
        <v>4.3997369999999982</v>
      </c>
      <c r="EE38" s="15">
        <v>-14.105847999999998</v>
      </c>
      <c r="EF38" s="15">
        <v>10.231306</v>
      </c>
      <c r="EG38" s="15">
        <v>-2.592842000000001</v>
      </c>
      <c r="EH38" s="15">
        <v>-5.8909840000000031</v>
      </c>
      <c r="EI38" s="15">
        <v>7.935171000000004</v>
      </c>
      <c r="EJ38" s="15">
        <v>9.4245689999999982</v>
      </c>
      <c r="EK38" s="15">
        <f t="shared" si="9"/>
        <v>16.014278999999998</v>
      </c>
      <c r="EL38" s="16"/>
      <c r="EM38" s="15">
        <v>2.0560089999999995</v>
      </c>
      <c r="EN38" s="15">
        <v>-4.4083649999999999</v>
      </c>
      <c r="EO38" s="15">
        <v>2.3180000000000014</v>
      </c>
      <c r="EP38" s="15">
        <v>0.80447899999999883</v>
      </c>
      <c r="EQ38" s="15">
        <v>0.15045600000000015</v>
      </c>
      <c r="ER38" s="15">
        <v>-6.1420269999999988</v>
      </c>
      <c r="ES38" s="15">
        <v>-1.3513629999998997</v>
      </c>
      <c r="ET38" s="15">
        <v>0.2086279999998979</v>
      </c>
      <c r="EU38" s="15">
        <v>1.1978050000000025</v>
      </c>
      <c r="EV38" s="15">
        <v>-3.5353670000000008</v>
      </c>
      <c r="EW38" s="15">
        <v>10.972159999999999</v>
      </c>
      <c r="EX38" s="15">
        <v>1.0749910000000007</v>
      </c>
      <c r="EY38" s="15">
        <f t="shared" si="10"/>
        <v>3.3454060000000005</v>
      </c>
      <c r="EZ38" s="16"/>
      <c r="FA38" s="15">
        <v>-14.943823000000002</v>
      </c>
      <c r="FB38" s="15">
        <v>3.6610640000000032</v>
      </c>
      <c r="FC38" s="15">
        <v>8.7372829999999979</v>
      </c>
      <c r="FD38" s="15">
        <v>-0.94289899999999882</v>
      </c>
      <c r="FE38" s="15">
        <v>-0.55500000000000149</v>
      </c>
      <c r="FF38" s="15">
        <v>-13.704839</v>
      </c>
      <c r="FG38" s="15">
        <v>9.822852000000001</v>
      </c>
      <c r="FH38" s="15">
        <v>3.0185320000000004</v>
      </c>
      <c r="FI38" s="15">
        <v>-11.596796000000001</v>
      </c>
      <c r="FJ38" s="15">
        <v>10.105827000000001</v>
      </c>
      <c r="FK38" s="15">
        <v>3.7848999999997801E-2</v>
      </c>
      <c r="FL38" s="15">
        <v>-1.9682659999999998</v>
      </c>
      <c r="FM38" s="15">
        <f t="shared" si="11"/>
        <v>-8.3282160000000012</v>
      </c>
      <c r="FO38" s="15">
        <v>0.85342299999999938</v>
      </c>
      <c r="FP38" s="15">
        <v>1.1971590000000027</v>
      </c>
      <c r="FQ38" s="15">
        <v>-1.0576380000000007</v>
      </c>
      <c r="FR38" s="15">
        <v>-2.5303059999999995</v>
      </c>
      <c r="FS38" s="15">
        <v>2.2249239999999979</v>
      </c>
      <c r="FT38" s="15">
        <v>-1.2403079999999989</v>
      </c>
      <c r="FU38" s="15">
        <v>-2.7634000000000007</v>
      </c>
      <c r="FV38" s="15">
        <v>2.7661170000000013</v>
      </c>
      <c r="FW38" s="15">
        <v>-0.27438800000000185</v>
      </c>
      <c r="FX38" s="15">
        <v>-0.86363399999999757</v>
      </c>
      <c r="FY38" s="15">
        <f>+SUM(FO38:FX38)</f>
        <v>-1.688050999999998</v>
      </c>
      <c r="GA38" s="708"/>
    </row>
    <row r="39" spans="2:183" hidden="1" x14ac:dyDescent="0.25">
      <c r="B39" s="692" t="s">
        <v>7</v>
      </c>
      <c r="C39" s="522"/>
      <c r="D39" s="522"/>
      <c r="E39" s="522"/>
      <c r="F39" s="522"/>
      <c r="G39" s="522"/>
      <c r="H39" s="522"/>
      <c r="I39" s="522"/>
      <c r="J39" s="522"/>
      <c r="K39" s="522"/>
      <c r="L39" s="522"/>
      <c r="M39" s="522"/>
      <c r="N39" s="522"/>
      <c r="O39" s="522">
        <f t="shared" si="0"/>
        <v>0</v>
      </c>
      <c r="P39" s="523"/>
      <c r="Q39" s="522"/>
      <c r="R39" s="522"/>
      <c r="S39" s="522"/>
      <c r="T39" s="522"/>
      <c r="U39" s="522"/>
      <c r="V39" s="522"/>
      <c r="W39" s="522"/>
      <c r="X39" s="522"/>
      <c r="Y39" s="522"/>
      <c r="Z39" s="522"/>
      <c r="AA39" s="522"/>
      <c r="AB39" s="522"/>
      <c r="AC39" s="522">
        <f t="shared" si="1"/>
        <v>0</v>
      </c>
      <c r="AD39" s="523"/>
      <c r="AE39" s="522"/>
      <c r="AF39" s="522"/>
      <c r="AG39" s="522"/>
      <c r="AH39" s="522"/>
      <c r="AI39" s="522"/>
      <c r="AJ39" s="522"/>
      <c r="AK39" s="522"/>
      <c r="AL39" s="522"/>
      <c r="AM39" s="522"/>
      <c r="AN39" s="522"/>
      <c r="AO39" s="522"/>
      <c r="AP39" s="522"/>
      <c r="AQ39" s="522">
        <f t="shared" si="2"/>
        <v>0</v>
      </c>
      <c r="AR39" s="523"/>
      <c r="AS39" s="522"/>
      <c r="AT39" s="522"/>
      <c r="AU39" s="522"/>
      <c r="AV39" s="522"/>
      <c r="AW39" s="522"/>
      <c r="AX39" s="522"/>
      <c r="AY39" s="522"/>
      <c r="AZ39" s="522"/>
      <c r="BA39" s="522"/>
      <c r="BB39" s="522"/>
      <c r="BC39" s="522"/>
      <c r="BD39" s="522"/>
      <c r="BE39" s="522">
        <f>+SUM(AS39:BD39)</f>
        <v>0</v>
      </c>
      <c r="BF39" s="523"/>
      <c r="BG39" s="522"/>
      <c r="BH39" s="522"/>
      <c r="BI39" s="522"/>
      <c r="BJ39" s="522"/>
      <c r="BK39" s="522"/>
      <c r="BL39" s="522"/>
      <c r="BM39" s="522"/>
      <c r="BN39" s="522"/>
      <c r="BO39" s="522"/>
      <c r="BP39" s="522"/>
      <c r="BQ39" s="522"/>
      <c r="BR39" s="522"/>
      <c r="BS39" s="522">
        <f>+SUM(BG39:BR39)</f>
        <v>0</v>
      </c>
      <c r="BT39" s="523"/>
      <c r="BU39" s="522"/>
      <c r="BV39" s="522"/>
      <c r="BW39" s="522"/>
      <c r="BX39" s="522"/>
      <c r="BY39" s="522"/>
      <c r="BZ39" s="522"/>
      <c r="CA39" s="522"/>
      <c r="CB39" s="522"/>
      <c r="CC39" s="522"/>
      <c r="CD39" s="522"/>
      <c r="CE39" s="522"/>
      <c r="CF39" s="522"/>
      <c r="CG39" s="522">
        <f>+SUM(BU39:CF39)</f>
        <v>0</v>
      </c>
      <c r="CH39" s="523"/>
      <c r="CI39" s="522"/>
      <c r="CJ39" s="522"/>
      <c r="CK39" s="522"/>
      <c r="CL39" s="522"/>
      <c r="CM39" s="522"/>
      <c r="CN39" s="522"/>
      <c r="CO39" s="522"/>
      <c r="CP39" s="522"/>
      <c r="CQ39" s="522"/>
      <c r="CR39" s="522"/>
      <c r="CS39" s="522"/>
      <c r="CT39" s="522"/>
      <c r="CU39" s="522">
        <f>+SUM(CI39:CT39)</f>
        <v>0</v>
      </c>
      <c r="CV39" s="523"/>
      <c r="CW39" s="522"/>
      <c r="CX39" s="522"/>
      <c r="CY39" s="522"/>
      <c r="CZ39" s="522"/>
      <c r="DA39" s="522"/>
      <c r="DB39" s="522"/>
      <c r="DC39" s="522"/>
      <c r="DD39" s="522"/>
      <c r="DE39" s="522"/>
      <c r="DF39" s="522"/>
      <c r="DG39" s="522"/>
      <c r="DH39" s="522"/>
      <c r="DI39" s="522">
        <f>+SUM(CW39:DH39)</f>
        <v>0</v>
      </c>
      <c r="DJ39" s="523"/>
      <c r="DK39" s="522"/>
      <c r="DL39" s="522"/>
      <c r="DM39" s="522"/>
      <c r="DN39" s="522"/>
      <c r="DO39" s="522"/>
      <c r="DP39" s="522"/>
      <c r="DQ39" s="522"/>
      <c r="DR39" s="522"/>
      <c r="DS39" s="522"/>
      <c r="DT39" s="522"/>
      <c r="DU39" s="522"/>
      <c r="DV39" s="522"/>
      <c r="DW39" s="522">
        <f>+SUM(DK39:DV39)</f>
        <v>0</v>
      </c>
      <c r="DX39" s="523"/>
      <c r="DY39" s="522"/>
      <c r="DZ39" s="522"/>
      <c r="EA39" s="522"/>
      <c r="EB39" s="522"/>
      <c r="EC39" s="522"/>
      <c r="ED39" s="522"/>
      <c r="EE39" s="522"/>
      <c r="EF39" s="522"/>
      <c r="EG39" s="522"/>
      <c r="EH39" s="522"/>
      <c r="EI39" s="522"/>
      <c r="EJ39" s="522"/>
      <c r="EK39" s="522">
        <f t="shared" si="9"/>
        <v>0</v>
      </c>
      <c r="EL39" s="523"/>
      <c r="EM39" s="522"/>
      <c r="EN39" s="522"/>
      <c r="EO39" s="522"/>
      <c r="EP39" s="522"/>
      <c r="EQ39" s="522"/>
      <c r="ER39" s="522"/>
      <c r="ES39" s="522"/>
      <c r="ET39" s="522"/>
      <c r="EU39" s="522"/>
      <c r="EV39" s="522"/>
      <c r="EW39" s="522"/>
      <c r="EX39" s="522"/>
      <c r="EY39" s="522">
        <f t="shared" si="10"/>
        <v>0</v>
      </c>
      <c r="EZ39" s="523"/>
      <c r="FA39" s="522"/>
      <c r="FB39" s="522"/>
      <c r="FC39" s="522"/>
      <c r="FD39" s="522"/>
      <c r="FE39" s="522"/>
      <c r="FF39" s="522"/>
      <c r="FG39" s="522"/>
      <c r="FH39" s="522"/>
      <c r="FI39" s="522"/>
      <c r="FJ39" s="522"/>
      <c r="FK39" s="522"/>
      <c r="FL39" s="522"/>
      <c r="FM39" s="522">
        <f t="shared" si="11"/>
        <v>0</v>
      </c>
      <c r="FO39" s="522"/>
      <c r="FP39" s="522"/>
      <c r="FQ39" s="522"/>
      <c r="FR39" s="522"/>
      <c r="FS39" s="522"/>
      <c r="FT39" s="522"/>
      <c r="FU39" s="522"/>
      <c r="FV39" s="522"/>
      <c r="FW39" s="522"/>
      <c r="FX39" s="522"/>
      <c r="FY39" s="522">
        <f>+SUM(FO39:FX39)</f>
        <v>0</v>
      </c>
      <c r="GA39" s="708"/>
    </row>
    <row r="40" spans="2:183" ht="15.75" x14ac:dyDescent="0.25">
      <c r="B40" s="693" t="s">
        <v>736</v>
      </c>
      <c r="C40" s="24">
        <v>-57.155552000000057</v>
      </c>
      <c r="D40" s="24">
        <v>-19.872175999999968</v>
      </c>
      <c r="E40" s="24">
        <v>5.1013769999999568</v>
      </c>
      <c r="F40" s="24">
        <v>39.29043999999999</v>
      </c>
      <c r="G40" s="24">
        <v>-32.201491000000033</v>
      </c>
      <c r="H40" s="24">
        <v>18.433387000000039</v>
      </c>
      <c r="I40" s="24">
        <v>-8.946967000000086</v>
      </c>
      <c r="J40" s="24">
        <v>-47.3067759999999</v>
      </c>
      <c r="K40" s="24">
        <v>-119.61459500000001</v>
      </c>
      <c r="L40" s="24">
        <v>13.357287000000042</v>
      </c>
      <c r="M40" s="24">
        <v>-26.736717000000112</v>
      </c>
      <c r="N40" s="24">
        <v>118.26758300000006</v>
      </c>
      <c r="O40" s="24">
        <f t="shared" si="0"/>
        <v>-117.38420000000008</v>
      </c>
      <c r="P40" s="685"/>
      <c r="Q40" s="24">
        <v>-127.04439700000012</v>
      </c>
      <c r="R40" s="24">
        <v>-37.861763999999994</v>
      </c>
      <c r="S40" s="24">
        <v>27.974920999999995</v>
      </c>
      <c r="T40" s="24">
        <v>85.417007000000126</v>
      </c>
      <c r="U40" s="24">
        <v>-95.168427999999835</v>
      </c>
      <c r="V40" s="24">
        <v>-183.71037600000022</v>
      </c>
      <c r="W40" s="24">
        <v>25.189760000000206</v>
      </c>
      <c r="X40" s="24">
        <v>-72.236308000000236</v>
      </c>
      <c r="Y40" s="24">
        <v>-45.669986000000108</v>
      </c>
      <c r="Z40" s="24">
        <v>-30.294529999999668</v>
      </c>
      <c r="AA40" s="24">
        <v>-78.547045000000026</v>
      </c>
      <c r="AB40" s="24">
        <v>180.66567599999985</v>
      </c>
      <c r="AC40" s="24">
        <f t="shared" si="1"/>
        <v>-351.28547000000003</v>
      </c>
      <c r="AD40" s="685"/>
      <c r="AE40" s="24">
        <v>-20.223820999999816</v>
      </c>
      <c r="AF40" s="24">
        <v>-166.49422400000026</v>
      </c>
      <c r="AG40" s="24">
        <v>210.69615199999998</v>
      </c>
      <c r="AH40" s="24">
        <v>-157.42522799999983</v>
      </c>
      <c r="AI40" s="24">
        <v>-64.455948000000035</v>
      </c>
      <c r="AJ40" s="24">
        <v>-23.332897999999886</v>
      </c>
      <c r="AK40" s="24">
        <v>-9.4043020000001434</v>
      </c>
      <c r="AL40" s="24">
        <v>9.8701749999997901</v>
      </c>
      <c r="AM40" s="24">
        <v>280.05597200000011</v>
      </c>
      <c r="AN40" s="24">
        <v>50.729623000000174</v>
      </c>
      <c r="AO40" s="24">
        <v>28.673589999999876</v>
      </c>
      <c r="AP40" s="24">
        <v>284.62107600000013</v>
      </c>
      <c r="AQ40" s="24">
        <f t="shared" si="2"/>
        <v>423.31016700000009</v>
      </c>
      <c r="AR40" s="685"/>
      <c r="AS40" s="24">
        <v>-101.14895400000012</v>
      </c>
      <c r="AT40" s="24">
        <v>-111.06801399999983</v>
      </c>
      <c r="AU40" s="24">
        <v>71.666776999999797</v>
      </c>
      <c r="AV40" s="24">
        <v>-35.37423699999988</v>
      </c>
      <c r="AW40" s="24">
        <v>160.78863300000012</v>
      </c>
      <c r="AX40" s="24">
        <v>-161.97720200000015</v>
      </c>
      <c r="AY40" s="24">
        <v>-212.96953199999996</v>
      </c>
      <c r="AZ40" s="24">
        <v>-3.4632520000000113</v>
      </c>
      <c r="BA40" s="24">
        <v>4.7482809999999063</v>
      </c>
      <c r="BB40" s="24">
        <v>-0.61275499999987915</v>
      </c>
      <c r="BC40" s="24">
        <v>97.194709000000103</v>
      </c>
      <c r="BD40" s="24">
        <v>119.67779199999984</v>
      </c>
      <c r="BE40" s="24">
        <f>+SUM(AS40:BD40)</f>
        <v>-172.53775400000006</v>
      </c>
      <c r="BF40" s="685"/>
      <c r="BG40" s="24">
        <v>-242.16951199999983</v>
      </c>
      <c r="BH40" s="24">
        <v>79.386042999999745</v>
      </c>
      <c r="BI40" s="24">
        <v>-24.019653999999946</v>
      </c>
      <c r="BJ40" s="24">
        <v>-2.5166400000000522</v>
      </c>
      <c r="BK40" s="24">
        <v>-85.046672999999828</v>
      </c>
      <c r="BL40" s="24">
        <v>-12.617690000000039</v>
      </c>
      <c r="BM40" s="24">
        <v>-13.995233000000098</v>
      </c>
      <c r="BN40" s="24">
        <v>-0.14833999999996195</v>
      </c>
      <c r="BO40" s="24">
        <v>246.73176899999999</v>
      </c>
      <c r="BP40" s="24">
        <v>-211.61929899999996</v>
      </c>
      <c r="BQ40" s="24">
        <v>-11.012300999999752</v>
      </c>
      <c r="BR40" s="24">
        <v>205.37217899999973</v>
      </c>
      <c r="BS40" s="24">
        <f>+SUM(BG40:BR40)</f>
        <v>-71.655350999999996</v>
      </c>
      <c r="BT40" s="685"/>
      <c r="BU40" s="24">
        <v>-168.01701000000003</v>
      </c>
      <c r="BV40" s="24">
        <v>-29.830248999999867</v>
      </c>
      <c r="BW40" s="24">
        <v>136.57319400000006</v>
      </c>
      <c r="BX40" s="24">
        <v>-17.62161900000001</v>
      </c>
      <c r="BY40" s="24">
        <v>-84.585467999999992</v>
      </c>
      <c r="BZ40" s="24">
        <v>8.042842999999948</v>
      </c>
      <c r="CA40" s="24">
        <v>-52.792581000000155</v>
      </c>
      <c r="CB40" s="24">
        <v>-82.404502000000093</v>
      </c>
      <c r="CC40" s="24">
        <v>-28.969616999999744</v>
      </c>
      <c r="CD40" s="24">
        <v>70.321660999999949</v>
      </c>
      <c r="CE40" s="24">
        <v>-20.014463000000205</v>
      </c>
      <c r="CF40" s="24">
        <v>43.633549000000357</v>
      </c>
      <c r="CG40" s="24">
        <f>+SUM(BU40:CF40)</f>
        <v>-225.66426199999978</v>
      </c>
      <c r="CH40" s="685"/>
      <c r="CI40" s="24">
        <v>12.285384999999906</v>
      </c>
      <c r="CJ40" s="24">
        <v>-7.0791730000000825</v>
      </c>
      <c r="CK40" s="24">
        <v>198.82379000000014</v>
      </c>
      <c r="CL40" s="24">
        <v>-130.2685170000002</v>
      </c>
      <c r="CM40" s="24">
        <v>-153.61477300000001</v>
      </c>
      <c r="CN40" s="24">
        <v>-127.57980500000008</v>
      </c>
      <c r="CO40" s="24">
        <v>-56.505696999999827</v>
      </c>
      <c r="CP40" s="24">
        <v>206.37821999999983</v>
      </c>
      <c r="CQ40" s="24">
        <v>20.897693000000118</v>
      </c>
      <c r="CR40" s="24">
        <v>-178.16811099999995</v>
      </c>
      <c r="CS40" s="24">
        <v>58.586059999999861</v>
      </c>
      <c r="CT40" s="24">
        <v>28.370350000000144</v>
      </c>
      <c r="CU40" s="24">
        <f>+SUM(CI40:CT40)</f>
        <v>-127.87457800000016</v>
      </c>
      <c r="CV40" s="685"/>
      <c r="CW40" s="24">
        <v>-94.015323999999964</v>
      </c>
      <c r="CX40" s="24">
        <v>-72.685478000000103</v>
      </c>
      <c r="CY40" s="24">
        <v>222.81521700000008</v>
      </c>
      <c r="CZ40" s="24">
        <v>64.39841599999977</v>
      </c>
      <c r="DA40" s="24">
        <v>-21.090602999999874</v>
      </c>
      <c r="DB40" s="24">
        <v>14.372261999999864</v>
      </c>
      <c r="DC40" s="24">
        <v>31.742661000000226</v>
      </c>
      <c r="DD40" s="24">
        <v>107.82325699999978</v>
      </c>
      <c r="DE40" s="24">
        <v>6.2959530000000541</v>
      </c>
      <c r="DF40" s="24">
        <v>-152.98806099999979</v>
      </c>
      <c r="DG40" s="24">
        <v>80.984046000000035</v>
      </c>
      <c r="DH40" s="24">
        <v>-77.151045000000067</v>
      </c>
      <c r="DI40" s="24">
        <f>+SUM(CW40:DH40)</f>
        <v>110.50130100000001</v>
      </c>
      <c r="DJ40" s="685"/>
      <c r="DK40" s="24">
        <v>-24.266346999999769</v>
      </c>
      <c r="DL40" s="24">
        <v>-15.473401000000194</v>
      </c>
      <c r="DM40" s="24">
        <v>-90.59479800000031</v>
      </c>
      <c r="DN40" s="24">
        <v>2.1905950000002576</v>
      </c>
      <c r="DO40" s="24">
        <v>-54.095992000000024</v>
      </c>
      <c r="DP40" s="24">
        <v>-104.06089399999996</v>
      </c>
      <c r="DQ40" s="24">
        <v>3.9557029999998576</v>
      </c>
      <c r="DR40" s="24">
        <v>73.884223000000247</v>
      </c>
      <c r="DS40" s="24">
        <v>-13.428724000000329</v>
      </c>
      <c r="DT40" s="24">
        <v>-20.244211999999834</v>
      </c>
      <c r="DU40" s="24">
        <v>11.739156999999977</v>
      </c>
      <c r="DV40" s="24">
        <v>64.392376999999897</v>
      </c>
      <c r="DW40" s="24">
        <f>+SUM(DK40:DV40)</f>
        <v>-166.00231300000019</v>
      </c>
      <c r="DX40" s="685"/>
      <c r="DY40" s="24">
        <v>-200.29574899999989</v>
      </c>
      <c r="DZ40" s="24">
        <v>13.191612999999961</v>
      </c>
      <c r="EA40" s="24">
        <v>50.662262999999939</v>
      </c>
      <c r="EB40" s="24">
        <v>-47.056464999999889</v>
      </c>
      <c r="EC40" s="24">
        <v>-109.21680100000003</v>
      </c>
      <c r="ED40" s="24">
        <v>-46.011655000000019</v>
      </c>
      <c r="EE40" s="24">
        <v>-49.79778199999987</v>
      </c>
      <c r="EF40" s="24">
        <v>5.3406899999999951</v>
      </c>
      <c r="EG40" s="24">
        <v>-2.9584239999999227</v>
      </c>
      <c r="EH40" s="24">
        <v>28.364378999999644</v>
      </c>
      <c r="EI40" s="24">
        <v>-22.157366999999567</v>
      </c>
      <c r="EJ40" s="24">
        <v>143.37226083999963</v>
      </c>
      <c r="EK40" s="24">
        <f t="shared" si="9"/>
        <v>-236.56303716000002</v>
      </c>
      <c r="EL40" s="685"/>
      <c r="EM40" s="24">
        <v>-163.93618115999971</v>
      </c>
      <c r="EN40" s="24">
        <v>60.602681809999922</v>
      </c>
      <c r="EO40" s="24">
        <v>52.049352499999941</v>
      </c>
      <c r="EP40" s="24">
        <v>48.062345129999812</v>
      </c>
      <c r="EQ40" s="24">
        <v>-69.932412169999679</v>
      </c>
      <c r="ER40" s="24">
        <v>-70.896107640000082</v>
      </c>
      <c r="ES40" s="24">
        <v>49.334025300010126</v>
      </c>
      <c r="ET40" s="24">
        <v>-111.77845989000912</v>
      </c>
      <c r="EU40" s="24">
        <v>41.487418709998792</v>
      </c>
      <c r="EV40" s="24">
        <v>181.93513357000029</v>
      </c>
      <c r="EW40" s="24">
        <v>186.29995622999991</v>
      </c>
      <c r="EX40" s="24">
        <v>280.52786461999995</v>
      </c>
      <c r="EY40" s="24">
        <f t="shared" si="10"/>
        <v>483.75561701000015</v>
      </c>
      <c r="EZ40" s="685"/>
      <c r="FA40" s="24">
        <v>-69.374315279999109</v>
      </c>
      <c r="FB40" s="24">
        <v>18.315929019999203</v>
      </c>
      <c r="FC40" s="24">
        <v>46.338108140000031</v>
      </c>
      <c r="FD40" s="24">
        <v>-100.12168810000003</v>
      </c>
      <c r="FE40" s="24">
        <v>-166.22744448999993</v>
      </c>
      <c r="FF40" s="24">
        <v>-122.45748143000037</v>
      </c>
      <c r="FG40" s="24">
        <v>-88.822785819999808</v>
      </c>
      <c r="FH40" s="24">
        <v>-19.311773450000146</v>
      </c>
      <c r="FI40" s="24">
        <v>43.729566770000247</v>
      </c>
      <c r="FJ40" s="24">
        <v>33.892020999999886</v>
      </c>
      <c r="FK40" s="24">
        <v>37.839839880000227</v>
      </c>
      <c r="FL40" s="24">
        <v>289.81162927999981</v>
      </c>
      <c r="FM40" s="24">
        <f t="shared" si="11"/>
        <v>-96.388394479999988</v>
      </c>
      <c r="FO40" s="24">
        <v>-143.91370892999976</v>
      </c>
      <c r="FP40" s="24">
        <v>43.486733629999662</v>
      </c>
      <c r="FQ40" s="24">
        <v>-26.301811759999964</v>
      </c>
      <c r="FR40" s="24">
        <v>-125.79758035999998</v>
      </c>
      <c r="FS40" s="24">
        <v>-19.929764969999724</v>
      </c>
      <c r="FT40" s="24">
        <v>-124.25163649000024</v>
      </c>
      <c r="FU40" s="24">
        <v>41.766687780000211</v>
      </c>
      <c r="FV40" s="24">
        <v>153.17559746999973</v>
      </c>
      <c r="FW40" s="24">
        <v>-3.221108429999731</v>
      </c>
      <c r="FX40" s="24">
        <v>-47.124898350000194</v>
      </c>
      <c r="FY40" s="24">
        <f>+SUM(FO40:FX40)</f>
        <v>-252.11149040999999</v>
      </c>
      <c r="GA40" s="708"/>
    </row>
    <row r="41" spans="2:183" x14ac:dyDescent="0.25">
      <c r="B41" s="114" t="s">
        <v>730</v>
      </c>
    </row>
    <row r="42" spans="2:183" x14ac:dyDescent="0.25">
      <c r="B42" s="114" t="s">
        <v>744</v>
      </c>
    </row>
  </sheetData>
  <mergeCells count="13">
    <mergeCell ref="AS5:BE5"/>
    <mergeCell ref="BG5:BS5"/>
    <mergeCell ref="C5:O5"/>
    <mergeCell ref="Q5:AC5"/>
    <mergeCell ref="AE5:AQ5"/>
    <mergeCell ref="EM5:EY5"/>
    <mergeCell ref="FO5:FY5"/>
    <mergeCell ref="DK5:DW5"/>
    <mergeCell ref="DY5:EK5"/>
    <mergeCell ref="BU5:CG5"/>
    <mergeCell ref="CI5:CU5"/>
    <mergeCell ref="CW5:DI5"/>
    <mergeCell ref="FA5:FM5"/>
  </mergeCells>
  <hyperlinks>
    <hyperlink ref="B5" location="ÍNDICE!A1" display="Menú principal" xr:uid="{89D2B284-B82F-406E-A941-D02C42F96CF7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90A5F-F228-490D-B083-D25044CC2DD8}">
  <sheetPr>
    <tabColor theme="4" tint="0.79998168889431442"/>
  </sheetPr>
  <dimension ref="B2:GA46"/>
  <sheetViews>
    <sheetView tabSelected="1" zoomScaleNormal="100" workbookViewId="0">
      <pane xSplit="2" ySplit="6" topLeftCell="FQ27" activePane="bottomRight" state="frozen"/>
      <selection activeCell="B3" sqref="B3"/>
      <selection pane="topRight" activeCell="B3" sqref="B3"/>
      <selection pane="bottomLeft" activeCell="B3" sqref="B3"/>
      <selection pane="bottomRight" activeCell="FZ40" sqref="FZ40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3" width="9.85546875" style="9" customWidth="1"/>
    <col min="4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4" width="10.140625" style="9" customWidth="1"/>
    <col min="125" max="125" width="11.42578125" style="9" customWidth="1"/>
    <col min="126" max="138" width="10.140625" style="9" customWidth="1"/>
    <col min="139" max="139" width="11.42578125" style="9" customWidth="1"/>
    <col min="140" max="152" width="10.140625" style="9" customWidth="1"/>
    <col min="153" max="153" width="11.42578125" style="9" customWidth="1"/>
    <col min="154" max="166" width="10.140625" style="9" customWidth="1"/>
    <col min="167" max="167" width="11.42578125" style="9"/>
    <col min="168" max="169" width="10.140625" style="9" customWidth="1"/>
    <col min="170" max="170" width="11.42578125" style="9"/>
    <col min="171" max="181" width="10.140625" style="9" customWidth="1"/>
    <col min="182" max="16384" width="11.42578125" style="9"/>
  </cols>
  <sheetData>
    <row r="2" spans="2:183" ht="53.25" customHeight="1" x14ac:dyDescent="0.25">
      <c r="B2" s="686"/>
    </row>
    <row r="3" spans="2:183" ht="15.75" x14ac:dyDescent="0.25">
      <c r="B3" s="686" t="s">
        <v>689</v>
      </c>
    </row>
    <row r="4" spans="2:183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  <c r="FA4" s="466"/>
      <c r="FB4" s="466"/>
      <c r="FC4" s="466"/>
      <c r="FD4" s="466"/>
      <c r="FE4" s="466"/>
      <c r="FF4" s="466"/>
      <c r="FG4" s="466"/>
      <c r="FH4" s="466"/>
      <c r="FI4" s="466"/>
      <c r="FJ4" s="466"/>
      <c r="FK4" s="466"/>
      <c r="FL4" s="466"/>
      <c r="FM4" s="466"/>
      <c r="FO4" s="466"/>
      <c r="FP4" s="466"/>
      <c r="FQ4" s="466"/>
      <c r="FR4" s="466"/>
      <c r="FS4" s="466"/>
      <c r="FT4" s="466"/>
      <c r="FU4" s="466"/>
      <c r="FV4" s="466"/>
      <c r="FW4" s="466"/>
      <c r="FX4" s="466"/>
      <c r="FY4" s="466"/>
    </row>
    <row r="5" spans="2:183" ht="15.75" customHeight="1" thickBot="1" x14ac:dyDescent="0.3">
      <c r="B5" s="713" t="s">
        <v>729</v>
      </c>
      <c r="C5" s="773">
        <v>2013</v>
      </c>
      <c r="D5" s="774"/>
      <c r="E5" s="774"/>
      <c r="F5" s="774"/>
      <c r="G5" s="774"/>
      <c r="H5" s="774"/>
      <c r="I5" s="774"/>
      <c r="J5" s="774"/>
      <c r="K5" s="774"/>
      <c r="L5" s="774"/>
      <c r="M5" s="774"/>
      <c r="N5" s="774"/>
      <c r="O5" s="775"/>
      <c r="P5" s="466"/>
      <c r="Q5" s="773">
        <v>2014</v>
      </c>
      <c r="R5" s="774"/>
      <c r="S5" s="774"/>
      <c r="T5" s="774"/>
      <c r="U5" s="774"/>
      <c r="V5" s="774"/>
      <c r="W5" s="774"/>
      <c r="X5" s="774"/>
      <c r="Y5" s="774"/>
      <c r="Z5" s="774"/>
      <c r="AA5" s="774"/>
      <c r="AB5" s="774"/>
      <c r="AC5" s="775"/>
      <c r="AD5" s="466"/>
      <c r="AE5" s="773">
        <v>2015</v>
      </c>
      <c r="AF5" s="774"/>
      <c r="AG5" s="774"/>
      <c r="AH5" s="774"/>
      <c r="AI5" s="774"/>
      <c r="AJ5" s="774"/>
      <c r="AK5" s="774"/>
      <c r="AL5" s="774"/>
      <c r="AM5" s="774"/>
      <c r="AN5" s="774"/>
      <c r="AO5" s="774"/>
      <c r="AP5" s="774"/>
      <c r="AQ5" s="775"/>
      <c r="AR5" s="466"/>
      <c r="AS5" s="773">
        <v>2016</v>
      </c>
      <c r="AT5" s="774"/>
      <c r="AU5" s="774"/>
      <c r="AV5" s="774"/>
      <c r="AW5" s="774"/>
      <c r="AX5" s="774"/>
      <c r="AY5" s="774"/>
      <c r="AZ5" s="774"/>
      <c r="BA5" s="774"/>
      <c r="BB5" s="774"/>
      <c r="BC5" s="774"/>
      <c r="BD5" s="774"/>
      <c r="BE5" s="775"/>
      <c r="BF5" s="466"/>
      <c r="BG5" s="773">
        <v>2017</v>
      </c>
      <c r="BH5" s="774"/>
      <c r="BI5" s="774"/>
      <c r="BJ5" s="774"/>
      <c r="BK5" s="774"/>
      <c r="BL5" s="774"/>
      <c r="BM5" s="774"/>
      <c r="BN5" s="774"/>
      <c r="BO5" s="774"/>
      <c r="BP5" s="774"/>
      <c r="BQ5" s="774"/>
      <c r="BR5" s="774"/>
      <c r="BS5" s="775"/>
      <c r="BT5" s="466"/>
      <c r="BU5" s="773">
        <v>2018</v>
      </c>
      <c r="BV5" s="774"/>
      <c r="BW5" s="774"/>
      <c r="BX5" s="774"/>
      <c r="BY5" s="774"/>
      <c r="BZ5" s="774"/>
      <c r="CA5" s="774"/>
      <c r="CB5" s="774"/>
      <c r="CC5" s="774"/>
      <c r="CD5" s="774"/>
      <c r="CE5" s="774"/>
      <c r="CF5" s="774"/>
      <c r="CG5" s="775"/>
      <c r="CH5" s="466"/>
      <c r="CI5" s="773">
        <v>2019</v>
      </c>
      <c r="CJ5" s="774"/>
      <c r="CK5" s="774"/>
      <c r="CL5" s="774"/>
      <c r="CM5" s="774"/>
      <c r="CN5" s="774"/>
      <c r="CO5" s="774"/>
      <c r="CP5" s="774"/>
      <c r="CQ5" s="774"/>
      <c r="CR5" s="774"/>
      <c r="CS5" s="774"/>
      <c r="CT5" s="774"/>
      <c r="CU5" s="775"/>
      <c r="CV5" s="466"/>
      <c r="CW5" s="773">
        <v>2020</v>
      </c>
      <c r="CX5" s="774"/>
      <c r="CY5" s="774"/>
      <c r="CZ5" s="774"/>
      <c r="DA5" s="774"/>
      <c r="DB5" s="774"/>
      <c r="DC5" s="774"/>
      <c r="DD5" s="774"/>
      <c r="DE5" s="774"/>
      <c r="DF5" s="774"/>
      <c r="DG5" s="774"/>
      <c r="DH5" s="774"/>
      <c r="DI5" s="775"/>
      <c r="DJ5" s="466"/>
      <c r="DK5" s="773">
        <v>2021</v>
      </c>
      <c r="DL5" s="774"/>
      <c r="DM5" s="774"/>
      <c r="DN5" s="774"/>
      <c r="DO5" s="774"/>
      <c r="DP5" s="774"/>
      <c r="DQ5" s="774"/>
      <c r="DR5" s="774"/>
      <c r="DS5" s="774"/>
      <c r="DT5" s="774"/>
      <c r="DU5" s="774"/>
      <c r="DV5" s="774"/>
      <c r="DW5" s="775"/>
      <c r="DX5" s="466"/>
      <c r="DY5" s="773">
        <v>2022</v>
      </c>
      <c r="DZ5" s="774"/>
      <c r="EA5" s="774"/>
      <c r="EB5" s="774"/>
      <c r="EC5" s="774"/>
      <c r="ED5" s="774"/>
      <c r="EE5" s="774"/>
      <c r="EF5" s="774"/>
      <c r="EG5" s="774"/>
      <c r="EH5" s="774"/>
      <c r="EI5" s="774"/>
      <c r="EJ5" s="774"/>
      <c r="EK5" s="775"/>
      <c r="EL5" s="703"/>
      <c r="EM5" s="773">
        <v>2023</v>
      </c>
      <c r="EN5" s="774"/>
      <c r="EO5" s="774"/>
      <c r="EP5" s="774"/>
      <c r="EQ5" s="774"/>
      <c r="ER5" s="774"/>
      <c r="ES5" s="774"/>
      <c r="ET5" s="774"/>
      <c r="EU5" s="774"/>
      <c r="EV5" s="774"/>
      <c r="EW5" s="774"/>
      <c r="EX5" s="774"/>
      <c r="EY5" s="775"/>
      <c r="EZ5" s="703"/>
      <c r="FA5" s="773">
        <v>2024</v>
      </c>
      <c r="FB5" s="774"/>
      <c r="FC5" s="774"/>
      <c r="FD5" s="774"/>
      <c r="FE5" s="774"/>
      <c r="FF5" s="774"/>
      <c r="FG5" s="774"/>
      <c r="FH5" s="774"/>
      <c r="FI5" s="774"/>
      <c r="FJ5" s="774"/>
      <c r="FK5" s="774"/>
      <c r="FL5" s="774"/>
      <c r="FM5" s="775"/>
      <c r="FO5" s="773">
        <v>2025</v>
      </c>
      <c r="FP5" s="774"/>
      <c r="FQ5" s="774"/>
      <c r="FR5" s="774"/>
      <c r="FS5" s="774"/>
      <c r="FT5" s="774"/>
      <c r="FU5" s="774"/>
      <c r="FV5" s="774"/>
      <c r="FW5" s="774"/>
      <c r="FX5" s="774"/>
      <c r="FY5" s="775"/>
    </row>
    <row r="6" spans="2:183" ht="27.95" customHeight="1" x14ac:dyDescent="0.25">
      <c r="B6" s="70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 t="s">
        <v>108</v>
      </c>
      <c r="EW6" s="701" t="s">
        <v>109</v>
      </c>
      <c r="EX6" s="701" t="s">
        <v>110</v>
      </c>
      <c r="EY6" s="701" t="s">
        <v>24</v>
      </c>
      <c r="EZ6" s="517"/>
      <c r="FA6" s="701" t="s">
        <v>111</v>
      </c>
      <c r="FB6" s="701" t="s">
        <v>100</v>
      </c>
      <c r="FC6" s="701" t="s">
        <v>101</v>
      </c>
      <c r="FD6" s="701" t="s">
        <v>102</v>
      </c>
      <c r="FE6" s="701" t="s">
        <v>103</v>
      </c>
      <c r="FF6" s="701" t="s">
        <v>104</v>
      </c>
      <c r="FG6" s="701" t="s">
        <v>105</v>
      </c>
      <c r="FH6" s="701" t="s">
        <v>106</v>
      </c>
      <c r="FI6" s="701" t="s">
        <v>107</v>
      </c>
      <c r="FJ6" s="701" t="s">
        <v>108</v>
      </c>
      <c r="FK6" s="701" t="s">
        <v>109</v>
      </c>
      <c r="FL6" s="701" t="s">
        <v>110</v>
      </c>
      <c r="FM6" s="701" t="s">
        <v>24</v>
      </c>
      <c r="FO6" s="701" t="s">
        <v>111</v>
      </c>
      <c r="FP6" s="701" t="s">
        <v>100</v>
      </c>
      <c r="FQ6" s="701" t="s">
        <v>101</v>
      </c>
      <c r="FR6" s="701" t="s">
        <v>102</v>
      </c>
      <c r="FS6" s="701" t="s">
        <v>103</v>
      </c>
      <c r="FT6" s="701" t="s">
        <v>104</v>
      </c>
      <c r="FU6" s="701" t="s">
        <v>105</v>
      </c>
      <c r="FV6" s="701" t="s">
        <v>106</v>
      </c>
      <c r="FW6" s="701" t="s">
        <v>107</v>
      </c>
      <c r="FX6" s="701" t="s">
        <v>108</v>
      </c>
      <c r="FY6" s="701" t="s">
        <v>24</v>
      </c>
    </row>
    <row r="7" spans="2:183" ht="15.75" x14ac:dyDescent="0.25">
      <c r="B7" s="687" t="s">
        <v>678</v>
      </c>
      <c r="C7" s="542">
        <v>-267.06632407423518</v>
      </c>
      <c r="D7" s="542">
        <v>-100.4487127676403</v>
      </c>
      <c r="E7" s="542">
        <v>-267.56740172263756</v>
      </c>
      <c r="F7" s="542">
        <v>-240.93508995606675</v>
      </c>
      <c r="G7" s="542">
        <v>-209.30263773680974</v>
      </c>
      <c r="H7" s="542">
        <v>-205.29296737886887</v>
      </c>
      <c r="I7" s="542">
        <v>-65.055357729512195</v>
      </c>
      <c r="J7" s="542">
        <v>-56.734421083167888</v>
      </c>
      <c r="K7" s="542">
        <v>-181.92933951733301</v>
      </c>
      <c r="L7" s="542">
        <v>-250.50948580720774</v>
      </c>
      <c r="M7" s="542">
        <v>-189.28473092291733</v>
      </c>
      <c r="N7" s="542">
        <v>388.76766202436602</v>
      </c>
      <c r="O7" s="542">
        <f t="shared" ref="O7:O38" si="0">+SUM(C7:N7)</f>
        <v>-1645.3588066720311</v>
      </c>
      <c r="P7" s="573"/>
      <c r="Q7" s="542">
        <v>-291.0094470917694</v>
      </c>
      <c r="R7" s="542">
        <v>-186.1028322348036</v>
      </c>
      <c r="S7" s="542">
        <v>-170.70939967626299</v>
      </c>
      <c r="T7" s="542">
        <v>-196.10871473926005</v>
      </c>
      <c r="U7" s="542">
        <v>-256.99991816339121</v>
      </c>
      <c r="V7" s="542">
        <v>-271.99197037163924</v>
      </c>
      <c r="W7" s="542">
        <v>-134.73841399100007</v>
      </c>
      <c r="X7" s="542">
        <v>-10.386977172730326</v>
      </c>
      <c r="Y7" s="542">
        <v>66.405306086612711</v>
      </c>
      <c r="Z7" s="542">
        <v>-299.88529674413292</v>
      </c>
      <c r="AA7" s="542">
        <v>-357.27576864630828</v>
      </c>
      <c r="AB7" s="542">
        <v>436.88107788210993</v>
      </c>
      <c r="AC7" s="542">
        <f t="shared" ref="AC7:AC38" si="1">+SUM(Q7:AB7)</f>
        <v>-1671.9223548625755</v>
      </c>
      <c r="AD7" s="573"/>
      <c r="AE7" s="542">
        <v>-358.60862041252057</v>
      </c>
      <c r="AF7" s="542">
        <v>-118.6373885214374</v>
      </c>
      <c r="AG7" s="542">
        <v>-134.47939264846616</v>
      </c>
      <c r="AH7" s="542">
        <v>-201.98434382616858</v>
      </c>
      <c r="AI7" s="542">
        <v>-134.92780107947442</v>
      </c>
      <c r="AJ7" s="542">
        <v>-292.76998394639077</v>
      </c>
      <c r="AK7" s="542">
        <v>-22.431711536689818</v>
      </c>
      <c r="AL7" s="542">
        <v>20.99780591089791</v>
      </c>
      <c r="AM7" s="542">
        <v>-117.41832915281094</v>
      </c>
      <c r="AN7" s="542">
        <v>-111.41613318443024</v>
      </c>
      <c r="AO7" s="542">
        <v>-113.2818616024349</v>
      </c>
      <c r="AP7" s="542">
        <v>203.70725001492531</v>
      </c>
      <c r="AQ7" s="542">
        <f t="shared" ref="AQ7:AQ38" si="2">+SUM(AE7:AP7)</f>
        <v>-1381.2505099850005</v>
      </c>
      <c r="AR7" s="573"/>
      <c r="AS7" s="542">
        <v>-151.47711511727169</v>
      </c>
      <c r="AT7" s="542">
        <v>-41.725859148055861</v>
      </c>
      <c r="AU7" s="542">
        <v>-104.98643829015384</v>
      </c>
      <c r="AV7" s="542">
        <v>-100.99110955284607</v>
      </c>
      <c r="AW7" s="542">
        <v>30.747518603635626</v>
      </c>
      <c r="AX7" s="542">
        <v>118.05276415039498</v>
      </c>
      <c r="AY7" s="542">
        <v>-17.307250079605069</v>
      </c>
      <c r="AZ7" s="542">
        <v>97.812886062083976</v>
      </c>
      <c r="BA7" s="542">
        <v>-40.402789516271582</v>
      </c>
      <c r="BB7" s="542">
        <v>6.361850913728631</v>
      </c>
      <c r="BC7" s="542">
        <v>-80.98016757627272</v>
      </c>
      <c r="BD7" s="542">
        <v>632.87913309372777</v>
      </c>
      <c r="BE7" s="542">
        <f t="shared" ref="BE7:BE38" si="3">+SUM(AS7:BD7)</f>
        <v>347.98342354309415</v>
      </c>
      <c r="BF7" s="573"/>
      <c r="BG7" s="542">
        <v>-169.50718722901308</v>
      </c>
      <c r="BH7" s="542">
        <v>-53.544259199013027</v>
      </c>
      <c r="BI7" s="542">
        <v>16.332765640986736</v>
      </c>
      <c r="BJ7" s="542">
        <v>-102.0096547290126</v>
      </c>
      <c r="BK7" s="542">
        <v>-39.222082679012829</v>
      </c>
      <c r="BL7" s="542">
        <v>89.037018671986402</v>
      </c>
      <c r="BM7" s="542">
        <v>157.26789130998702</v>
      </c>
      <c r="BN7" s="542">
        <v>249.7963316409876</v>
      </c>
      <c r="BO7" s="542">
        <v>-427.86684868901295</v>
      </c>
      <c r="BP7" s="542">
        <v>-210.57795747901355</v>
      </c>
      <c r="BQ7" s="542">
        <v>-95.955598159013334</v>
      </c>
      <c r="BR7" s="542">
        <v>434.04158244098642</v>
      </c>
      <c r="BS7" s="542">
        <f t="shared" ref="BS7:BS38" si="4">+SUM(BG7:BR7)</f>
        <v>-152.20799845815725</v>
      </c>
      <c r="BT7" s="573"/>
      <c r="BU7" s="542">
        <v>-190.48067043833316</v>
      </c>
      <c r="BV7" s="542">
        <v>-205.54229861833358</v>
      </c>
      <c r="BW7" s="542">
        <v>-1.7910435383333834</v>
      </c>
      <c r="BX7" s="542">
        <v>-187.98954715733373</v>
      </c>
      <c r="BY7" s="542">
        <v>-112.30440203833348</v>
      </c>
      <c r="BZ7" s="542">
        <v>77.289436871666453</v>
      </c>
      <c r="CA7" s="542">
        <v>57.440874971666744</v>
      </c>
      <c r="CB7" s="542">
        <v>-63.083925968333801</v>
      </c>
      <c r="CC7" s="542">
        <v>-25.168073708332713</v>
      </c>
      <c r="CD7" s="542">
        <v>-93.171979238332824</v>
      </c>
      <c r="CE7" s="542">
        <v>-87.66101210833358</v>
      </c>
      <c r="CF7" s="542">
        <v>348.15263560166693</v>
      </c>
      <c r="CG7" s="542">
        <f t="shared" ref="CG7:CG38" si="5">+SUM(BU7:CF7)</f>
        <v>-484.31000536900012</v>
      </c>
      <c r="CH7" s="573"/>
      <c r="CI7" s="542">
        <v>-375.42098223333323</v>
      </c>
      <c r="CJ7" s="542">
        <v>-184.99438899733298</v>
      </c>
      <c r="CK7" s="542">
        <v>25.883847662616745</v>
      </c>
      <c r="CL7" s="542">
        <v>-185.41790326333307</v>
      </c>
      <c r="CM7" s="542">
        <v>-97.507952189333309</v>
      </c>
      <c r="CN7" s="542">
        <v>-156.47780388933325</v>
      </c>
      <c r="CO7" s="542">
        <v>-115.00284928933331</v>
      </c>
      <c r="CP7" s="542">
        <v>-128.72497070133306</v>
      </c>
      <c r="CQ7" s="542">
        <v>-142.35796607373334</v>
      </c>
      <c r="CR7" s="542">
        <v>-164.89537884881611</v>
      </c>
      <c r="CS7" s="542">
        <v>326.85276900666707</v>
      </c>
      <c r="CT7" s="542">
        <v>-376.00586037533367</v>
      </c>
      <c r="CU7" s="542">
        <f t="shared" ref="CU7:CU38" si="6">+SUM(CI7:CT7)</f>
        <v>-1574.0694391919315</v>
      </c>
      <c r="CV7" s="573"/>
      <c r="CW7" s="542">
        <v>-259.16891481274001</v>
      </c>
      <c r="CX7" s="542">
        <v>-86.616108074725048</v>
      </c>
      <c r="CY7" s="542">
        <v>-87.479489168899931</v>
      </c>
      <c r="CZ7" s="542">
        <v>-142.34212460465005</v>
      </c>
      <c r="DA7" s="542">
        <v>-191.61640673229977</v>
      </c>
      <c r="DB7" s="542">
        <v>-119.79083105444977</v>
      </c>
      <c r="DC7" s="542">
        <v>-136.89486311550002</v>
      </c>
      <c r="DD7" s="542">
        <v>-17.774661553074907</v>
      </c>
      <c r="DE7" s="542">
        <v>-108.46420126932492</v>
      </c>
      <c r="DF7" s="542">
        <v>-27.459822694736431</v>
      </c>
      <c r="DG7" s="542">
        <v>-76.083604896622319</v>
      </c>
      <c r="DH7" s="542">
        <v>384.10953762944951</v>
      </c>
      <c r="DI7" s="542">
        <f t="shared" ref="DI7:DI38" si="7">+SUM(CW7:DH7)</f>
        <v>-869.58149034757344</v>
      </c>
      <c r="DJ7" s="573"/>
      <c r="DK7" s="542">
        <v>-52.633412001599595</v>
      </c>
      <c r="DL7" s="542">
        <v>-212.37889972215089</v>
      </c>
      <c r="DM7" s="542">
        <v>1.8035506924994706</v>
      </c>
      <c r="DN7" s="542">
        <v>-236.24865285758472</v>
      </c>
      <c r="DO7" s="542">
        <v>123.05977243912514</v>
      </c>
      <c r="DP7" s="542">
        <v>-147.65469701276891</v>
      </c>
      <c r="DQ7" s="542">
        <v>-110.08254004998344</v>
      </c>
      <c r="DR7" s="542">
        <v>-60.14599767346715</v>
      </c>
      <c r="DS7" s="542">
        <v>-119.72459780024951</v>
      </c>
      <c r="DT7" s="542">
        <v>-325.6000623912505</v>
      </c>
      <c r="DU7" s="542">
        <v>-70.244151245199305</v>
      </c>
      <c r="DV7" s="542">
        <v>53.271816174574496</v>
      </c>
      <c r="DW7" s="542">
        <f t="shared" ref="DW7:DW38" si="8">+SUM(DK7:DV7)</f>
        <v>-1156.577871448055</v>
      </c>
      <c r="DX7" s="573"/>
      <c r="DY7" s="542">
        <v>-124.81854923999947</v>
      </c>
      <c r="DZ7" s="542">
        <v>-159.23447673999999</v>
      </c>
      <c r="EA7" s="542">
        <v>-84.721083550000117</v>
      </c>
      <c r="EB7" s="542">
        <v>-133.86792459999992</v>
      </c>
      <c r="EC7" s="542">
        <v>-192.22346980000009</v>
      </c>
      <c r="ED7" s="542">
        <v>-181.97465283999975</v>
      </c>
      <c r="EE7" s="542">
        <v>-50.610195840000074</v>
      </c>
      <c r="EF7" s="542">
        <v>-82.5118017100001</v>
      </c>
      <c r="EG7" s="542">
        <v>-353.64114959333347</v>
      </c>
      <c r="EH7" s="542">
        <v>-247.9868518166669</v>
      </c>
      <c r="EI7" s="542">
        <v>-149.494679572</v>
      </c>
      <c r="EJ7" s="542">
        <v>222.53564632999996</v>
      </c>
      <c r="EK7" s="542">
        <f t="shared" ref="EK7:EK38" si="9">+SUM(DY7:EJ7)</f>
        <v>-1538.5491889719999</v>
      </c>
      <c r="EL7" s="573"/>
      <c r="EM7" s="542">
        <v>-195.04568411000002</v>
      </c>
      <c r="EN7" s="542">
        <v>-150.99496583999985</v>
      </c>
      <c r="EO7" s="542">
        <v>-17.408302090000234</v>
      </c>
      <c r="EP7" s="542">
        <v>-406.54581065000002</v>
      </c>
      <c r="EQ7" s="542">
        <v>-182.68478289999996</v>
      </c>
      <c r="ER7" s="542">
        <v>-115.01339832400004</v>
      </c>
      <c r="ES7" s="542">
        <v>-109.52555529599999</v>
      </c>
      <c r="ET7" s="542">
        <v>-46.80283775999942</v>
      </c>
      <c r="EU7" s="542">
        <v>-154.92845420999981</v>
      </c>
      <c r="EV7" s="542">
        <v>-179.19787889999998</v>
      </c>
      <c r="EW7" s="542">
        <v>-66.561038661499992</v>
      </c>
      <c r="EX7" s="542">
        <v>295.36179681712497</v>
      </c>
      <c r="EY7" s="542">
        <f t="shared" ref="EY7:EY37" si="10">+SUM(EM7:EX7)</f>
        <v>-1329.3469119243744</v>
      </c>
      <c r="EZ7" s="573"/>
      <c r="FA7" s="542">
        <v>-252.96821540000053</v>
      </c>
      <c r="FB7" s="542">
        <v>-317.98456016000034</v>
      </c>
      <c r="FC7" s="542">
        <v>-31.897342950000393</v>
      </c>
      <c r="FD7" s="542">
        <v>-136.64127930999985</v>
      </c>
      <c r="FE7" s="542">
        <v>-216.98745468000004</v>
      </c>
      <c r="FF7" s="542">
        <v>-129.31868652000026</v>
      </c>
      <c r="FG7" s="542">
        <v>34.522067349999816</v>
      </c>
      <c r="FH7" s="542">
        <v>-6.828128560000323</v>
      </c>
      <c r="FI7" s="542">
        <v>-120.59629212999926</v>
      </c>
      <c r="FJ7" s="542">
        <v>-170.92241234000039</v>
      </c>
      <c r="FK7" s="542">
        <v>-187.87214917000017</v>
      </c>
      <c r="FL7" s="542">
        <v>293.47844732000044</v>
      </c>
      <c r="FM7" s="542">
        <f t="shared" ref="FM7:FM37" si="11">+SUM(FA7:FL7)</f>
        <v>-1244.0160065500011</v>
      </c>
      <c r="FO7" s="542">
        <v>-170.37853327311575</v>
      </c>
      <c r="FP7" s="542">
        <v>-132.74077564311551</v>
      </c>
      <c r="FQ7" s="542">
        <v>-22.895976301115297</v>
      </c>
      <c r="FR7" s="542">
        <v>-157.3656360184649</v>
      </c>
      <c r="FS7" s="542">
        <v>-21.542069843115087</v>
      </c>
      <c r="FT7" s="542">
        <v>-167.54368721311516</v>
      </c>
      <c r="FU7" s="542">
        <v>-76.728463539782069</v>
      </c>
      <c r="FV7" s="542">
        <v>-40.480083682559552</v>
      </c>
      <c r="FW7" s="542">
        <v>-248.33508524056481</v>
      </c>
      <c r="FX7" s="542">
        <v>-203.48503096558989</v>
      </c>
      <c r="FY7" s="542">
        <f>+SUM(FO7:FX7)</f>
        <v>-1241.4953417205379</v>
      </c>
      <c r="GA7" s="708"/>
    </row>
    <row r="8" spans="2:183" ht="15.75" x14ac:dyDescent="0.25">
      <c r="B8" s="688" t="s">
        <v>94</v>
      </c>
      <c r="C8" s="521">
        <f>+C9+C10</f>
        <v>0</v>
      </c>
      <c r="D8" s="521">
        <f t="shared" ref="D8:N8" si="12">+D9+D10</f>
        <v>0</v>
      </c>
      <c r="E8" s="521">
        <f t="shared" si="12"/>
        <v>0</v>
      </c>
      <c r="F8" s="521">
        <f t="shared" si="12"/>
        <v>0</v>
      </c>
      <c r="G8" s="521">
        <f t="shared" si="12"/>
        <v>0</v>
      </c>
      <c r="H8" s="521">
        <f t="shared" si="12"/>
        <v>0</v>
      </c>
      <c r="I8" s="521">
        <f t="shared" si="12"/>
        <v>0</v>
      </c>
      <c r="J8" s="521">
        <f t="shared" si="12"/>
        <v>0</v>
      </c>
      <c r="K8" s="521">
        <f t="shared" si="12"/>
        <v>0</v>
      </c>
      <c r="L8" s="521">
        <f t="shared" si="12"/>
        <v>0</v>
      </c>
      <c r="M8" s="521">
        <f t="shared" si="12"/>
        <v>0</v>
      </c>
      <c r="N8" s="521">
        <f t="shared" si="12"/>
        <v>0</v>
      </c>
      <c r="O8" s="521">
        <f t="shared" si="0"/>
        <v>0</v>
      </c>
      <c r="P8" s="684"/>
      <c r="Q8" s="521">
        <f>+Q9+Q10</f>
        <v>0</v>
      </c>
      <c r="R8" s="521">
        <f t="shared" ref="R8:AB8" si="13">+R9+R10</f>
        <v>0</v>
      </c>
      <c r="S8" s="521">
        <f t="shared" si="13"/>
        <v>0</v>
      </c>
      <c r="T8" s="521">
        <f t="shared" si="13"/>
        <v>0</v>
      </c>
      <c r="U8" s="521">
        <f t="shared" si="13"/>
        <v>0</v>
      </c>
      <c r="V8" s="521">
        <f t="shared" si="13"/>
        <v>0</v>
      </c>
      <c r="W8" s="521">
        <f t="shared" si="13"/>
        <v>0</v>
      </c>
      <c r="X8" s="521">
        <f t="shared" si="13"/>
        <v>0</v>
      </c>
      <c r="Y8" s="521">
        <f t="shared" si="13"/>
        <v>0</v>
      </c>
      <c r="Z8" s="521">
        <f t="shared" si="13"/>
        <v>0</v>
      </c>
      <c r="AA8" s="521">
        <f t="shared" si="13"/>
        <v>0</v>
      </c>
      <c r="AB8" s="521">
        <f t="shared" si="13"/>
        <v>0</v>
      </c>
      <c r="AC8" s="521">
        <f t="shared" si="1"/>
        <v>0</v>
      </c>
      <c r="AD8" s="684"/>
      <c r="AE8" s="521">
        <f>+AE9+AE10</f>
        <v>0</v>
      </c>
      <c r="AF8" s="521">
        <f t="shared" ref="AF8:AP8" si="14">+AF9+AF10</f>
        <v>0</v>
      </c>
      <c r="AG8" s="521">
        <f t="shared" si="14"/>
        <v>0</v>
      </c>
      <c r="AH8" s="521">
        <f t="shared" si="14"/>
        <v>0</v>
      </c>
      <c r="AI8" s="521">
        <f t="shared" si="14"/>
        <v>0</v>
      </c>
      <c r="AJ8" s="521">
        <f t="shared" si="14"/>
        <v>0</v>
      </c>
      <c r="AK8" s="521">
        <f t="shared" si="14"/>
        <v>0</v>
      </c>
      <c r="AL8" s="521">
        <f t="shared" si="14"/>
        <v>0</v>
      </c>
      <c r="AM8" s="521">
        <f t="shared" si="14"/>
        <v>0</v>
      </c>
      <c r="AN8" s="521">
        <f t="shared" si="14"/>
        <v>0</v>
      </c>
      <c r="AO8" s="521">
        <f t="shared" si="14"/>
        <v>0</v>
      </c>
      <c r="AP8" s="521">
        <f t="shared" si="14"/>
        <v>0</v>
      </c>
      <c r="AQ8" s="521">
        <f t="shared" si="2"/>
        <v>0</v>
      </c>
      <c r="AR8" s="684"/>
      <c r="AS8" s="521">
        <f>+AS9+AS10</f>
        <v>0</v>
      </c>
      <c r="AT8" s="521">
        <f t="shared" ref="AT8:BD8" si="15">+AT9+AT10</f>
        <v>0</v>
      </c>
      <c r="AU8" s="521">
        <f t="shared" si="15"/>
        <v>0</v>
      </c>
      <c r="AV8" s="521">
        <f t="shared" si="15"/>
        <v>0</v>
      </c>
      <c r="AW8" s="521">
        <f t="shared" si="15"/>
        <v>0</v>
      </c>
      <c r="AX8" s="521">
        <f t="shared" si="15"/>
        <v>0</v>
      </c>
      <c r="AY8" s="521">
        <f t="shared" si="15"/>
        <v>0</v>
      </c>
      <c r="AZ8" s="521">
        <f t="shared" si="15"/>
        <v>0</v>
      </c>
      <c r="BA8" s="521">
        <f t="shared" si="15"/>
        <v>0</v>
      </c>
      <c r="BB8" s="521">
        <f t="shared" si="15"/>
        <v>0</v>
      </c>
      <c r="BC8" s="521">
        <f t="shared" si="15"/>
        <v>0</v>
      </c>
      <c r="BD8" s="521">
        <f t="shared" si="15"/>
        <v>0</v>
      </c>
      <c r="BE8" s="521">
        <f t="shared" si="3"/>
        <v>0</v>
      </c>
      <c r="BF8" s="684"/>
      <c r="BG8" s="521">
        <f>+BG9+BG10</f>
        <v>0</v>
      </c>
      <c r="BH8" s="521">
        <f t="shared" ref="BH8:BR8" si="16">+BH9+BH10</f>
        <v>0</v>
      </c>
      <c r="BI8" s="521">
        <f t="shared" si="16"/>
        <v>0</v>
      </c>
      <c r="BJ8" s="521">
        <f t="shared" si="16"/>
        <v>0</v>
      </c>
      <c r="BK8" s="521">
        <f t="shared" si="16"/>
        <v>0</v>
      </c>
      <c r="BL8" s="521">
        <f t="shared" si="16"/>
        <v>0</v>
      </c>
      <c r="BM8" s="521">
        <f t="shared" si="16"/>
        <v>0</v>
      </c>
      <c r="BN8" s="521">
        <f t="shared" si="16"/>
        <v>0.9504760699999999</v>
      </c>
      <c r="BO8" s="521">
        <f t="shared" si="16"/>
        <v>4.6423174000000005</v>
      </c>
      <c r="BP8" s="521">
        <f t="shared" si="16"/>
        <v>0</v>
      </c>
      <c r="BQ8" s="521">
        <f t="shared" si="16"/>
        <v>0</v>
      </c>
      <c r="BR8" s="521">
        <f t="shared" si="16"/>
        <v>12.5</v>
      </c>
      <c r="BS8" s="521">
        <f t="shared" si="4"/>
        <v>18.09279347</v>
      </c>
      <c r="BT8" s="684"/>
      <c r="BU8" s="521">
        <f>+BU9+BU10</f>
        <v>0.9504760699999999</v>
      </c>
      <c r="BV8" s="521">
        <f t="shared" ref="BV8:CF8" si="17">+BV9+BV10</f>
        <v>0</v>
      </c>
      <c r="BW8" s="521">
        <f t="shared" si="17"/>
        <v>4.6423174000000005</v>
      </c>
      <c r="BX8" s="521">
        <f t="shared" si="17"/>
        <v>5.4404758599999994</v>
      </c>
      <c r="BY8" s="521">
        <f t="shared" si="17"/>
        <v>0</v>
      </c>
      <c r="BZ8" s="521">
        <f t="shared" si="17"/>
        <v>0</v>
      </c>
      <c r="CA8" s="521">
        <f t="shared" si="17"/>
        <v>0</v>
      </c>
      <c r="CB8" s="521">
        <f t="shared" si="17"/>
        <v>2.0833330000000001</v>
      </c>
      <c r="CC8" s="521">
        <f t="shared" si="17"/>
        <v>4.6423174000000005</v>
      </c>
      <c r="CD8" s="521">
        <f t="shared" si="17"/>
        <v>3.3571428599999997</v>
      </c>
      <c r="CE8" s="521">
        <f t="shared" si="17"/>
        <v>0</v>
      </c>
      <c r="CF8" s="521">
        <f t="shared" si="17"/>
        <v>2.0833330000000001</v>
      </c>
      <c r="CG8" s="521">
        <f t="shared" si="5"/>
        <v>23.199395589999998</v>
      </c>
      <c r="CH8" s="684"/>
      <c r="CI8" s="521">
        <f>+CI9+CI10</f>
        <v>0</v>
      </c>
      <c r="CJ8" s="521">
        <f t="shared" ref="CJ8:CT8" si="18">+CJ9+CJ10</f>
        <v>1.9009521399999998</v>
      </c>
      <c r="CK8" s="521">
        <f t="shared" si="18"/>
        <v>4.6423174000000005</v>
      </c>
      <c r="CL8" s="521">
        <f t="shared" si="18"/>
        <v>5.4404758599999994</v>
      </c>
      <c r="CM8" s="521">
        <f t="shared" si="18"/>
        <v>0</v>
      </c>
      <c r="CN8" s="521">
        <f t="shared" si="18"/>
        <v>0</v>
      </c>
      <c r="CO8" s="521">
        <f t="shared" si="18"/>
        <v>0</v>
      </c>
      <c r="CP8" s="521">
        <f t="shared" si="18"/>
        <v>3.0338090700000002</v>
      </c>
      <c r="CQ8" s="521">
        <f t="shared" si="18"/>
        <v>4.6423174000000005</v>
      </c>
      <c r="CR8" s="521">
        <f t="shared" si="18"/>
        <v>3.3571428599999997</v>
      </c>
      <c r="CS8" s="521">
        <f t="shared" si="18"/>
        <v>0</v>
      </c>
      <c r="CT8" s="521">
        <f t="shared" si="18"/>
        <v>2.0833349999999999</v>
      </c>
      <c r="CU8" s="521">
        <f t="shared" si="6"/>
        <v>25.100349729999998</v>
      </c>
      <c r="CV8" s="684"/>
      <c r="CW8" s="521">
        <f>+CW9+CW10</f>
        <v>0</v>
      </c>
      <c r="CX8" s="521">
        <f t="shared" ref="CX8:DH8" si="19">+CX9+CX10</f>
        <v>0.9504760699999999</v>
      </c>
      <c r="CY8" s="521">
        <f t="shared" si="19"/>
        <v>4.6423174000000005</v>
      </c>
      <c r="CZ8" s="521">
        <f t="shared" si="19"/>
        <v>3.3571428599999997</v>
      </c>
      <c r="DA8" s="521">
        <f t="shared" si="19"/>
        <v>0</v>
      </c>
      <c r="DB8" s="521">
        <f t="shared" si="19"/>
        <v>0</v>
      </c>
      <c r="DC8" s="521">
        <f t="shared" si="19"/>
        <v>0</v>
      </c>
      <c r="DD8" s="521">
        <f t="shared" si="19"/>
        <v>0.9504760699999999</v>
      </c>
      <c r="DE8" s="521">
        <f t="shared" si="19"/>
        <v>4.6423174000000005</v>
      </c>
      <c r="DF8" s="521">
        <f t="shared" si="19"/>
        <v>3.3571428599999997</v>
      </c>
      <c r="DG8" s="521">
        <f t="shared" si="19"/>
        <v>0</v>
      </c>
      <c r="DH8" s="521">
        <f t="shared" si="19"/>
        <v>0</v>
      </c>
      <c r="DI8" s="521">
        <f t="shared" si="7"/>
        <v>17.89987266</v>
      </c>
      <c r="DJ8" s="684"/>
      <c r="DK8" s="521">
        <f>+DK9+DK10</f>
        <v>0</v>
      </c>
      <c r="DL8" s="521">
        <f t="shared" ref="DL8:DV8" si="20">+DL9+DL10</f>
        <v>0.9504760699999999</v>
      </c>
      <c r="DM8" s="521">
        <f t="shared" si="20"/>
        <v>4.6423174000000005</v>
      </c>
      <c r="DN8" s="521">
        <f t="shared" si="20"/>
        <v>3.3571428599999997</v>
      </c>
      <c r="DO8" s="521">
        <f t="shared" si="20"/>
        <v>0</v>
      </c>
      <c r="DP8" s="521">
        <f t="shared" si="20"/>
        <v>0</v>
      </c>
      <c r="DQ8" s="521">
        <f t="shared" si="20"/>
        <v>0</v>
      </c>
      <c r="DR8" s="521">
        <f t="shared" si="20"/>
        <v>0.9504760699999999</v>
      </c>
      <c r="DS8" s="521">
        <f t="shared" si="20"/>
        <v>4.6423174000000005</v>
      </c>
      <c r="DT8" s="521">
        <f t="shared" si="20"/>
        <v>3.3571428599999997</v>
      </c>
      <c r="DU8" s="521">
        <f t="shared" si="20"/>
        <v>0</v>
      </c>
      <c r="DV8" s="521">
        <f t="shared" si="20"/>
        <v>0</v>
      </c>
      <c r="DW8" s="521">
        <f t="shared" si="8"/>
        <v>17.89987266</v>
      </c>
      <c r="DX8" s="684"/>
      <c r="DY8" s="521">
        <f>+DY9+DY10</f>
        <v>0</v>
      </c>
      <c r="DZ8" s="521">
        <f t="shared" ref="DZ8:EJ8" si="21">+DZ9+DZ10</f>
        <v>0.9504760699999999</v>
      </c>
      <c r="EA8" s="521">
        <f t="shared" si="21"/>
        <v>4.6423174000000005</v>
      </c>
      <c r="EB8" s="521">
        <f t="shared" si="21"/>
        <v>3.3571428599999997</v>
      </c>
      <c r="EC8" s="521">
        <f t="shared" si="21"/>
        <v>0</v>
      </c>
      <c r="ED8" s="521">
        <f t="shared" si="21"/>
        <v>0</v>
      </c>
      <c r="EE8" s="521">
        <f t="shared" si="21"/>
        <v>0</v>
      </c>
      <c r="EF8" s="521">
        <f t="shared" si="21"/>
        <v>0.9504760699999999</v>
      </c>
      <c r="EG8" s="521">
        <f t="shared" si="21"/>
        <v>4.6423174000000005</v>
      </c>
      <c r="EH8" s="521">
        <f t="shared" si="21"/>
        <v>3.3571428599999997</v>
      </c>
      <c r="EI8" s="521">
        <f t="shared" si="21"/>
        <v>0</v>
      </c>
      <c r="EJ8" s="521">
        <f t="shared" si="21"/>
        <v>0</v>
      </c>
      <c r="EK8" s="521">
        <f t="shared" si="9"/>
        <v>17.89987266</v>
      </c>
      <c r="EL8" s="684"/>
      <c r="EM8" s="521">
        <f>+EM9+EM10</f>
        <v>0</v>
      </c>
      <c r="EN8" s="521">
        <f t="shared" ref="EN8:EX8" si="22">+EN9+EN10</f>
        <v>0.9504760699999999</v>
      </c>
      <c r="EO8" s="521">
        <f t="shared" si="22"/>
        <v>4.6423174000000005</v>
      </c>
      <c r="EP8" s="521">
        <f t="shared" si="22"/>
        <v>3.3571428599999997</v>
      </c>
      <c r="EQ8" s="521">
        <f t="shared" si="22"/>
        <v>0</v>
      </c>
      <c r="ER8" s="521">
        <f t="shared" si="22"/>
        <v>0</v>
      </c>
      <c r="ES8" s="521">
        <f t="shared" si="22"/>
        <v>0</v>
      </c>
      <c r="ET8" s="521">
        <f t="shared" si="22"/>
        <v>0</v>
      </c>
      <c r="EU8" s="521">
        <f t="shared" si="22"/>
        <v>5.592793470000001</v>
      </c>
      <c r="EV8" s="521">
        <f t="shared" si="22"/>
        <v>3.3571428599999997</v>
      </c>
      <c r="EW8" s="521">
        <f t="shared" si="22"/>
        <v>0</v>
      </c>
      <c r="EX8" s="521">
        <f t="shared" si="22"/>
        <v>0</v>
      </c>
      <c r="EY8" s="521">
        <f t="shared" si="10"/>
        <v>17.89987266</v>
      </c>
      <c r="EZ8" s="684"/>
      <c r="FA8" s="521">
        <f t="shared" ref="FA8:FL8" si="23">+FA9+FA10</f>
        <v>0</v>
      </c>
      <c r="FB8" s="521">
        <f t="shared" si="23"/>
        <v>0.95047603000000003</v>
      </c>
      <c r="FC8" s="521">
        <f t="shared" si="23"/>
        <v>4.6423174500000002</v>
      </c>
      <c r="FD8" s="521">
        <f t="shared" si="23"/>
        <v>3.3571428599999997</v>
      </c>
      <c r="FE8" s="521">
        <f t="shared" si="23"/>
        <v>0</v>
      </c>
      <c r="FF8" s="521">
        <f t="shared" si="23"/>
        <v>0</v>
      </c>
      <c r="FG8" s="521">
        <f t="shared" si="23"/>
        <v>0</v>
      </c>
      <c r="FH8" s="521">
        <f t="shared" si="23"/>
        <v>0</v>
      </c>
      <c r="FI8" s="521">
        <f t="shared" si="23"/>
        <v>0</v>
      </c>
      <c r="FJ8" s="521">
        <f t="shared" si="23"/>
        <v>3.35714282</v>
      </c>
      <c r="FK8" s="521">
        <f t="shared" si="23"/>
        <v>0</v>
      </c>
      <c r="FL8" s="521">
        <f t="shared" si="23"/>
        <v>0</v>
      </c>
      <c r="FM8" s="521">
        <f t="shared" si="11"/>
        <v>12.307079160000001</v>
      </c>
      <c r="FO8" s="521">
        <f>+FO9+FO10</f>
        <v>0</v>
      </c>
      <c r="FP8" s="521">
        <f t="shared" ref="FP8:FX8" si="24">+FP9+FP10</f>
        <v>0</v>
      </c>
      <c r="FQ8" s="521">
        <f t="shared" si="24"/>
        <v>0</v>
      </c>
      <c r="FR8" s="521">
        <f t="shared" si="24"/>
        <v>0</v>
      </c>
      <c r="FS8" s="521">
        <f t="shared" si="24"/>
        <v>0</v>
      </c>
      <c r="FT8" s="521">
        <f t="shared" si="24"/>
        <v>0</v>
      </c>
      <c r="FU8" s="521">
        <f t="shared" si="24"/>
        <v>0</v>
      </c>
      <c r="FV8" s="521">
        <f t="shared" si="24"/>
        <v>0</v>
      </c>
      <c r="FW8" s="521">
        <f t="shared" si="24"/>
        <v>0</v>
      </c>
      <c r="FX8" s="521">
        <f t="shared" si="24"/>
        <v>0</v>
      </c>
      <c r="FY8" s="521">
        <f>+SUM(FO8:FX8)</f>
        <v>0</v>
      </c>
      <c r="GA8" s="708"/>
    </row>
    <row r="9" spans="2:183" ht="15.75" hidden="1" x14ac:dyDescent="0.25">
      <c r="B9" s="689" t="s">
        <v>688</v>
      </c>
      <c r="C9" s="518"/>
      <c r="D9" s="518"/>
      <c r="E9" s="518"/>
      <c r="F9" s="518"/>
      <c r="G9" s="518"/>
      <c r="H9" s="518"/>
      <c r="I9" s="518"/>
      <c r="J9" s="518"/>
      <c r="K9" s="518"/>
      <c r="L9" s="518"/>
      <c r="M9" s="518"/>
      <c r="N9" s="518"/>
      <c r="O9" s="518">
        <f t="shared" si="0"/>
        <v>0</v>
      </c>
      <c r="P9" s="519"/>
      <c r="Q9" s="518"/>
      <c r="R9" s="518"/>
      <c r="S9" s="518"/>
      <c r="T9" s="518"/>
      <c r="U9" s="518"/>
      <c r="V9" s="518"/>
      <c r="W9" s="518"/>
      <c r="X9" s="518"/>
      <c r="Y9" s="518"/>
      <c r="Z9" s="518"/>
      <c r="AA9" s="518"/>
      <c r="AB9" s="518"/>
      <c r="AC9" s="518">
        <f t="shared" si="1"/>
        <v>0</v>
      </c>
      <c r="AD9" s="519"/>
      <c r="AE9" s="518"/>
      <c r="AF9" s="518"/>
      <c r="AG9" s="518"/>
      <c r="AH9" s="518"/>
      <c r="AI9" s="518"/>
      <c r="AJ9" s="518"/>
      <c r="AK9" s="518"/>
      <c r="AL9" s="518"/>
      <c r="AM9" s="518"/>
      <c r="AN9" s="518"/>
      <c r="AO9" s="518"/>
      <c r="AP9" s="518"/>
      <c r="AQ9" s="518">
        <f t="shared" si="2"/>
        <v>0</v>
      </c>
      <c r="AR9" s="519"/>
      <c r="AS9" s="518"/>
      <c r="AT9" s="518"/>
      <c r="AU9" s="518"/>
      <c r="AV9" s="518"/>
      <c r="AW9" s="518"/>
      <c r="AX9" s="518"/>
      <c r="AY9" s="518"/>
      <c r="AZ9" s="518"/>
      <c r="BA9" s="518"/>
      <c r="BB9" s="518"/>
      <c r="BC9" s="518"/>
      <c r="BD9" s="518"/>
      <c r="BE9" s="518">
        <f t="shared" si="3"/>
        <v>0</v>
      </c>
      <c r="BF9" s="519"/>
      <c r="BG9" s="518"/>
      <c r="BH9" s="518"/>
      <c r="BI9" s="518"/>
      <c r="BJ9" s="518"/>
      <c r="BK9" s="518"/>
      <c r="BL9" s="518"/>
      <c r="BM9" s="518"/>
      <c r="BN9" s="518"/>
      <c r="BO9" s="518"/>
      <c r="BP9" s="518"/>
      <c r="BQ9" s="518"/>
      <c r="BR9" s="518"/>
      <c r="BS9" s="518">
        <f t="shared" si="4"/>
        <v>0</v>
      </c>
      <c r="BT9" s="519"/>
      <c r="BU9" s="518"/>
      <c r="BV9" s="518"/>
      <c r="BW9" s="518"/>
      <c r="BX9" s="518"/>
      <c r="BY9" s="518"/>
      <c r="BZ9" s="518"/>
      <c r="CA9" s="518"/>
      <c r="CB9" s="518"/>
      <c r="CC9" s="518"/>
      <c r="CD9" s="518"/>
      <c r="CE9" s="518"/>
      <c r="CF9" s="518"/>
      <c r="CG9" s="518">
        <f t="shared" si="5"/>
        <v>0</v>
      </c>
      <c r="CH9" s="519"/>
      <c r="CI9" s="518"/>
      <c r="CJ9" s="518"/>
      <c r="CK9" s="518"/>
      <c r="CL9" s="518"/>
      <c r="CM9" s="518"/>
      <c r="CN9" s="518"/>
      <c r="CO9" s="518"/>
      <c r="CP9" s="518"/>
      <c r="CQ9" s="518"/>
      <c r="CR9" s="518"/>
      <c r="CS9" s="518"/>
      <c r="CT9" s="518"/>
      <c r="CU9" s="518">
        <f t="shared" si="6"/>
        <v>0</v>
      </c>
      <c r="CV9" s="519"/>
      <c r="CW9" s="518"/>
      <c r="CX9" s="518"/>
      <c r="CY9" s="518"/>
      <c r="CZ9" s="518"/>
      <c r="DA9" s="518"/>
      <c r="DB9" s="518"/>
      <c r="DC9" s="518"/>
      <c r="DD9" s="518"/>
      <c r="DE9" s="518"/>
      <c r="DF9" s="518"/>
      <c r="DG9" s="518"/>
      <c r="DH9" s="518"/>
      <c r="DI9" s="518">
        <f t="shared" si="7"/>
        <v>0</v>
      </c>
      <c r="DJ9" s="519"/>
      <c r="DK9" s="518"/>
      <c r="DL9" s="518"/>
      <c r="DM9" s="518"/>
      <c r="DN9" s="518"/>
      <c r="DO9" s="518"/>
      <c r="DP9" s="518"/>
      <c r="DQ9" s="518"/>
      <c r="DR9" s="518"/>
      <c r="DS9" s="518"/>
      <c r="DT9" s="518"/>
      <c r="DU9" s="518"/>
      <c r="DV9" s="518"/>
      <c r="DW9" s="518">
        <f t="shared" si="8"/>
        <v>0</v>
      </c>
      <c r="DX9" s="519"/>
      <c r="DY9" s="518"/>
      <c r="DZ9" s="518"/>
      <c r="EA9" s="518"/>
      <c r="EB9" s="518"/>
      <c r="EC9" s="518"/>
      <c r="ED9" s="518"/>
      <c r="EE9" s="518"/>
      <c r="EF9" s="518"/>
      <c r="EG9" s="518"/>
      <c r="EH9" s="518"/>
      <c r="EI9" s="518"/>
      <c r="EJ9" s="518"/>
      <c r="EK9" s="518">
        <f t="shared" si="9"/>
        <v>0</v>
      </c>
      <c r="EL9" s="519"/>
      <c r="EM9" s="518"/>
      <c r="EN9" s="518"/>
      <c r="EO9" s="518"/>
      <c r="EP9" s="518"/>
      <c r="EQ9" s="518"/>
      <c r="ER9" s="518"/>
      <c r="ES9" s="518"/>
      <c r="ET9" s="518"/>
      <c r="EU9" s="518"/>
      <c r="EV9" s="518"/>
      <c r="EW9" s="518"/>
      <c r="EX9" s="518"/>
      <c r="EY9" s="518">
        <f t="shared" si="10"/>
        <v>0</v>
      </c>
      <c r="EZ9" s="519"/>
      <c r="FA9" s="518"/>
      <c r="FB9" s="518"/>
      <c r="FC9" s="518"/>
      <c r="FD9" s="518"/>
      <c r="FE9" s="518"/>
      <c r="FF9" s="518"/>
      <c r="FG9" s="518"/>
      <c r="FH9" s="518"/>
      <c r="FI9" s="518"/>
      <c r="FJ9" s="518"/>
      <c r="FK9" s="518"/>
      <c r="FL9" s="518"/>
      <c r="FM9" s="518">
        <f t="shared" si="11"/>
        <v>0</v>
      </c>
      <c r="FO9" s="518"/>
      <c r="FP9" s="518"/>
      <c r="FQ9" s="518"/>
      <c r="FR9" s="518"/>
      <c r="FS9" s="518"/>
      <c r="FT9" s="518"/>
      <c r="FU9" s="518"/>
      <c r="FV9" s="518"/>
      <c r="FW9" s="518"/>
      <c r="FX9" s="518"/>
      <c r="FY9" s="518">
        <f>+SUM(FO9:FX9)</f>
        <v>0</v>
      </c>
      <c r="GA9" s="708"/>
    </row>
    <row r="10" spans="2:183" ht="15.75" x14ac:dyDescent="0.25">
      <c r="B10" s="689" t="s">
        <v>43</v>
      </c>
      <c r="C10" s="518">
        <f t="shared" ref="C10:N10" si="25">+SUM(C11:C15)</f>
        <v>0</v>
      </c>
      <c r="D10" s="518">
        <f t="shared" si="25"/>
        <v>0</v>
      </c>
      <c r="E10" s="518">
        <f t="shared" si="25"/>
        <v>0</v>
      </c>
      <c r="F10" s="518">
        <f t="shared" si="25"/>
        <v>0</v>
      </c>
      <c r="G10" s="518">
        <f t="shared" si="25"/>
        <v>0</v>
      </c>
      <c r="H10" s="518">
        <f t="shared" si="25"/>
        <v>0</v>
      </c>
      <c r="I10" s="518">
        <f t="shared" si="25"/>
        <v>0</v>
      </c>
      <c r="J10" s="518">
        <f t="shared" si="25"/>
        <v>0</v>
      </c>
      <c r="K10" s="518">
        <f t="shared" si="25"/>
        <v>0</v>
      </c>
      <c r="L10" s="518">
        <f t="shared" si="25"/>
        <v>0</v>
      </c>
      <c r="M10" s="518">
        <f t="shared" si="25"/>
        <v>0</v>
      </c>
      <c r="N10" s="518">
        <f t="shared" si="25"/>
        <v>0</v>
      </c>
      <c r="O10" s="518">
        <f t="shared" si="0"/>
        <v>0</v>
      </c>
      <c r="P10" s="519"/>
      <c r="Q10" s="518">
        <f>+SUM(Q11:Q15)</f>
        <v>0</v>
      </c>
      <c r="R10" s="518">
        <f t="shared" ref="R10:AB10" si="26">+SUM(R11:R15)</f>
        <v>0</v>
      </c>
      <c r="S10" s="518">
        <f t="shared" si="26"/>
        <v>0</v>
      </c>
      <c r="T10" s="518">
        <f t="shared" si="26"/>
        <v>0</v>
      </c>
      <c r="U10" s="518">
        <f t="shared" si="26"/>
        <v>0</v>
      </c>
      <c r="V10" s="518">
        <f t="shared" si="26"/>
        <v>0</v>
      </c>
      <c r="W10" s="518">
        <f t="shared" si="26"/>
        <v>0</v>
      </c>
      <c r="X10" s="518">
        <f t="shared" si="26"/>
        <v>0</v>
      </c>
      <c r="Y10" s="518">
        <f t="shared" si="26"/>
        <v>0</v>
      </c>
      <c r="Z10" s="518">
        <f t="shared" si="26"/>
        <v>0</v>
      </c>
      <c r="AA10" s="518">
        <f t="shared" si="26"/>
        <v>0</v>
      </c>
      <c r="AB10" s="518">
        <f t="shared" si="26"/>
        <v>0</v>
      </c>
      <c r="AC10" s="518">
        <f t="shared" si="1"/>
        <v>0</v>
      </c>
      <c r="AD10" s="519"/>
      <c r="AE10" s="518">
        <f>+SUM(AE11:AE15)</f>
        <v>0</v>
      </c>
      <c r="AF10" s="518">
        <f t="shared" ref="AF10:AP10" si="27">+SUM(AF11:AF15)</f>
        <v>0</v>
      </c>
      <c r="AG10" s="518">
        <f t="shared" si="27"/>
        <v>0</v>
      </c>
      <c r="AH10" s="518">
        <f t="shared" si="27"/>
        <v>0</v>
      </c>
      <c r="AI10" s="518">
        <f t="shared" si="27"/>
        <v>0</v>
      </c>
      <c r="AJ10" s="518">
        <f t="shared" si="27"/>
        <v>0</v>
      </c>
      <c r="AK10" s="518">
        <f t="shared" si="27"/>
        <v>0</v>
      </c>
      <c r="AL10" s="518">
        <f t="shared" si="27"/>
        <v>0</v>
      </c>
      <c r="AM10" s="518">
        <f t="shared" si="27"/>
        <v>0</v>
      </c>
      <c r="AN10" s="518">
        <f t="shared" si="27"/>
        <v>0</v>
      </c>
      <c r="AO10" s="518">
        <f t="shared" si="27"/>
        <v>0</v>
      </c>
      <c r="AP10" s="518">
        <f t="shared" si="27"/>
        <v>0</v>
      </c>
      <c r="AQ10" s="518">
        <f t="shared" si="2"/>
        <v>0</v>
      </c>
      <c r="AR10" s="519"/>
      <c r="AS10" s="518">
        <f>+SUM(AS11:AS15)</f>
        <v>0</v>
      </c>
      <c r="AT10" s="518">
        <f t="shared" ref="AT10:BD10" si="28">+SUM(AT11:AT15)</f>
        <v>0</v>
      </c>
      <c r="AU10" s="518">
        <f t="shared" si="28"/>
        <v>0</v>
      </c>
      <c r="AV10" s="518">
        <f t="shared" si="28"/>
        <v>0</v>
      </c>
      <c r="AW10" s="518">
        <f t="shared" si="28"/>
        <v>0</v>
      </c>
      <c r="AX10" s="518">
        <f t="shared" si="28"/>
        <v>0</v>
      </c>
      <c r="AY10" s="518">
        <f t="shared" si="28"/>
        <v>0</v>
      </c>
      <c r="AZ10" s="518">
        <f t="shared" si="28"/>
        <v>0</v>
      </c>
      <c r="BA10" s="518">
        <f t="shared" si="28"/>
        <v>0</v>
      </c>
      <c r="BB10" s="518">
        <f t="shared" si="28"/>
        <v>0</v>
      </c>
      <c r="BC10" s="518">
        <f t="shared" si="28"/>
        <v>0</v>
      </c>
      <c r="BD10" s="518">
        <f t="shared" si="28"/>
        <v>0</v>
      </c>
      <c r="BE10" s="518">
        <f t="shared" si="3"/>
        <v>0</v>
      </c>
      <c r="BF10" s="519"/>
      <c r="BG10" s="518">
        <f>+SUM(BG11:BG15)</f>
        <v>0</v>
      </c>
      <c r="BH10" s="518">
        <f t="shared" ref="BH10:BR10" si="29">+SUM(BH11:BH15)</f>
        <v>0</v>
      </c>
      <c r="BI10" s="518">
        <f t="shared" si="29"/>
        <v>0</v>
      </c>
      <c r="BJ10" s="518">
        <f t="shared" si="29"/>
        <v>0</v>
      </c>
      <c r="BK10" s="518">
        <f t="shared" si="29"/>
        <v>0</v>
      </c>
      <c r="BL10" s="518">
        <f t="shared" si="29"/>
        <v>0</v>
      </c>
      <c r="BM10" s="518">
        <f t="shared" si="29"/>
        <v>0</v>
      </c>
      <c r="BN10" s="518">
        <f t="shared" si="29"/>
        <v>0.9504760699999999</v>
      </c>
      <c r="BO10" s="518">
        <f t="shared" si="29"/>
        <v>4.6423174000000005</v>
      </c>
      <c r="BP10" s="518">
        <f t="shared" si="29"/>
        <v>0</v>
      </c>
      <c r="BQ10" s="518">
        <f t="shared" si="29"/>
        <v>0</v>
      </c>
      <c r="BR10" s="518">
        <f t="shared" si="29"/>
        <v>12.5</v>
      </c>
      <c r="BS10" s="518">
        <f t="shared" si="4"/>
        <v>18.09279347</v>
      </c>
      <c r="BT10" s="519"/>
      <c r="BU10" s="518">
        <f>+SUM(BU11:BU15)</f>
        <v>0.9504760699999999</v>
      </c>
      <c r="BV10" s="518">
        <f t="shared" ref="BV10:CF10" si="30">+SUM(BV11:BV15)</f>
        <v>0</v>
      </c>
      <c r="BW10" s="518">
        <f t="shared" si="30"/>
        <v>4.6423174000000005</v>
      </c>
      <c r="BX10" s="518">
        <f t="shared" si="30"/>
        <v>5.4404758599999994</v>
      </c>
      <c r="BY10" s="518">
        <f t="shared" si="30"/>
        <v>0</v>
      </c>
      <c r="BZ10" s="518">
        <f t="shared" si="30"/>
        <v>0</v>
      </c>
      <c r="CA10" s="518">
        <f t="shared" si="30"/>
        <v>0</v>
      </c>
      <c r="CB10" s="518">
        <f t="shared" si="30"/>
        <v>2.0833330000000001</v>
      </c>
      <c r="CC10" s="518">
        <f t="shared" si="30"/>
        <v>4.6423174000000005</v>
      </c>
      <c r="CD10" s="518">
        <f t="shared" si="30"/>
        <v>3.3571428599999997</v>
      </c>
      <c r="CE10" s="518">
        <f t="shared" si="30"/>
        <v>0</v>
      </c>
      <c r="CF10" s="518">
        <f t="shared" si="30"/>
        <v>2.0833330000000001</v>
      </c>
      <c r="CG10" s="518">
        <f t="shared" si="5"/>
        <v>23.199395589999998</v>
      </c>
      <c r="CH10" s="519"/>
      <c r="CI10" s="518">
        <f>+SUM(CI11:CI15)</f>
        <v>0</v>
      </c>
      <c r="CJ10" s="518">
        <f t="shared" ref="CJ10:CT10" si="31">+SUM(CJ11:CJ15)</f>
        <v>1.9009521399999998</v>
      </c>
      <c r="CK10" s="518">
        <f t="shared" si="31"/>
        <v>4.6423174000000005</v>
      </c>
      <c r="CL10" s="518">
        <f t="shared" si="31"/>
        <v>5.4404758599999994</v>
      </c>
      <c r="CM10" s="518">
        <f t="shared" si="31"/>
        <v>0</v>
      </c>
      <c r="CN10" s="518">
        <f t="shared" si="31"/>
        <v>0</v>
      </c>
      <c r="CO10" s="518">
        <f t="shared" si="31"/>
        <v>0</v>
      </c>
      <c r="CP10" s="518">
        <f t="shared" si="31"/>
        <v>3.0338090700000002</v>
      </c>
      <c r="CQ10" s="518">
        <f t="shared" si="31"/>
        <v>4.6423174000000005</v>
      </c>
      <c r="CR10" s="518">
        <f t="shared" si="31"/>
        <v>3.3571428599999997</v>
      </c>
      <c r="CS10" s="518">
        <f t="shared" si="31"/>
        <v>0</v>
      </c>
      <c r="CT10" s="518">
        <f t="shared" si="31"/>
        <v>2.0833349999999999</v>
      </c>
      <c r="CU10" s="518">
        <f t="shared" si="6"/>
        <v>25.100349729999998</v>
      </c>
      <c r="CV10" s="519"/>
      <c r="CW10" s="518">
        <f>+SUM(CW11:CW15)</f>
        <v>0</v>
      </c>
      <c r="CX10" s="518">
        <f t="shared" ref="CX10:DH10" si="32">+SUM(CX11:CX15)</f>
        <v>0.9504760699999999</v>
      </c>
      <c r="CY10" s="518">
        <f t="shared" si="32"/>
        <v>4.6423174000000005</v>
      </c>
      <c r="CZ10" s="518">
        <f t="shared" si="32"/>
        <v>3.3571428599999997</v>
      </c>
      <c r="DA10" s="518">
        <f t="shared" si="32"/>
        <v>0</v>
      </c>
      <c r="DB10" s="518">
        <f t="shared" si="32"/>
        <v>0</v>
      </c>
      <c r="DC10" s="518">
        <f t="shared" si="32"/>
        <v>0</v>
      </c>
      <c r="DD10" s="518">
        <f t="shared" si="32"/>
        <v>0.9504760699999999</v>
      </c>
      <c r="DE10" s="518">
        <f t="shared" si="32"/>
        <v>4.6423174000000005</v>
      </c>
      <c r="DF10" s="518">
        <f t="shared" si="32"/>
        <v>3.3571428599999997</v>
      </c>
      <c r="DG10" s="518">
        <f t="shared" si="32"/>
        <v>0</v>
      </c>
      <c r="DH10" s="518">
        <f t="shared" si="32"/>
        <v>0</v>
      </c>
      <c r="DI10" s="518">
        <f t="shared" si="7"/>
        <v>17.89987266</v>
      </c>
      <c r="DJ10" s="519"/>
      <c r="DK10" s="518">
        <f>+SUM(DK11:DK15)</f>
        <v>0</v>
      </c>
      <c r="DL10" s="518">
        <f t="shared" ref="DL10:DV10" si="33">+SUM(DL11:DL15)</f>
        <v>0.9504760699999999</v>
      </c>
      <c r="DM10" s="518">
        <f t="shared" si="33"/>
        <v>4.6423174000000005</v>
      </c>
      <c r="DN10" s="518">
        <f t="shared" si="33"/>
        <v>3.3571428599999997</v>
      </c>
      <c r="DO10" s="518">
        <f t="shared" si="33"/>
        <v>0</v>
      </c>
      <c r="DP10" s="518">
        <f t="shared" si="33"/>
        <v>0</v>
      </c>
      <c r="DQ10" s="518">
        <f t="shared" si="33"/>
        <v>0</v>
      </c>
      <c r="DR10" s="518">
        <f t="shared" si="33"/>
        <v>0.9504760699999999</v>
      </c>
      <c r="DS10" s="518">
        <f t="shared" si="33"/>
        <v>4.6423174000000005</v>
      </c>
      <c r="DT10" s="518">
        <f t="shared" si="33"/>
        <v>3.3571428599999997</v>
      </c>
      <c r="DU10" s="518">
        <f t="shared" si="33"/>
        <v>0</v>
      </c>
      <c r="DV10" s="518">
        <f t="shared" si="33"/>
        <v>0</v>
      </c>
      <c r="DW10" s="518">
        <f t="shared" si="8"/>
        <v>17.89987266</v>
      </c>
      <c r="DX10" s="519"/>
      <c r="DY10" s="518">
        <f>+SUM(DY11:DY15)</f>
        <v>0</v>
      </c>
      <c r="DZ10" s="518">
        <f t="shared" ref="DZ10:EJ10" si="34">+SUM(DZ11:DZ15)</f>
        <v>0.9504760699999999</v>
      </c>
      <c r="EA10" s="518">
        <f t="shared" si="34"/>
        <v>4.6423174000000005</v>
      </c>
      <c r="EB10" s="518">
        <f t="shared" si="34"/>
        <v>3.3571428599999997</v>
      </c>
      <c r="EC10" s="518">
        <f t="shared" si="34"/>
        <v>0</v>
      </c>
      <c r="ED10" s="518">
        <f t="shared" si="34"/>
        <v>0</v>
      </c>
      <c r="EE10" s="518">
        <f t="shared" si="34"/>
        <v>0</v>
      </c>
      <c r="EF10" s="518">
        <f t="shared" si="34"/>
        <v>0.9504760699999999</v>
      </c>
      <c r="EG10" s="518">
        <f t="shared" si="34"/>
        <v>4.6423174000000005</v>
      </c>
      <c r="EH10" s="518">
        <f t="shared" si="34"/>
        <v>3.3571428599999997</v>
      </c>
      <c r="EI10" s="518">
        <f t="shared" si="34"/>
        <v>0</v>
      </c>
      <c r="EJ10" s="518">
        <f t="shared" si="34"/>
        <v>0</v>
      </c>
      <c r="EK10" s="518">
        <f t="shared" si="9"/>
        <v>17.89987266</v>
      </c>
      <c r="EL10" s="519"/>
      <c r="EM10" s="518">
        <f>+SUM(EM11:EM15)</f>
        <v>0</v>
      </c>
      <c r="EN10" s="518">
        <f t="shared" ref="EN10:EX10" si="35">+SUM(EN11:EN15)</f>
        <v>0.9504760699999999</v>
      </c>
      <c r="EO10" s="518">
        <f t="shared" si="35"/>
        <v>4.6423174000000005</v>
      </c>
      <c r="EP10" s="518">
        <f t="shared" si="35"/>
        <v>3.3571428599999997</v>
      </c>
      <c r="EQ10" s="518">
        <f t="shared" si="35"/>
        <v>0</v>
      </c>
      <c r="ER10" s="518">
        <f t="shared" si="35"/>
        <v>0</v>
      </c>
      <c r="ES10" s="518">
        <f t="shared" si="35"/>
        <v>0</v>
      </c>
      <c r="ET10" s="518">
        <f t="shared" si="35"/>
        <v>0</v>
      </c>
      <c r="EU10" s="518">
        <f t="shared" si="35"/>
        <v>5.592793470000001</v>
      </c>
      <c r="EV10" s="518">
        <f t="shared" si="35"/>
        <v>3.3571428599999997</v>
      </c>
      <c r="EW10" s="518">
        <f t="shared" si="35"/>
        <v>0</v>
      </c>
      <c r="EX10" s="518">
        <f t="shared" si="35"/>
        <v>0</v>
      </c>
      <c r="EY10" s="518">
        <f t="shared" si="10"/>
        <v>17.89987266</v>
      </c>
      <c r="EZ10" s="519"/>
      <c r="FA10" s="518">
        <f t="shared" ref="FA10:FL10" si="36">+SUM(FA11:FA15)</f>
        <v>0</v>
      </c>
      <c r="FB10" s="518">
        <f t="shared" si="36"/>
        <v>0.95047603000000003</v>
      </c>
      <c r="FC10" s="518">
        <f t="shared" si="36"/>
        <v>4.6423174500000002</v>
      </c>
      <c r="FD10" s="518">
        <f t="shared" si="36"/>
        <v>3.3571428599999997</v>
      </c>
      <c r="FE10" s="518">
        <f t="shared" si="36"/>
        <v>0</v>
      </c>
      <c r="FF10" s="518">
        <f t="shared" si="36"/>
        <v>0</v>
      </c>
      <c r="FG10" s="518">
        <f t="shared" si="36"/>
        <v>0</v>
      </c>
      <c r="FH10" s="518">
        <f t="shared" si="36"/>
        <v>0</v>
      </c>
      <c r="FI10" s="518">
        <f t="shared" si="36"/>
        <v>0</v>
      </c>
      <c r="FJ10" s="518">
        <f t="shared" si="36"/>
        <v>3.35714282</v>
      </c>
      <c r="FK10" s="518">
        <f t="shared" si="36"/>
        <v>0</v>
      </c>
      <c r="FL10" s="518">
        <f t="shared" si="36"/>
        <v>0</v>
      </c>
      <c r="FM10" s="518">
        <f t="shared" si="11"/>
        <v>12.307079160000001</v>
      </c>
      <c r="FO10" s="518">
        <f>+SUM(FO11:FO15)</f>
        <v>0</v>
      </c>
      <c r="FP10" s="518">
        <f t="shared" ref="FP10:FX10" si="37">+SUM(FP11:FP15)</f>
        <v>0</v>
      </c>
      <c r="FQ10" s="518">
        <f t="shared" si="37"/>
        <v>0</v>
      </c>
      <c r="FR10" s="518">
        <f t="shared" si="37"/>
        <v>0</v>
      </c>
      <c r="FS10" s="518">
        <f t="shared" si="37"/>
        <v>0</v>
      </c>
      <c r="FT10" s="518">
        <f t="shared" si="37"/>
        <v>0</v>
      </c>
      <c r="FU10" s="518">
        <f t="shared" si="37"/>
        <v>0</v>
      </c>
      <c r="FV10" s="518">
        <f t="shared" si="37"/>
        <v>0</v>
      </c>
      <c r="FW10" s="518">
        <f t="shared" si="37"/>
        <v>0</v>
      </c>
      <c r="FX10" s="518">
        <f t="shared" si="37"/>
        <v>0</v>
      </c>
      <c r="FY10" s="518">
        <f>+SUM(FO10:FX10)</f>
        <v>0</v>
      </c>
      <c r="GA10" s="708"/>
    </row>
    <row r="11" spans="2:183" ht="15.75" hidden="1" x14ac:dyDescent="0.25">
      <c r="B11" s="695" t="s">
        <v>680</v>
      </c>
      <c r="C11" s="518">
        <v>0</v>
      </c>
      <c r="D11" s="518">
        <v>0</v>
      </c>
      <c r="E11" s="518">
        <v>0</v>
      </c>
      <c r="F11" s="518">
        <v>0</v>
      </c>
      <c r="G11" s="518">
        <v>0</v>
      </c>
      <c r="H11" s="518">
        <v>0</v>
      </c>
      <c r="I11" s="518">
        <v>0</v>
      </c>
      <c r="J11" s="518">
        <v>0</v>
      </c>
      <c r="K11" s="518">
        <v>0</v>
      </c>
      <c r="L11" s="518">
        <v>0</v>
      </c>
      <c r="M11" s="518">
        <v>0</v>
      </c>
      <c r="N11" s="518">
        <v>0</v>
      </c>
      <c r="O11" s="518">
        <f t="shared" si="0"/>
        <v>0</v>
      </c>
      <c r="P11" s="519"/>
      <c r="Q11" s="518">
        <v>0</v>
      </c>
      <c r="R11" s="518">
        <v>0</v>
      </c>
      <c r="S11" s="518">
        <v>0</v>
      </c>
      <c r="T11" s="518">
        <v>0</v>
      </c>
      <c r="U11" s="518">
        <v>0</v>
      </c>
      <c r="V11" s="518">
        <v>0</v>
      </c>
      <c r="W11" s="518">
        <v>0</v>
      </c>
      <c r="X11" s="518">
        <v>0</v>
      </c>
      <c r="Y11" s="518">
        <v>0</v>
      </c>
      <c r="Z11" s="518">
        <v>0</v>
      </c>
      <c r="AA11" s="518">
        <v>0</v>
      </c>
      <c r="AB11" s="518">
        <v>0</v>
      </c>
      <c r="AC11" s="518">
        <f t="shared" si="1"/>
        <v>0</v>
      </c>
      <c r="AD11" s="519"/>
      <c r="AE11" s="518">
        <v>0</v>
      </c>
      <c r="AF11" s="518">
        <v>0</v>
      </c>
      <c r="AG11" s="518">
        <v>0</v>
      </c>
      <c r="AH11" s="518">
        <v>0</v>
      </c>
      <c r="AI11" s="518">
        <v>0</v>
      </c>
      <c r="AJ11" s="518">
        <v>0</v>
      </c>
      <c r="AK11" s="518">
        <v>0</v>
      </c>
      <c r="AL11" s="518">
        <v>0</v>
      </c>
      <c r="AM11" s="518">
        <v>0</v>
      </c>
      <c r="AN11" s="518">
        <v>0</v>
      </c>
      <c r="AO11" s="518">
        <v>0</v>
      </c>
      <c r="AP11" s="518">
        <v>0</v>
      </c>
      <c r="AQ11" s="518">
        <f t="shared" si="2"/>
        <v>0</v>
      </c>
      <c r="AR11" s="519"/>
      <c r="AS11" s="518">
        <v>0</v>
      </c>
      <c r="AT11" s="518">
        <v>0</v>
      </c>
      <c r="AU11" s="518">
        <v>0</v>
      </c>
      <c r="AV11" s="518">
        <v>0</v>
      </c>
      <c r="AW11" s="518">
        <v>0</v>
      </c>
      <c r="AX11" s="518">
        <v>0</v>
      </c>
      <c r="AY11" s="518">
        <v>0</v>
      </c>
      <c r="AZ11" s="518">
        <v>0</v>
      </c>
      <c r="BA11" s="518">
        <v>0</v>
      </c>
      <c r="BB11" s="518">
        <v>0</v>
      </c>
      <c r="BC11" s="518">
        <v>0</v>
      </c>
      <c r="BD11" s="518">
        <v>0</v>
      </c>
      <c r="BE11" s="518">
        <f t="shared" si="3"/>
        <v>0</v>
      </c>
      <c r="BF11" s="519"/>
      <c r="BG11" s="518">
        <v>0</v>
      </c>
      <c r="BH11" s="518">
        <v>0</v>
      </c>
      <c r="BI11" s="518">
        <v>0</v>
      </c>
      <c r="BJ11" s="518">
        <v>0</v>
      </c>
      <c r="BK11" s="518">
        <v>0</v>
      </c>
      <c r="BL11" s="518">
        <v>0</v>
      </c>
      <c r="BM11" s="518">
        <v>0</v>
      </c>
      <c r="BN11" s="518">
        <v>0</v>
      </c>
      <c r="BO11" s="518">
        <v>0</v>
      </c>
      <c r="BP11" s="518">
        <v>0</v>
      </c>
      <c r="BQ11" s="518">
        <v>0</v>
      </c>
      <c r="BR11" s="518">
        <v>0</v>
      </c>
      <c r="BS11" s="518">
        <f t="shared" si="4"/>
        <v>0</v>
      </c>
      <c r="BT11" s="519"/>
      <c r="BU11" s="518">
        <v>0</v>
      </c>
      <c r="BV11" s="518">
        <v>0</v>
      </c>
      <c r="BW11" s="518">
        <v>0</v>
      </c>
      <c r="BX11" s="518">
        <v>0</v>
      </c>
      <c r="BY11" s="518">
        <v>0</v>
      </c>
      <c r="BZ11" s="518">
        <v>0</v>
      </c>
      <c r="CA11" s="518">
        <v>0</v>
      </c>
      <c r="CB11" s="518">
        <v>0</v>
      </c>
      <c r="CC11" s="518">
        <v>0</v>
      </c>
      <c r="CD11" s="518">
        <v>0</v>
      </c>
      <c r="CE11" s="518">
        <v>0</v>
      </c>
      <c r="CF11" s="518">
        <v>0</v>
      </c>
      <c r="CG11" s="518">
        <f t="shared" si="5"/>
        <v>0</v>
      </c>
      <c r="CH11" s="519"/>
      <c r="CI11" s="518">
        <v>0</v>
      </c>
      <c r="CJ11" s="518">
        <v>0</v>
      </c>
      <c r="CK11" s="518">
        <v>0</v>
      </c>
      <c r="CL11" s="518">
        <v>0</v>
      </c>
      <c r="CM11" s="518">
        <v>0</v>
      </c>
      <c r="CN11" s="518">
        <v>0</v>
      </c>
      <c r="CO11" s="518">
        <v>0</v>
      </c>
      <c r="CP11" s="518">
        <v>0</v>
      </c>
      <c r="CQ11" s="518">
        <v>0</v>
      </c>
      <c r="CR11" s="518">
        <v>0</v>
      </c>
      <c r="CS11" s="518">
        <v>0</v>
      </c>
      <c r="CT11" s="518">
        <v>0</v>
      </c>
      <c r="CU11" s="518">
        <f t="shared" si="6"/>
        <v>0</v>
      </c>
      <c r="CV11" s="519"/>
      <c r="CW11" s="518">
        <v>0</v>
      </c>
      <c r="CX11" s="518">
        <v>0</v>
      </c>
      <c r="CY11" s="518">
        <v>0</v>
      </c>
      <c r="CZ11" s="518">
        <v>0</v>
      </c>
      <c r="DA11" s="518">
        <v>0</v>
      </c>
      <c r="DB11" s="518">
        <v>0</v>
      </c>
      <c r="DC11" s="518">
        <v>0</v>
      </c>
      <c r="DD11" s="518">
        <v>0</v>
      </c>
      <c r="DE11" s="518">
        <v>0</v>
      </c>
      <c r="DF11" s="518">
        <v>0</v>
      </c>
      <c r="DG11" s="518">
        <v>0</v>
      </c>
      <c r="DH11" s="518">
        <v>0</v>
      </c>
      <c r="DI11" s="518">
        <f t="shared" si="7"/>
        <v>0</v>
      </c>
      <c r="DJ11" s="519"/>
      <c r="DK11" s="518">
        <v>0</v>
      </c>
      <c r="DL11" s="518">
        <v>0</v>
      </c>
      <c r="DM11" s="518">
        <v>0</v>
      </c>
      <c r="DN11" s="518">
        <v>0</v>
      </c>
      <c r="DO11" s="518">
        <v>0</v>
      </c>
      <c r="DP11" s="518">
        <v>0</v>
      </c>
      <c r="DQ11" s="518">
        <v>0</v>
      </c>
      <c r="DR11" s="518">
        <v>0</v>
      </c>
      <c r="DS11" s="518">
        <v>0</v>
      </c>
      <c r="DT11" s="518">
        <v>0</v>
      </c>
      <c r="DU11" s="518">
        <v>0</v>
      </c>
      <c r="DV11" s="518">
        <v>0</v>
      </c>
      <c r="DW11" s="518">
        <f t="shared" si="8"/>
        <v>0</v>
      </c>
      <c r="DX11" s="519"/>
      <c r="DY11" s="518">
        <v>0</v>
      </c>
      <c r="DZ11" s="518">
        <v>0</v>
      </c>
      <c r="EA11" s="518">
        <v>0</v>
      </c>
      <c r="EB11" s="518">
        <v>0</v>
      </c>
      <c r="EC11" s="518">
        <v>0</v>
      </c>
      <c r="ED11" s="518">
        <v>0</v>
      </c>
      <c r="EE11" s="518">
        <v>0</v>
      </c>
      <c r="EF11" s="518">
        <v>0</v>
      </c>
      <c r="EG11" s="518">
        <v>0</v>
      </c>
      <c r="EH11" s="518">
        <v>0</v>
      </c>
      <c r="EI11" s="518">
        <v>0</v>
      </c>
      <c r="EJ11" s="518">
        <v>0</v>
      </c>
      <c r="EK11" s="518">
        <f t="shared" si="9"/>
        <v>0</v>
      </c>
      <c r="EL11" s="519"/>
      <c r="EM11" s="518">
        <v>0</v>
      </c>
      <c r="EN11" s="518">
        <v>0</v>
      </c>
      <c r="EO11" s="518">
        <v>0</v>
      </c>
      <c r="EP11" s="518">
        <v>0</v>
      </c>
      <c r="EQ11" s="518">
        <v>0</v>
      </c>
      <c r="ER11" s="518">
        <v>0</v>
      </c>
      <c r="ES11" s="518">
        <v>0</v>
      </c>
      <c r="ET11" s="518">
        <v>0</v>
      </c>
      <c r="EU11" s="518">
        <v>0</v>
      </c>
      <c r="EV11" s="518">
        <v>0</v>
      </c>
      <c r="EW11" s="518">
        <v>0</v>
      </c>
      <c r="EX11" s="518">
        <v>0</v>
      </c>
      <c r="EY11" s="518">
        <f t="shared" si="10"/>
        <v>0</v>
      </c>
      <c r="EZ11" s="519"/>
      <c r="FA11" s="518">
        <v>0</v>
      </c>
      <c r="FB11" s="518">
        <v>0</v>
      </c>
      <c r="FC11" s="518">
        <v>0</v>
      </c>
      <c r="FD11" s="518">
        <v>0</v>
      </c>
      <c r="FE11" s="518">
        <v>0</v>
      </c>
      <c r="FF11" s="518">
        <v>0</v>
      </c>
      <c r="FG11" s="518">
        <v>0</v>
      </c>
      <c r="FH11" s="518">
        <v>0</v>
      </c>
      <c r="FI11" s="518">
        <v>0</v>
      </c>
      <c r="FJ11" s="518">
        <v>0</v>
      </c>
      <c r="FK11" s="518">
        <v>0</v>
      </c>
      <c r="FL11" s="518">
        <v>0</v>
      </c>
      <c r="FM11" s="518">
        <f t="shared" si="11"/>
        <v>0</v>
      </c>
      <c r="FO11" s="518">
        <v>0</v>
      </c>
      <c r="FP11" s="518">
        <v>0</v>
      </c>
      <c r="FQ11" s="518">
        <v>0</v>
      </c>
      <c r="FR11" s="518">
        <v>0</v>
      </c>
      <c r="FS11" s="518">
        <v>0</v>
      </c>
      <c r="FT11" s="518">
        <v>0</v>
      </c>
      <c r="FU11" s="518">
        <v>0</v>
      </c>
      <c r="FV11" s="518">
        <v>0</v>
      </c>
      <c r="FW11" s="518">
        <v>0</v>
      </c>
      <c r="FX11" s="518">
        <v>0</v>
      </c>
      <c r="FY11" s="518">
        <f>+SUM(FO11:FX11)</f>
        <v>0</v>
      </c>
      <c r="GA11" s="708"/>
    </row>
    <row r="12" spans="2:183" ht="15.75" hidden="1" x14ac:dyDescent="0.25">
      <c r="B12" s="695" t="s">
        <v>37</v>
      </c>
      <c r="C12" s="518">
        <v>0</v>
      </c>
      <c r="D12" s="518">
        <v>0</v>
      </c>
      <c r="E12" s="518">
        <v>0</v>
      </c>
      <c r="F12" s="518">
        <v>0</v>
      </c>
      <c r="G12" s="518">
        <v>0</v>
      </c>
      <c r="H12" s="518">
        <v>0</v>
      </c>
      <c r="I12" s="518">
        <v>0</v>
      </c>
      <c r="J12" s="518">
        <v>0</v>
      </c>
      <c r="K12" s="518">
        <v>0</v>
      </c>
      <c r="L12" s="518">
        <v>0</v>
      </c>
      <c r="M12" s="518">
        <v>0</v>
      </c>
      <c r="N12" s="518">
        <v>0</v>
      </c>
      <c r="O12" s="518">
        <f t="shared" si="0"/>
        <v>0</v>
      </c>
      <c r="P12" s="519"/>
      <c r="Q12" s="518">
        <v>0</v>
      </c>
      <c r="R12" s="518">
        <v>0</v>
      </c>
      <c r="S12" s="518">
        <v>0</v>
      </c>
      <c r="T12" s="518">
        <v>0</v>
      </c>
      <c r="U12" s="518">
        <v>0</v>
      </c>
      <c r="V12" s="518">
        <v>0</v>
      </c>
      <c r="W12" s="518">
        <v>0</v>
      </c>
      <c r="X12" s="518">
        <v>0</v>
      </c>
      <c r="Y12" s="518">
        <v>0</v>
      </c>
      <c r="Z12" s="518">
        <v>0</v>
      </c>
      <c r="AA12" s="518">
        <v>0</v>
      </c>
      <c r="AB12" s="518">
        <v>0</v>
      </c>
      <c r="AC12" s="518">
        <f t="shared" si="1"/>
        <v>0</v>
      </c>
      <c r="AD12" s="519"/>
      <c r="AE12" s="518">
        <v>0</v>
      </c>
      <c r="AF12" s="518">
        <v>0</v>
      </c>
      <c r="AG12" s="518">
        <v>0</v>
      </c>
      <c r="AH12" s="518">
        <v>0</v>
      </c>
      <c r="AI12" s="518">
        <v>0</v>
      </c>
      <c r="AJ12" s="518">
        <v>0</v>
      </c>
      <c r="AK12" s="518">
        <v>0</v>
      </c>
      <c r="AL12" s="518">
        <v>0</v>
      </c>
      <c r="AM12" s="518">
        <v>0</v>
      </c>
      <c r="AN12" s="518">
        <v>0</v>
      </c>
      <c r="AO12" s="518">
        <v>0</v>
      </c>
      <c r="AP12" s="518">
        <v>0</v>
      </c>
      <c r="AQ12" s="518">
        <f t="shared" si="2"/>
        <v>0</v>
      </c>
      <c r="AR12" s="519"/>
      <c r="AS12" s="518">
        <v>0</v>
      </c>
      <c r="AT12" s="518">
        <v>0</v>
      </c>
      <c r="AU12" s="518">
        <v>0</v>
      </c>
      <c r="AV12" s="518">
        <v>0</v>
      </c>
      <c r="AW12" s="518">
        <v>0</v>
      </c>
      <c r="AX12" s="518">
        <v>0</v>
      </c>
      <c r="AY12" s="518">
        <v>0</v>
      </c>
      <c r="AZ12" s="518">
        <v>0</v>
      </c>
      <c r="BA12" s="518">
        <v>0</v>
      </c>
      <c r="BB12" s="518">
        <v>0</v>
      </c>
      <c r="BC12" s="518">
        <v>0</v>
      </c>
      <c r="BD12" s="518">
        <v>0</v>
      </c>
      <c r="BE12" s="518">
        <f t="shared" si="3"/>
        <v>0</v>
      </c>
      <c r="BF12" s="519"/>
      <c r="BG12" s="518">
        <v>0</v>
      </c>
      <c r="BH12" s="518">
        <v>0</v>
      </c>
      <c r="BI12" s="518">
        <v>0</v>
      </c>
      <c r="BJ12" s="518">
        <v>0</v>
      </c>
      <c r="BK12" s="518">
        <v>0</v>
      </c>
      <c r="BL12" s="518">
        <v>0</v>
      </c>
      <c r="BM12" s="518">
        <v>0</v>
      </c>
      <c r="BN12" s="518">
        <v>0</v>
      </c>
      <c r="BO12" s="518">
        <v>0</v>
      </c>
      <c r="BP12" s="518">
        <v>0</v>
      </c>
      <c r="BQ12" s="518">
        <v>0</v>
      </c>
      <c r="BR12" s="518">
        <v>0</v>
      </c>
      <c r="BS12" s="518">
        <f t="shared" si="4"/>
        <v>0</v>
      </c>
      <c r="BT12" s="519"/>
      <c r="BU12" s="518">
        <v>0</v>
      </c>
      <c r="BV12" s="518">
        <v>0</v>
      </c>
      <c r="BW12" s="518">
        <v>0</v>
      </c>
      <c r="BX12" s="518">
        <v>0</v>
      </c>
      <c r="BY12" s="518">
        <v>0</v>
      </c>
      <c r="BZ12" s="518">
        <v>0</v>
      </c>
      <c r="CA12" s="518">
        <v>0</v>
      </c>
      <c r="CB12" s="518">
        <v>0</v>
      </c>
      <c r="CC12" s="518">
        <v>0</v>
      </c>
      <c r="CD12" s="518">
        <v>0</v>
      </c>
      <c r="CE12" s="518">
        <v>0</v>
      </c>
      <c r="CF12" s="518">
        <v>0</v>
      </c>
      <c r="CG12" s="518">
        <f t="shared" si="5"/>
        <v>0</v>
      </c>
      <c r="CH12" s="519"/>
      <c r="CI12" s="518">
        <v>0</v>
      </c>
      <c r="CJ12" s="518">
        <v>0</v>
      </c>
      <c r="CK12" s="518">
        <v>0</v>
      </c>
      <c r="CL12" s="518">
        <v>0</v>
      </c>
      <c r="CM12" s="518">
        <v>0</v>
      </c>
      <c r="CN12" s="518">
        <v>0</v>
      </c>
      <c r="CO12" s="518">
        <v>0</v>
      </c>
      <c r="CP12" s="518">
        <v>0</v>
      </c>
      <c r="CQ12" s="518">
        <v>0</v>
      </c>
      <c r="CR12" s="518">
        <v>0</v>
      </c>
      <c r="CS12" s="518">
        <v>0</v>
      </c>
      <c r="CT12" s="518">
        <v>0</v>
      </c>
      <c r="CU12" s="518">
        <f t="shared" si="6"/>
        <v>0</v>
      </c>
      <c r="CV12" s="519"/>
      <c r="CW12" s="518">
        <v>0</v>
      </c>
      <c r="CX12" s="518">
        <v>0</v>
      </c>
      <c r="CY12" s="518">
        <v>0</v>
      </c>
      <c r="CZ12" s="518">
        <v>0</v>
      </c>
      <c r="DA12" s="518">
        <v>0</v>
      </c>
      <c r="DB12" s="518">
        <v>0</v>
      </c>
      <c r="DC12" s="518">
        <v>0</v>
      </c>
      <c r="DD12" s="518">
        <v>0</v>
      </c>
      <c r="DE12" s="518">
        <v>0</v>
      </c>
      <c r="DF12" s="518">
        <v>0</v>
      </c>
      <c r="DG12" s="518">
        <v>0</v>
      </c>
      <c r="DH12" s="518">
        <v>0</v>
      </c>
      <c r="DI12" s="518">
        <f t="shared" si="7"/>
        <v>0</v>
      </c>
      <c r="DJ12" s="519"/>
      <c r="DK12" s="518">
        <v>0</v>
      </c>
      <c r="DL12" s="518">
        <v>0</v>
      </c>
      <c r="DM12" s="518">
        <v>0</v>
      </c>
      <c r="DN12" s="518">
        <v>0</v>
      </c>
      <c r="DO12" s="518">
        <v>0</v>
      </c>
      <c r="DP12" s="518">
        <v>0</v>
      </c>
      <c r="DQ12" s="518">
        <v>0</v>
      </c>
      <c r="DR12" s="518">
        <v>0</v>
      </c>
      <c r="DS12" s="518">
        <v>0</v>
      </c>
      <c r="DT12" s="518">
        <v>0</v>
      </c>
      <c r="DU12" s="518">
        <v>0</v>
      </c>
      <c r="DV12" s="518">
        <v>0</v>
      </c>
      <c r="DW12" s="518">
        <f t="shared" si="8"/>
        <v>0</v>
      </c>
      <c r="DX12" s="519"/>
      <c r="DY12" s="518">
        <v>0</v>
      </c>
      <c r="DZ12" s="518">
        <v>0</v>
      </c>
      <c r="EA12" s="518">
        <v>0</v>
      </c>
      <c r="EB12" s="518">
        <v>0</v>
      </c>
      <c r="EC12" s="518">
        <v>0</v>
      </c>
      <c r="ED12" s="518">
        <v>0</v>
      </c>
      <c r="EE12" s="518">
        <v>0</v>
      </c>
      <c r="EF12" s="518">
        <v>0</v>
      </c>
      <c r="EG12" s="518">
        <v>0</v>
      </c>
      <c r="EH12" s="518">
        <v>0</v>
      </c>
      <c r="EI12" s="518">
        <v>0</v>
      </c>
      <c r="EJ12" s="518">
        <v>0</v>
      </c>
      <c r="EK12" s="518">
        <f t="shared" si="9"/>
        <v>0</v>
      </c>
      <c r="EL12" s="519"/>
      <c r="EM12" s="518">
        <v>0</v>
      </c>
      <c r="EN12" s="518">
        <v>0</v>
      </c>
      <c r="EO12" s="518">
        <v>0</v>
      </c>
      <c r="EP12" s="518">
        <v>0</v>
      </c>
      <c r="EQ12" s="518">
        <v>0</v>
      </c>
      <c r="ER12" s="518">
        <v>0</v>
      </c>
      <c r="ES12" s="518">
        <v>0</v>
      </c>
      <c r="ET12" s="518">
        <v>0</v>
      </c>
      <c r="EU12" s="518">
        <v>0</v>
      </c>
      <c r="EV12" s="518">
        <v>0</v>
      </c>
      <c r="EW12" s="518">
        <v>0</v>
      </c>
      <c r="EX12" s="518">
        <v>0</v>
      </c>
      <c r="EY12" s="518">
        <f t="shared" si="10"/>
        <v>0</v>
      </c>
      <c r="EZ12" s="519"/>
      <c r="FA12" s="518">
        <v>0</v>
      </c>
      <c r="FB12" s="518">
        <v>0</v>
      </c>
      <c r="FC12" s="518">
        <v>0</v>
      </c>
      <c r="FD12" s="518">
        <v>0</v>
      </c>
      <c r="FE12" s="518">
        <v>0</v>
      </c>
      <c r="FF12" s="518">
        <v>0</v>
      </c>
      <c r="FG12" s="518">
        <v>0</v>
      </c>
      <c r="FH12" s="518">
        <v>0</v>
      </c>
      <c r="FI12" s="518">
        <v>0</v>
      </c>
      <c r="FJ12" s="518">
        <v>0</v>
      </c>
      <c r="FK12" s="518">
        <v>0</v>
      </c>
      <c r="FL12" s="518">
        <v>0</v>
      </c>
      <c r="FM12" s="518">
        <f t="shared" si="11"/>
        <v>0</v>
      </c>
      <c r="FO12" s="518">
        <v>0</v>
      </c>
      <c r="FP12" s="518">
        <v>0</v>
      </c>
      <c r="FQ12" s="518">
        <v>0</v>
      </c>
      <c r="FR12" s="518">
        <v>0</v>
      </c>
      <c r="FS12" s="518">
        <v>0</v>
      </c>
      <c r="FT12" s="518">
        <v>0</v>
      </c>
      <c r="FU12" s="518">
        <v>0</v>
      </c>
      <c r="FV12" s="518">
        <v>0</v>
      </c>
      <c r="FW12" s="518">
        <v>0</v>
      </c>
      <c r="FX12" s="518">
        <v>0</v>
      </c>
      <c r="FY12" s="518">
        <f>+SUM(FO12:FX12)</f>
        <v>0</v>
      </c>
      <c r="GA12" s="708"/>
    </row>
    <row r="13" spans="2:183" ht="15.75" x14ac:dyDescent="0.25">
      <c r="B13" s="695" t="s">
        <v>737</v>
      </c>
      <c r="C13" s="518">
        <v>0</v>
      </c>
      <c r="D13" s="518">
        <v>0</v>
      </c>
      <c r="E13" s="518">
        <v>0</v>
      </c>
      <c r="F13" s="518">
        <v>0</v>
      </c>
      <c r="G13" s="518">
        <v>0</v>
      </c>
      <c r="H13" s="518">
        <v>0</v>
      </c>
      <c r="I13" s="518">
        <v>0</v>
      </c>
      <c r="J13" s="518">
        <v>0</v>
      </c>
      <c r="K13" s="518">
        <v>0</v>
      </c>
      <c r="L13" s="518">
        <v>0</v>
      </c>
      <c r="M13" s="518">
        <v>0</v>
      </c>
      <c r="N13" s="518">
        <v>0</v>
      </c>
      <c r="O13" s="518">
        <f t="shared" si="0"/>
        <v>0</v>
      </c>
      <c r="P13" s="519"/>
      <c r="Q13" s="518">
        <v>0</v>
      </c>
      <c r="R13" s="518">
        <v>0</v>
      </c>
      <c r="S13" s="518">
        <v>0</v>
      </c>
      <c r="T13" s="518">
        <v>0</v>
      </c>
      <c r="U13" s="518">
        <v>0</v>
      </c>
      <c r="V13" s="518">
        <v>0</v>
      </c>
      <c r="W13" s="518">
        <v>0</v>
      </c>
      <c r="X13" s="518">
        <v>0</v>
      </c>
      <c r="Y13" s="518">
        <v>0</v>
      </c>
      <c r="Z13" s="518">
        <v>0</v>
      </c>
      <c r="AA13" s="518">
        <v>0</v>
      </c>
      <c r="AB13" s="518">
        <v>0</v>
      </c>
      <c r="AC13" s="518">
        <f t="shared" si="1"/>
        <v>0</v>
      </c>
      <c r="AD13" s="519"/>
      <c r="AE13" s="518">
        <v>0</v>
      </c>
      <c r="AF13" s="518">
        <v>0</v>
      </c>
      <c r="AG13" s="518">
        <v>0</v>
      </c>
      <c r="AH13" s="518">
        <v>0</v>
      </c>
      <c r="AI13" s="518">
        <v>0</v>
      </c>
      <c r="AJ13" s="518">
        <v>0</v>
      </c>
      <c r="AK13" s="518">
        <v>0</v>
      </c>
      <c r="AL13" s="518">
        <v>0</v>
      </c>
      <c r="AM13" s="518">
        <v>0</v>
      </c>
      <c r="AN13" s="518">
        <v>0</v>
      </c>
      <c r="AO13" s="518">
        <v>0</v>
      </c>
      <c r="AP13" s="518">
        <v>0</v>
      </c>
      <c r="AQ13" s="518">
        <f t="shared" si="2"/>
        <v>0</v>
      </c>
      <c r="AR13" s="519"/>
      <c r="AS13" s="518">
        <v>0</v>
      </c>
      <c r="AT13" s="518">
        <v>0</v>
      </c>
      <c r="AU13" s="518">
        <v>0</v>
      </c>
      <c r="AV13" s="518">
        <v>0</v>
      </c>
      <c r="AW13" s="518">
        <v>0</v>
      </c>
      <c r="AX13" s="518">
        <v>0</v>
      </c>
      <c r="AY13" s="518">
        <v>0</v>
      </c>
      <c r="AZ13" s="518">
        <v>0</v>
      </c>
      <c r="BA13" s="518">
        <v>0</v>
      </c>
      <c r="BB13" s="518">
        <v>0</v>
      </c>
      <c r="BC13" s="518">
        <v>0</v>
      </c>
      <c r="BD13" s="518">
        <v>0</v>
      </c>
      <c r="BE13" s="518">
        <f t="shared" si="3"/>
        <v>0</v>
      </c>
      <c r="BF13" s="519"/>
      <c r="BG13" s="518">
        <v>0</v>
      </c>
      <c r="BH13" s="518">
        <v>0</v>
      </c>
      <c r="BI13" s="518">
        <v>0</v>
      </c>
      <c r="BJ13" s="518">
        <v>0</v>
      </c>
      <c r="BK13" s="518">
        <v>0</v>
      </c>
      <c r="BL13" s="518">
        <v>0</v>
      </c>
      <c r="BM13" s="518">
        <v>0</v>
      </c>
      <c r="BN13" s="518">
        <v>0.9504760699999999</v>
      </c>
      <c r="BO13" s="518">
        <v>4.6423174000000005</v>
      </c>
      <c r="BP13" s="518">
        <v>0</v>
      </c>
      <c r="BQ13" s="518">
        <v>0</v>
      </c>
      <c r="BR13" s="518">
        <v>0</v>
      </c>
      <c r="BS13" s="518">
        <f t="shared" si="4"/>
        <v>5.5927934700000002</v>
      </c>
      <c r="BT13" s="519"/>
      <c r="BU13" s="518">
        <v>0.9504760699999999</v>
      </c>
      <c r="BV13" s="518">
        <v>0</v>
      </c>
      <c r="BW13" s="518">
        <v>4.6423174000000005</v>
      </c>
      <c r="BX13" s="518">
        <v>3.3571428599999997</v>
      </c>
      <c r="BY13" s="518">
        <v>0</v>
      </c>
      <c r="BZ13" s="518">
        <v>0</v>
      </c>
      <c r="CA13" s="518">
        <v>0</v>
      </c>
      <c r="CB13" s="518">
        <v>0</v>
      </c>
      <c r="CC13" s="518">
        <v>4.6423174000000005</v>
      </c>
      <c r="CD13" s="518">
        <v>3.3571428599999997</v>
      </c>
      <c r="CE13" s="518">
        <v>0</v>
      </c>
      <c r="CF13" s="518">
        <v>0</v>
      </c>
      <c r="CG13" s="518">
        <f t="shared" si="5"/>
        <v>16.949396589999999</v>
      </c>
      <c r="CH13" s="519"/>
      <c r="CI13" s="518">
        <v>0</v>
      </c>
      <c r="CJ13" s="518">
        <v>1.9009521399999998</v>
      </c>
      <c r="CK13" s="518">
        <v>4.6423174000000005</v>
      </c>
      <c r="CL13" s="518">
        <v>3.3571428599999997</v>
      </c>
      <c r="CM13" s="518">
        <v>0</v>
      </c>
      <c r="CN13" s="518">
        <v>0</v>
      </c>
      <c r="CO13" s="518">
        <v>0</v>
      </c>
      <c r="CP13" s="518">
        <v>0.9504760699999999</v>
      </c>
      <c r="CQ13" s="518">
        <v>4.6423174000000005</v>
      </c>
      <c r="CR13" s="518">
        <v>3.3571428599999997</v>
      </c>
      <c r="CS13" s="518">
        <v>0</v>
      </c>
      <c r="CT13" s="518">
        <v>0</v>
      </c>
      <c r="CU13" s="518">
        <f t="shared" si="6"/>
        <v>18.85034873</v>
      </c>
      <c r="CV13" s="519"/>
      <c r="CW13" s="518">
        <v>0</v>
      </c>
      <c r="CX13" s="518">
        <v>0.9504760699999999</v>
      </c>
      <c r="CY13" s="518">
        <v>4.6423174000000005</v>
      </c>
      <c r="CZ13" s="518">
        <v>3.3571428599999997</v>
      </c>
      <c r="DA13" s="518">
        <v>0</v>
      </c>
      <c r="DB13" s="518">
        <v>0</v>
      </c>
      <c r="DC13" s="518">
        <v>0</v>
      </c>
      <c r="DD13" s="518">
        <v>0.9504760699999999</v>
      </c>
      <c r="DE13" s="518">
        <v>4.6423174000000005</v>
      </c>
      <c r="DF13" s="518">
        <v>3.3571428599999997</v>
      </c>
      <c r="DG13" s="518">
        <v>0</v>
      </c>
      <c r="DH13" s="518">
        <v>0</v>
      </c>
      <c r="DI13" s="518">
        <f t="shared" si="7"/>
        <v>17.89987266</v>
      </c>
      <c r="DJ13" s="519"/>
      <c r="DK13" s="518">
        <v>0</v>
      </c>
      <c r="DL13" s="518">
        <v>0.9504760699999999</v>
      </c>
      <c r="DM13" s="518">
        <v>4.6423174000000005</v>
      </c>
      <c r="DN13" s="518">
        <v>3.3571428599999997</v>
      </c>
      <c r="DO13" s="518">
        <v>0</v>
      </c>
      <c r="DP13" s="518">
        <v>0</v>
      </c>
      <c r="DQ13" s="518">
        <v>0</v>
      </c>
      <c r="DR13" s="518">
        <v>0.9504760699999999</v>
      </c>
      <c r="DS13" s="518">
        <v>4.6423174000000005</v>
      </c>
      <c r="DT13" s="518">
        <v>3.3571428599999997</v>
      </c>
      <c r="DU13" s="518">
        <v>0</v>
      </c>
      <c r="DV13" s="518">
        <v>0</v>
      </c>
      <c r="DW13" s="518">
        <f t="shared" si="8"/>
        <v>17.89987266</v>
      </c>
      <c r="DX13" s="519"/>
      <c r="DY13" s="518">
        <v>0</v>
      </c>
      <c r="DZ13" s="518">
        <v>0.9504760699999999</v>
      </c>
      <c r="EA13" s="518">
        <v>4.6423174000000005</v>
      </c>
      <c r="EB13" s="518">
        <v>3.3571428599999997</v>
      </c>
      <c r="EC13" s="518">
        <v>0</v>
      </c>
      <c r="ED13" s="518">
        <v>0</v>
      </c>
      <c r="EE13" s="518">
        <v>0</v>
      </c>
      <c r="EF13" s="518">
        <v>0.9504760699999999</v>
      </c>
      <c r="EG13" s="518">
        <v>4.6423174000000005</v>
      </c>
      <c r="EH13" s="518">
        <v>3.3571428599999997</v>
      </c>
      <c r="EI13" s="518">
        <v>0</v>
      </c>
      <c r="EJ13" s="518">
        <v>0</v>
      </c>
      <c r="EK13" s="518">
        <f t="shared" si="9"/>
        <v>17.89987266</v>
      </c>
      <c r="EL13" s="519"/>
      <c r="EM13" s="518">
        <v>0</v>
      </c>
      <c r="EN13" s="518">
        <v>0.9504760699999999</v>
      </c>
      <c r="EO13" s="518">
        <v>4.6423174000000005</v>
      </c>
      <c r="EP13" s="518">
        <v>3.3571428599999997</v>
      </c>
      <c r="EQ13" s="518">
        <v>0</v>
      </c>
      <c r="ER13" s="518">
        <v>0</v>
      </c>
      <c r="ES13" s="518">
        <v>0</v>
      </c>
      <c r="ET13" s="518">
        <v>0</v>
      </c>
      <c r="EU13" s="518">
        <v>5.592793470000001</v>
      </c>
      <c r="EV13" s="518">
        <v>3.3571428599999997</v>
      </c>
      <c r="EW13" s="518">
        <v>0</v>
      </c>
      <c r="EX13" s="518">
        <v>0</v>
      </c>
      <c r="EY13" s="518">
        <f t="shared" si="10"/>
        <v>17.89987266</v>
      </c>
      <c r="EZ13" s="519"/>
      <c r="FA13" s="518">
        <v>0</v>
      </c>
      <c r="FB13" s="518">
        <v>0.95047603000000003</v>
      </c>
      <c r="FC13" s="518">
        <v>4.6423174500000002</v>
      </c>
      <c r="FD13" s="518">
        <v>3.3571428599999997</v>
      </c>
      <c r="FE13" s="518">
        <v>0</v>
      </c>
      <c r="FF13" s="518">
        <v>0</v>
      </c>
      <c r="FG13" s="518">
        <v>0</v>
      </c>
      <c r="FH13" s="518">
        <v>0</v>
      </c>
      <c r="FI13" s="518">
        <v>0</v>
      </c>
      <c r="FJ13" s="518">
        <v>3.35714282</v>
      </c>
      <c r="FK13" s="518">
        <v>0</v>
      </c>
      <c r="FL13" s="518">
        <v>0</v>
      </c>
      <c r="FM13" s="518">
        <f t="shared" si="11"/>
        <v>12.307079160000001</v>
      </c>
      <c r="FO13" s="518">
        <v>0</v>
      </c>
      <c r="FP13" s="518">
        <v>0</v>
      </c>
      <c r="FQ13" s="518">
        <v>0</v>
      </c>
      <c r="FR13" s="518">
        <v>0</v>
      </c>
      <c r="FS13" s="518">
        <v>0</v>
      </c>
      <c r="FT13" s="518">
        <v>0</v>
      </c>
      <c r="FU13" s="518">
        <v>0</v>
      </c>
      <c r="FV13" s="518">
        <v>0</v>
      </c>
      <c r="FW13" s="518">
        <v>0</v>
      </c>
      <c r="FX13" s="518">
        <v>0</v>
      </c>
      <c r="FY13" s="518">
        <f>+SUM(FO13:FX13)</f>
        <v>0</v>
      </c>
      <c r="GA13" s="708"/>
    </row>
    <row r="14" spans="2:183" ht="15.75" hidden="1" x14ac:dyDescent="0.25">
      <c r="B14" s="695" t="s">
        <v>55</v>
      </c>
      <c r="C14" s="518">
        <v>0</v>
      </c>
      <c r="D14" s="518">
        <v>0</v>
      </c>
      <c r="E14" s="518">
        <v>0</v>
      </c>
      <c r="F14" s="518">
        <v>0</v>
      </c>
      <c r="G14" s="518">
        <v>0</v>
      </c>
      <c r="H14" s="518">
        <v>0</v>
      </c>
      <c r="I14" s="518">
        <v>0</v>
      </c>
      <c r="J14" s="518">
        <v>0</v>
      </c>
      <c r="K14" s="518">
        <v>0</v>
      </c>
      <c r="L14" s="518">
        <v>0</v>
      </c>
      <c r="M14" s="518">
        <v>0</v>
      </c>
      <c r="N14" s="518">
        <v>0</v>
      </c>
      <c r="O14" s="518">
        <f t="shared" si="0"/>
        <v>0</v>
      </c>
      <c r="P14" s="519"/>
      <c r="Q14" s="518">
        <v>0</v>
      </c>
      <c r="R14" s="518">
        <v>0</v>
      </c>
      <c r="S14" s="518">
        <v>0</v>
      </c>
      <c r="T14" s="518">
        <v>0</v>
      </c>
      <c r="U14" s="518">
        <v>0</v>
      </c>
      <c r="V14" s="518">
        <v>0</v>
      </c>
      <c r="W14" s="518">
        <v>0</v>
      </c>
      <c r="X14" s="518">
        <v>0</v>
      </c>
      <c r="Y14" s="518">
        <v>0</v>
      </c>
      <c r="Z14" s="518">
        <v>0</v>
      </c>
      <c r="AA14" s="518">
        <v>0</v>
      </c>
      <c r="AB14" s="518">
        <v>0</v>
      </c>
      <c r="AC14" s="518">
        <f t="shared" si="1"/>
        <v>0</v>
      </c>
      <c r="AD14" s="519"/>
      <c r="AE14" s="518">
        <v>0</v>
      </c>
      <c r="AF14" s="518">
        <v>0</v>
      </c>
      <c r="AG14" s="518">
        <v>0</v>
      </c>
      <c r="AH14" s="518">
        <v>0</v>
      </c>
      <c r="AI14" s="518">
        <v>0</v>
      </c>
      <c r="AJ14" s="518">
        <v>0</v>
      </c>
      <c r="AK14" s="518">
        <v>0</v>
      </c>
      <c r="AL14" s="518">
        <v>0</v>
      </c>
      <c r="AM14" s="518">
        <v>0</v>
      </c>
      <c r="AN14" s="518">
        <v>0</v>
      </c>
      <c r="AO14" s="518">
        <v>0</v>
      </c>
      <c r="AP14" s="518">
        <v>0</v>
      </c>
      <c r="AQ14" s="518">
        <f t="shared" si="2"/>
        <v>0</v>
      </c>
      <c r="AR14" s="519"/>
      <c r="AS14" s="518">
        <v>0</v>
      </c>
      <c r="AT14" s="518">
        <v>0</v>
      </c>
      <c r="AU14" s="518">
        <v>0</v>
      </c>
      <c r="AV14" s="518">
        <v>0</v>
      </c>
      <c r="AW14" s="518">
        <v>0</v>
      </c>
      <c r="AX14" s="518">
        <v>0</v>
      </c>
      <c r="AY14" s="518">
        <v>0</v>
      </c>
      <c r="AZ14" s="518">
        <v>0</v>
      </c>
      <c r="BA14" s="518">
        <v>0</v>
      </c>
      <c r="BB14" s="518">
        <v>0</v>
      </c>
      <c r="BC14" s="518">
        <v>0</v>
      </c>
      <c r="BD14" s="518">
        <v>0</v>
      </c>
      <c r="BE14" s="518">
        <f t="shared" si="3"/>
        <v>0</v>
      </c>
      <c r="BF14" s="519"/>
      <c r="BG14" s="518">
        <v>0</v>
      </c>
      <c r="BH14" s="518">
        <v>0</v>
      </c>
      <c r="BI14" s="518">
        <v>0</v>
      </c>
      <c r="BJ14" s="518">
        <v>0</v>
      </c>
      <c r="BK14" s="518">
        <v>0</v>
      </c>
      <c r="BL14" s="518">
        <v>0</v>
      </c>
      <c r="BM14" s="518">
        <v>0</v>
      </c>
      <c r="BN14" s="518">
        <v>0</v>
      </c>
      <c r="BO14" s="518">
        <v>0</v>
      </c>
      <c r="BP14" s="518">
        <v>0</v>
      </c>
      <c r="BQ14" s="518">
        <v>0</v>
      </c>
      <c r="BR14" s="518">
        <v>0</v>
      </c>
      <c r="BS14" s="518">
        <f t="shared" si="4"/>
        <v>0</v>
      </c>
      <c r="BT14" s="519"/>
      <c r="BU14" s="518">
        <v>0</v>
      </c>
      <c r="BV14" s="518">
        <v>0</v>
      </c>
      <c r="BW14" s="518">
        <v>0</v>
      </c>
      <c r="BX14" s="518">
        <v>0</v>
      </c>
      <c r="BY14" s="518">
        <v>0</v>
      </c>
      <c r="BZ14" s="518">
        <v>0</v>
      </c>
      <c r="CA14" s="518">
        <v>0</v>
      </c>
      <c r="CB14" s="518">
        <v>0</v>
      </c>
      <c r="CC14" s="518">
        <v>0</v>
      </c>
      <c r="CD14" s="518">
        <v>0</v>
      </c>
      <c r="CE14" s="518">
        <v>0</v>
      </c>
      <c r="CF14" s="518">
        <v>0</v>
      </c>
      <c r="CG14" s="518">
        <f t="shared" si="5"/>
        <v>0</v>
      </c>
      <c r="CH14" s="519"/>
      <c r="CI14" s="518">
        <v>0</v>
      </c>
      <c r="CJ14" s="518">
        <v>0</v>
      </c>
      <c r="CK14" s="518">
        <v>0</v>
      </c>
      <c r="CL14" s="518">
        <v>0</v>
      </c>
      <c r="CM14" s="518">
        <v>0</v>
      </c>
      <c r="CN14" s="518">
        <v>0</v>
      </c>
      <c r="CO14" s="518">
        <v>0</v>
      </c>
      <c r="CP14" s="518">
        <v>0</v>
      </c>
      <c r="CQ14" s="518">
        <v>0</v>
      </c>
      <c r="CR14" s="518">
        <v>0</v>
      </c>
      <c r="CS14" s="518">
        <v>0</v>
      </c>
      <c r="CT14" s="518">
        <v>0</v>
      </c>
      <c r="CU14" s="518">
        <f t="shared" si="6"/>
        <v>0</v>
      </c>
      <c r="CV14" s="519"/>
      <c r="CW14" s="518">
        <v>0</v>
      </c>
      <c r="CX14" s="518">
        <v>0</v>
      </c>
      <c r="CY14" s="518">
        <v>0</v>
      </c>
      <c r="CZ14" s="518">
        <v>0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0</v>
      </c>
      <c r="DJ14" s="519"/>
      <c r="DK14" s="518">
        <v>0</v>
      </c>
      <c r="DL14" s="518">
        <v>0</v>
      </c>
      <c r="DM14" s="518">
        <v>0</v>
      </c>
      <c r="DN14" s="518">
        <v>0</v>
      </c>
      <c r="DO14" s="518">
        <v>0</v>
      </c>
      <c r="DP14" s="518">
        <v>0</v>
      </c>
      <c r="DQ14" s="518">
        <v>0</v>
      </c>
      <c r="DR14" s="518">
        <v>0</v>
      </c>
      <c r="DS14" s="518">
        <v>0</v>
      </c>
      <c r="DT14" s="518">
        <v>0</v>
      </c>
      <c r="DU14" s="518">
        <v>0</v>
      </c>
      <c r="DV14" s="518">
        <v>0</v>
      </c>
      <c r="DW14" s="518">
        <f t="shared" si="8"/>
        <v>0</v>
      </c>
      <c r="DX14" s="519"/>
      <c r="DY14" s="518">
        <v>0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0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0</v>
      </c>
      <c r="EL14" s="519"/>
      <c r="EM14" s="518">
        <v>0</v>
      </c>
      <c r="EN14" s="518">
        <v>0</v>
      </c>
      <c r="EO14" s="518">
        <v>0</v>
      </c>
      <c r="EP14" s="518">
        <v>0</v>
      </c>
      <c r="EQ14" s="518">
        <v>0</v>
      </c>
      <c r="ER14" s="518">
        <v>0</v>
      </c>
      <c r="ES14" s="518">
        <v>0</v>
      </c>
      <c r="ET14" s="518">
        <v>0</v>
      </c>
      <c r="EU14" s="518">
        <v>0</v>
      </c>
      <c r="EV14" s="518">
        <v>0</v>
      </c>
      <c r="EW14" s="518">
        <v>0</v>
      </c>
      <c r="EX14" s="518">
        <v>0</v>
      </c>
      <c r="EY14" s="518">
        <f t="shared" si="10"/>
        <v>0</v>
      </c>
      <c r="EZ14" s="519"/>
      <c r="FA14" s="518">
        <v>0</v>
      </c>
      <c r="FB14" s="518">
        <v>0</v>
      </c>
      <c r="FC14" s="518">
        <v>0</v>
      </c>
      <c r="FD14" s="518">
        <v>0</v>
      </c>
      <c r="FE14" s="518">
        <v>0</v>
      </c>
      <c r="FF14" s="518">
        <v>0</v>
      </c>
      <c r="FG14" s="518">
        <v>0</v>
      </c>
      <c r="FH14" s="518">
        <v>0</v>
      </c>
      <c r="FI14" s="518">
        <v>0</v>
      </c>
      <c r="FJ14" s="518">
        <v>0</v>
      </c>
      <c r="FK14" s="518">
        <v>0</v>
      </c>
      <c r="FL14" s="518">
        <v>0</v>
      </c>
      <c r="FM14" s="518">
        <f t="shared" si="11"/>
        <v>0</v>
      </c>
      <c r="FO14" s="518">
        <v>0</v>
      </c>
      <c r="FP14" s="518">
        <v>0</v>
      </c>
      <c r="FQ14" s="518">
        <v>0</v>
      </c>
      <c r="FR14" s="518">
        <v>0</v>
      </c>
      <c r="FS14" s="518">
        <v>0</v>
      </c>
      <c r="FT14" s="518">
        <v>0</v>
      </c>
      <c r="FU14" s="518">
        <v>0</v>
      </c>
      <c r="FV14" s="518">
        <v>0</v>
      </c>
      <c r="FW14" s="518">
        <v>0</v>
      </c>
      <c r="FX14" s="518">
        <v>0</v>
      </c>
      <c r="FY14" s="518">
        <f>+SUM(FO14:FX14)</f>
        <v>0</v>
      </c>
      <c r="GA14" s="708"/>
    </row>
    <row r="15" spans="2:183" ht="15.75" x14ac:dyDescent="0.25">
      <c r="B15" s="695" t="s">
        <v>682</v>
      </c>
      <c r="C15" s="518">
        <v>0</v>
      </c>
      <c r="D15" s="518">
        <v>0</v>
      </c>
      <c r="E15" s="518">
        <v>0</v>
      </c>
      <c r="F15" s="518">
        <v>0</v>
      </c>
      <c r="G15" s="518">
        <v>0</v>
      </c>
      <c r="H15" s="518">
        <v>0</v>
      </c>
      <c r="I15" s="518">
        <v>0</v>
      </c>
      <c r="J15" s="518">
        <v>0</v>
      </c>
      <c r="K15" s="518">
        <v>0</v>
      </c>
      <c r="L15" s="518">
        <v>0</v>
      </c>
      <c r="M15" s="518">
        <v>0</v>
      </c>
      <c r="N15" s="518">
        <v>0</v>
      </c>
      <c r="O15" s="518">
        <f t="shared" si="0"/>
        <v>0</v>
      </c>
      <c r="P15" s="519"/>
      <c r="Q15" s="518">
        <v>0</v>
      </c>
      <c r="R15" s="518">
        <v>0</v>
      </c>
      <c r="S15" s="518">
        <v>0</v>
      </c>
      <c r="T15" s="518">
        <v>0</v>
      </c>
      <c r="U15" s="518">
        <v>0</v>
      </c>
      <c r="V15" s="518">
        <v>0</v>
      </c>
      <c r="W15" s="518">
        <v>0</v>
      </c>
      <c r="X15" s="518">
        <v>0</v>
      </c>
      <c r="Y15" s="518">
        <v>0</v>
      </c>
      <c r="Z15" s="518">
        <v>0</v>
      </c>
      <c r="AA15" s="518">
        <v>0</v>
      </c>
      <c r="AB15" s="518">
        <v>0</v>
      </c>
      <c r="AC15" s="518">
        <f t="shared" si="1"/>
        <v>0</v>
      </c>
      <c r="AD15" s="519"/>
      <c r="AE15" s="518">
        <v>0</v>
      </c>
      <c r="AF15" s="518">
        <v>0</v>
      </c>
      <c r="AG15" s="518">
        <v>0</v>
      </c>
      <c r="AH15" s="518">
        <v>0</v>
      </c>
      <c r="AI15" s="518">
        <v>0</v>
      </c>
      <c r="AJ15" s="518">
        <v>0</v>
      </c>
      <c r="AK15" s="518">
        <v>0</v>
      </c>
      <c r="AL15" s="518">
        <v>0</v>
      </c>
      <c r="AM15" s="518">
        <v>0</v>
      </c>
      <c r="AN15" s="518">
        <v>0</v>
      </c>
      <c r="AO15" s="518">
        <v>0</v>
      </c>
      <c r="AP15" s="518">
        <v>0</v>
      </c>
      <c r="AQ15" s="518">
        <f t="shared" si="2"/>
        <v>0</v>
      </c>
      <c r="AR15" s="519"/>
      <c r="AS15" s="518">
        <v>0</v>
      </c>
      <c r="AT15" s="518">
        <v>0</v>
      </c>
      <c r="AU15" s="518">
        <v>0</v>
      </c>
      <c r="AV15" s="518">
        <v>0</v>
      </c>
      <c r="AW15" s="518">
        <v>0</v>
      </c>
      <c r="AX15" s="518">
        <v>0</v>
      </c>
      <c r="AY15" s="518">
        <v>0</v>
      </c>
      <c r="AZ15" s="518">
        <v>0</v>
      </c>
      <c r="BA15" s="518">
        <v>0</v>
      </c>
      <c r="BB15" s="518">
        <v>0</v>
      </c>
      <c r="BC15" s="518">
        <v>0</v>
      </c>
      <c r="BD15" s="518">
        <v>0</v>
      </c>
      <c r="BE15" s="518">
        <f t="shared" si="3"/>
        <v>0</v>
      </c>
      <c r="BF15" s="519"/>
      <c r="BG15" s="518">
        <v>0</v>
      </c>
      <c r="BH15" s="518">
        <v>0</v>
      </c>
      <c r="BI15" s="518">
        <v>0</v>
      </c>
      <c r="BJ15" s="518">
        <v>0</v>
      </c>
      <c r="BK15" s="518">
        <v>0</v>
      </c>
      <c r="BL15" s="518">
        <v>0</v>
      </c>
      <c r="BM15" s="518">
        <v>0</v>
      </c>
      <c r="BN15" s="518">
        <v>0</v>
      </c>
      <c r="BO15" s="518">
        <v>0</v>
      </c>
      <c r="BP15" s="518">
        <v>0</v>
      </c>
      <c r="BQ15" s="518">
        <v>0</v>
      </c>
      <c r="BR15" s="518">
        <v>12.5</v>
      </c>
      <c r="BS15" s="518">
        <f t="shared" si="4"/>
        <v>12.5</v>
      </c>
      <c r="BT15" s="519"/>
      <c r="BU15" s="518">
        <v>0</v>
      </c>
      <c r="BV15" s="518">
        <v>0</v>
      </c>
      <c r="BW15" s="518">
        <v>0</v>
      </c>
      <c r="BX15" s="518">
        <v>2.0833330000000001</v>
      </c>
      <c r="BY15" s="518">
        <v>0</v>
      </c>
      <c r="BZ15" s="518">
        <v>0</v>
      </c>
      <c r="CA15" s="518">
        <v>0</v>
      </c>
      <c r="CB15" s="518">
        <v>2.0833330000000001</v>
      </c>
      <c r="CC15" s="518">
        <v>0</v>
      </c>
      <c r="CD15" s="518">
        <v>0</v>
      </c>
      <c r="CE15" s="518">
        <v>0</v>
      </c>
      <c r="CF15" s="518">
        <v>2.0833330000000001</v>
      </c>
      <c r="CG15" s="518">
        <f t="shared" si="5"/>
        <v>6.2499990000000007</v>
      </c>
      <c r="CH15" s="519"/>
      <c r="CI15" s="518">
        <v>0</v>
      </c>
      <c r="CJ15" s="518">
        <v>0</v>
      </c>
      <c r="CK15" s="518">
        <v>0</v>
      </c>
      <c r="CL15" s="518">
        <v>2.0833330000000001</v>
      </c>
      <c r="CM15" s="518">
        <v>0</v>
      </c>
      <c r="CN15" s="518">
        <v>0</v>
      </c>
      <c r="CO15" s="518">
        <v>0</v>
      </c>
      <c r="CP15" s="518">
        <v>2.0833330000000001</v>
      </c>
      <c r="CQ15" s="518">
        <v>0</v>
      </c>
      <c r="CR15" s="518">
        <v>0</v>
      </c>
      <c r="CS15" s="518">
        <v>0</v>
      </c>
      <c r="CT15" s="518">
        <v>2.0833349999999999</v>
      </c>
      <c r="CU15" s="518">
        <f t="shared" si="6"/>
        <v>6.2500010000000001</v>
      </c>
      <c r="CV15" s="519"/>
      <c r="CW15" s="518">
        <v>0</v>
      </c>
      <c r="CX15" s="518">
        <v>0</v>
      </c>
      <c r="CY15" s="518">
        <v>0</v>
      </c>
      <c r="CZ15" s="518">
        <v>0</v>
      </c>
      <c r="DA15" s="518">
        <v>0</v>
      </c>
      <c r="DB15" s="518">
        <v>0</v>
      </c>
      <c r="DC15" s="518">
        <v>0</v>
      </c>
      <c r="DD15" s="518">
        <v>0</v>
      </c>
      <c r="DE15" s="518">
        <v>0</v>
      </c>
      <c r="DF15" s="518">
        <v>0</v>
      </c>
      <c r="DG15" s="518">
        <v>0</v>
      </c>
      <c r="DH15" s="518">
        <v>0</v>
      </c>
      <c r="DI15" s="518">
        <f t="shared" si="7"/>
        <v>0</v>
      </c>
      <c r="DJ15" s="519"/>
      <c r="DK15" s="518">
        <v>0</v>
      </c>
      <c r="DL15" s="518">
        <v>0</v>
      </c>
      <c r="DM15" s="518">
        <v>0</v>
      </c>
      <c r="DN15" s="518">
        <v>0</v>
      </c>
      <c r="DO15" s="518">
        <v>0</v>
      </c>
      <c r="DP15" s="518">
        <v>0</v>
      </c>
      <c r="DQ15" s="518">
        <v>0</v>
      </c>
      <c r="DR15" s="518">
        <v>0</v>
      </c>
      <c r="DS15" s="518">
        <v>0</v>
      </c>
      <c r="DT15" s="518">
        <v>0</v>
      </c>
      <c r="DU15" s="518">
        <v>0</v>
      </c>
      <c r="DV15" s="518">
        <v>0</v>
      </c>
      <c r="DW15" s="518">
        <f t="shared" si="8"/>
        <v>0</v>
      </c>
      <c r="DX15" s="519"/>
      <c r="DY15" s="518">
        <v>0</v>
      </c>
      <c r="DZ15" s="518">
        <v>0</v>
      </c>
      <c r="EA15" s="518">
        <v>0</v>
      </c>
      <c r="EB15" s="518">
        <v>0</v>
      </c>
      <c r="EC15" s="518">
        <v>0</v>
      </c>
      <c r="ED15" s="518">
        <v>0</v>
      </c>
      <c r="EE15" s="518">
        <v>0</v>
      </c>
      <c r="EF15" s="518">
        <v>0</v>
      </c>
      <c r="EG15" s="518">
        <v>0</v>
      </c>
      <c r="EH15" s="518">
        <v>0</v>
      </c>
      <c r="EI15" s="518">
        <v>0</v>
      </c>
      <c r="EJ15" s="518">
        <v>0</v>
      </c>
      <c r="EK15" s="518">
        <f t="shared" si="9"/>
        <v>0</v>
      </c>
      <c r="EL15" s="519"/>
      <c r="EM15" s="518">
        <v>0</v>
      </c>
      <c r="EN15" s="518">
        <v>0</v>
      </c>
      <c r="EO15" s="518">
        <v>0</v>
      </c>
      <c r="EP15" s="518">
        <v>0</v>
      </c>
      <c r="EQ15" s="518">
        <v>0</v>
      </c>
      <c r="ER15" s="518">
        <v>0</v>
      </c>
      <c r="ES15" s="518">
        <v>0</v>
      </c>
      <c r="ET15" s="518">
        <v>0</v>
      </c>
      <c r="EU15" s="518">
        <v>0</v>
      </c>
      <c r="EV15" s="518">
        <v>0</v>
      </c>
      <c r="EW15" s="518">
        <v>0</v>
      </c>
      <c r="EX15" s="518">
        <v>0</v>
      </c>
      <c r="EY15" s="518">
        <f t="shared" si="10"/>
        <v>0</v>
      </c>
      <c r="EZ15" s="519"/>
      <c r="FA15" s="518">
        <v>0</v>
      </c>
      <c r="FB15" s="518">
        <v>0</v>
      </c>
      <c r="FC15" s="518">
        <v>0</v>
      </c>
      <c r="FD15" s="518">
        <v>0</v>
      </c>
      <c r="FE15" s="518">
        <v>0</v>
      </c>
      <c r="FF15" s="518">
        <v>0</v>
      </c>
      <c r="FG15" s="518">
        <v>0</v>
      </c>
      <c r="FH15" s="518">
        <v>0</v>
      </c>
      <c r="FI15" s="518">
        <v>0</v>
      </c>
      <c r="FJ15" s="518">
        <v>0</v>
      </c>
      <c r="FK15" s="518">
        <v>0</v>
      </c>
      <c r="FL15" s="518">
        <v>0</v>
      </c>
      <c r="FM15" s="518">
        <f t="shared" si="11"/>
        <v>0</v>
      </c>
      <c r="FO15" s="518">
        <v>0</v>
      </c>
      <c r="FP15" s="518">
        <v>0</v>
      </c>
      <c r="FQ15" s="518">
        <v>0</v>
      </c>
      <c r="FR15" s="518">
        <v>0</v>
      </c>
      <c r="FS15" s="518">
        <v>0</v>
      </c>
      <c r="FT15" s="518">
        <v>0</v>
      </c>
      <c r="FU15" s="518">
        <v>0</v>
      </c>
      <c r="FV15" s="518">
        <v>0</v>
      </c>
      <c r="FW15" s="518">
        <v>0</v>
      </c>
      <c r="FX15" s="518">
        <v>0</v>
      </c>
      <c r="FY15" s="518">
        <f>+SUM(FO15:FX15)</f>
        <v>0</v>
      </c>
      <c r="GA15" s="708"/>
    </row>
    <row r="16" spans="2:183" ht="15.75" x14ac:dyDescent="0.25">
      <c r="B16" s="687" t="s">
        <v>92</v>
      </c>
      <c r="C16" s="542">
        <f t="shared" ref="C16:N16" si="38">+C8+C7</f>
        <v>-267.06632407423518</v>
      </c>
      <c r="D16" s="542">
        <f t="shared" si="38"/>
        <v>-100.4487127676403</v>
      </c>
      <c r="E16" s="542">
        <f t="shared" si="38"/>
        <v>-267.56740172263756</v>
      </c>
      <c r="F16" s="542">
        <f t="shared" si="38"/>
        <v>-240.93508995606675</v>
      </c>
      <c r="G16" s="542">
        <f t="shared" si="38"/>
        <v>-209.30263773680974</v>
      </c>
      <c r="H16" s="542">
        <f t="shared" si="38"/>
        <v>-205.29296737886887</v>
      </c>
      <c r="I16" s="542">
        <f t="shared" si="38"/>
        <v>-65.055357729512195</v>
      </c>
      <c r="J16" s="542">
        <f t="shared" si="38"/>
        <v>-56.734421083167888</v>
      </c>
      <c r="K16" s="542">
        <f t="shared" si="38"/>
        <v>-181.92933951733301</v>
      </c>
      <c r="L16" s="542">
        <f t="shared" si="38"/>
        <v>-250.50948580720774</v>
      </c>
      <c r="M16" s="542">
        <f t="shared" si="38"/>
        <v>-189.28473092291733</v>
      </c>
      <c r="N16" s="542">
        <f t="shared" si="38"/>
        <v>388.76766202436602</v>
      </c>
      <c r="O16" s="542">
        <f t="shared" si="0"/>
        <v>-1645.3588066720311</v>
      </c>
      <c r="P16" s="573"/>
      <c r="Q16" s="542">
        <f>+Q8+Q7</f>
        <v>-291.0094470917694</v>
      </c>
      <c r="R16" s="542">
        <f t="shared" ref="R16:AB16" si="39">+R8+R7</f>
        <v>-186.1028322348036</v>
      </c>
      <c r="S16" s="542">
        <f t="shared" si="39"/>
        <v>-170.70939967626299</v>
      </c>
      <c r="T16" s="542">
        <f t="shared" si="39"/>
        <v>-196.10871473926005</v>
      </c>
      <c r="U16" s="542">
        <f t="shared" si="39"/>
        <v>-256.99991816339121</v>
      </c>
      <c r="V16" s="542">
        <f t="shared" si="39"/>
        <v>-271.99197037163924</v>
      </c>
      <c r="W16" s="542">
        <f t="shared" si="39"/>
        <v>-134.73841399100007</v>
      </c>
      <c r="X16" s="542">
        <f t="shared" si="39"/>
        <v>-10.386977172730326</v>
      </c>
      <c r="Y16" s="542">
        <f t="shared" si="39"/>
        <v>66.405306086612711</v>
      </c>
      <c r="Z16" s="542">
        <f t="shared" si="39"/>
        <v>-299.88529674413292</v>
      </c>
      <c r="AA16" s="542">
        <f t="shared" si="39"/>
        <v>-357.27576864630828</v>
      </c>
      <c r="AB16" s="542">
        <f t="shared" si="39"/>
        <v>436.88107788210993</v>
      </c>
      <c r="AC16" s="542">
        <f t="shared" si="1"/>
        <v>-1671.9223548625755</v>
      </c>
      <c r="AD16" s="573"/>
      <c r="AE16" s="542">
        <f>+AE8+AE7</f>
        <v>-358.60862041252057</v>
      </c>
      <c r="AF16" s="542">
        <f t="shared" ref="AF16:AP16" si="40">+AF8+AF7</f>
        <v>-118.6373885214374</v>
      </c>
      <c r="AG16" s="542">
        <f t="shared" si="40"/>
        <v>-134.47939264846616</v>
      </c>
      <c r="AH16" s="542">
        <f t="shared" si="40"/>
        <v>-201.98434382616858</v>
      </c>
      <c r="AI16" s="542">
        <f t="shared" si="40"/>
        <v>-134.92780107947442</v>
      </c>
      <c r="AJ16" s="542">
        <f t="shared" si="40"/>
        <v>-292.76998394639077</v>
      </c>
      <c r="AK16" s="542">
        <f t="shared" si="40"/>
        <v>-22.431711536689818</v>
      </c>
      <c r="AL16" s="542">
        <f t="shared" si="40"/>
        <v>20.99780591089791</v>
      </c>
      <c r="AM16" s="542">
        <f t="shared" si="40"/>
        <v>-117.41832915281094</v>
      </c>
      <c r="AN16" s="542">
        <f t="shared" si="40"/>
        <v>-111.41613318443024</v>
      </c>
      <c r="AO16" s="542">
        <f t="shared" si="40"/>
        <v>-113.2818616024349</v>
      </c>
      <c r="AP16" s="542">
        <f t="shared" si="40"/>
        <v>203.70725001492531</v>
      </c>
      <c r="AQ16" s="542">
        <f t="shared" si="2"/>
        <v>-1381.2505099850005</v>
      </c>
      <c r="AR16" s="573"/>
      <c r="AS16" s="542">
        <f>+AS8+AS7</f>
        <v>-151.47711511727169</v>
      </c>
      <c r="AT16" s="542">
        <f t="shared" ref="AT16:BD16" si="41">+AT8+AT7</f>
        <v>-41.725859148055861</v>
      </c>
      <c r="AU16" s="542">
        <f t="shared" si="41"/>
        <v>-104.98643829015384</v>
      </c>
      <c r="AV16" s="542">
        <f t="shared" si="41"/>
        <v>-100.99110955284607</v>
      </c>
      <c r="AW16" s="542">
        <f t="shared" si="41"/>
        <v>30.747518603635626</v>
      </c>
      <c r="AX16" s="542">
        <f t="shared" si="41"/>
        <v>118.05276415039498</v>
      </c>
      <c r="AY16" s="542">
        <f t="shared" si="41"/>
        <v>-17.307250079605069</v>
      </c>
      <c r="AZ16" s="542">
        <f t="shared" si="41"/>
        <v>97.812886062083976</v>
      </c>
      <c r="BA16" s="542">
        <f t="shared" si="41"/>
        <v>-40.402789516271582</v>
      </c>
      <c r="BB16" s="542">
        <f t="shared" si="41"/>
        <v>6.361850913728631</v>
      </c>
      <c r="BC16" s="542">
        <f t="shared" si="41"/>
        <v>-80.98016757627272</v>
      </c>
      <c r="BD16" s="542">
        <f t="shared" si="41"/>
        <v>632.87913309372777</v>
      </c>
      <c r="BE16" s="542">
        <f t="shared" si="3"/>
        <v>347.98342354309415</v>
      </c>
      <c r="BF16" s="573"/>
      <c r="BG16" s="542">
        <f>+BG8+BG7</f>
        <v>-169.50718722901308</v>
      </c>
      <c r="BH16" s="542">
        <f t="shared" ref="BH16:BR16" si="42">+BH8+BH7</f>
        <v>-53.544259199013027</v>
      </c>
      <c r="BI16" s="542">
        <f t="shared" si="42"/>
        <v>16.332765640986736</v>
      </c>
      <c r="BJ16" s="542">
        <f t="shared" si="42"/>
        <v>-102.0096547290126</v>
      </c>
      <c r="BK16" s="542">
        <f t="shared" si="42"/>
        <v>-39.222082679012829</v>
      </c>
      <c r="BL16" s="542">
        <f t="shared" si="42"/>
        <v>89.037018671986402</v>
      </c>
      <c r="BM16" s="542">
        <f t="shared" si="42"/>
        <v>157.26789130998702</v>
      </c>
      <c r="BN16" s="542">
        <f t="shared" si="42"/>
        <v>250.74680771098761</v>
      </c>
      <c r="BO16" s="542">
        <f t="shared" si="42"/>
        <v>-423.22453128901293</v>
      </c>
      <c r="BP16" s="542">
        <f t="shared" si="42"/>
        <v>-210.57795747901355</v>
      </c>
      <c r="BQ16" s="542">
        <f t="shared" si="42"/>
        <v>-95.955598159013334</v>
      </c>
      <c r="BR16" s="542">
        <f t="shared" si="42"/>
        <v>446.54158244098642</v>
      </c>
      <c r="BS16" s="542">
        <f t="shared" si="4"/>
        <v>-134.11520498815719</v>
      </c>
      <c r="BT16" s="573"/>
      <c r="BU16" s="542">
        <f>+BU8+BU7</f>
        <v>-189.53019436833316</v>
      </c>
      <c r="BV16" s="542">
        <f t="shared" ref="BV16:CF16" si="43">+BV8+BV7</f>
        <v>-205.54229861833358</v>
      </c>
      <c r="BW16" s="542">
        <f t="shared" si="43"/>
        <v>2.8512738616666171</v>
      </c>
      <c r="BX16" s="542">
        <f t="shared" si="43"/>
        <v>-182.54907129733374</v>
      </c>
      <c r="BY16" s="542">
        <f t="shared" si="43"/>
        <v>-112.30440203833348</v>
      </c>
      <c r="BZ16" s="542">
        <f t="shared" si="43"/>
        <v>77.289436871666453</v>
      </c>
      <c r="CA16" s="542">
        <f t="shared" si="43"/>
        <v>57.440874971666744</v>
      </c>
      <c r="CB16" s="542">
        <f t="shared" si="43"/>
        <v>-61.000592968333798</v>
      </c>
      <c r="CC16" s="542">
        <f t="shared" si="43"/>
        <v>-20.525756308332713</v>
      </c>
      <c r="CD16" s="542">
        <f t="shared" si="43"/>
        <v>-89.814836378332828</v>
      </c>
      <c r="CE16" s="542">
        <f t="shared" si="43"/>
        <v>-87.66101210833358</v>
      </c>
      <c r="CF16" s="542">
        <f t="shared" si="43"/>
        <v>350.23596860166691</v>
      </c>
      <c r="CG16" s="542">
        <f t="shared" si="5"/>
        <v>-461.11060977900007</v>
      </c>
      <c r="CH16" s="573"/>
      <c r="CI16" s="542">
        <f>+CI8+CI7</f>
        <v>-375.42098223333323</v>
      </c>
      <c r="CJ16" s="542">
        <f t="shared" ref="CJ16:CT16" si="44">+CJ8+CJ7</f>
        <v>-183.09343685733299</v>
      </c>
      <c r="CK16" s="542">
        <f t="shared" si="44"/>
        <v>30.526165062616744</v>
      </c>
      <c r="CL16" s="542">
        <f t="shared" si="44"/>
        <v>-179.97742740333308</v>
      </c>
      <c r="CM16" s="542">
        <f t="shared" si="44"/>
        <v>-97.507952189333309</v>
      </c>
      <c r="CN16" s="542">
        <f t="shared" si="44"/>
        <v>-156.47780388933325</v>
      </c>
      <c r="CO16" s="542">
        <f t="shared" si="44"/>
        <v>-115.00284928933331</v>
      </c>
      <c r="CP16" s="542">
        <f t="shared" si="44"/>
        <v>-125.69116163133306</v>
      </c>
      <c r="CQ16" s="542">
        <f t="shared" si="44"/>
        <v>-137.71564867373334</v>
      </c>
      <c r="CR16" s="542">
        <f t="shared" si="44"/>
        <v>-161.5382359888161</v>
      </c>
      <c r="CS16" s="542">
        <f t="shared" si="44"/>
        <v>326.85276900666707</v>
      </c>
      <c r="CT16" s="542">
        <f t="shared" si="44"/>
        <v>-373.92252537533369</v>
      </c>
      <c r="CU16" s="542">
        <f t="shared" si="6"/>
        <v>-1548.9690894619312</v>
      </c>
      <c r="CV16" s="573"/>
      <c r="CW16" s="542">
        <f>+CW8+CW7</f>
        <v>-259.16891481274001</v>
      </c>
      <c r="CX16" s="542">
        <f t="shared" ref="CX16:DH16" si="45">+CX8+CX7</f>
        <v>-85.665632004725055</v>
      </c>
      <c r="CY16" s="542">
        <f t="shared" si="45"/>
        <v>-82.837171768899935</v>
      </c>
      <c r="CZ16" s="542">
        <f t="shared" si="45"/>
        <v>-138.98498174465004</v>
      </c>
      <c r="DA16" s="542">
        <f t="shared" si="45"/>
        <v>-191.61640673229977</v>
      </c>
      <c r="DB16" s="542">
        <f t="shared" si="45"/>
        <v>-119.79083105444977</v>
      </c>
      <c r="DC16" s="542">
        <f t="shared" si="45"/>
        <v>-136.89486311550002</v>
      </c>
      <c r="DD16" s="542">
        <f t="shared" si="45"/>
        <v>-16.824185483074906</v>
      </c>
      <c r="DE16" s="542">
        <f t="shared" si="45"/>
        <v>-103.82188386932492</v>
      </c>
      <c r="DF16" s="542">
        <f t="shared" si="45"/>
        <v>-24.102679834736431</v>
      </c>
      <c r="DG16" s="542">
        <f t="shared" si="45"/>
        <v>-76.083604896622319</v>
      </c>
      <c r="DH16" s="542">
        <f t="shared" si="45"/>
        <v>384.10953762944951</v>
      </c>
      <c r="DI16" s="542">
        <f t="shared" si="7"/>
        <v>-851.68161768757363</v>
      </c>
      <c r="DJ16" s="573"/>
      <c r="DK16" s="542">
        <f>+DK8+DK7</f>
        <v>-52.633412001599595</v>
      </c>
      <c r="DL16" s="542">
        <f t="shared" ref="DL16:DV16" si="46">+DL8+DL7</f>
        <v>-211.42842365215088</v>
      </c>
      <c r="DM16" s="542">
        <f t="shared" si="46"/>
        <v>6.4458680924994711</v>
      </c>
      <c r="DN16" s="542">
        <f t="shared" si="46"/>
        <v>-232.89150999758471</v>
      </c>
      <c r="DO16" s="542">
        <f t="shared" si="46"/>
        <v>123.05977243912514</v>
      </c>
      <c r="DP16" s="542">
        <f t="shared" si="46"/>
        <v>-147.65469701276891</v>
      </c>
      <c r="DQ16" s="542">
        <f t="shared" si="46"/>
        <v>-110.08254004998344</v>
      </c>
      <c r="DR16" s="542">
        <f t="shared" si="46"/>
        <v>-59.195521603467149</v>
      </c>
      <c r="DS16" s="542">
        <f t="shared" si="46"/>
        <v>-115.08228040024952</v>
      </c>
      <c r="DT16" s="542">
        <f t="shared" si="46"/>
        <v>-322.24291953125049</v>
      </c>
      <c r="DU16" s="542">
        <f t="shared" si="46"/>
        <v>-70.244151245199305</v>
      </c>
      <c r="DV16" s="542">
        <f t="shared" si="46"/>
        <v>53.271816174574496</v>
      </c>
      <c r="DW16" s="542">
        <f t="shared" si="8"/>
        <v>-1138.6779987880548</v>
      </c>
      <c r="DX16" s="573"/>
      <c r="DY16" s="542">
        <f>+DY8+DY7</f>
        <v>-124.81854923999947</v>
      </c>
      <c r="DZ16" s="542">
        <f t="shared" ref="DZ16:EJ16" si="47">+DZ8+DZ7</f>
        <v>-158.28400066999998</v>
      </c>
      <c r="EA16" s="542">
        <f t="shared" si="47"/>
        <v>-80.078766150000121</v>
      </c>
      <c r="EB16" s="542">
        <f t="shared" si="47"/>
        <v>-130.51078173999991</v>
      </c>
      <c r="EC16" s="542">
        <f t="shared" si="47"/>
        <v>-192.22346980000009</v>
      </c>
      <c r="ED16" s="542">
        <f t="shared" si="47"/>
        <v>-181.97465283999975</v>
      </c>
      <c r="EE16" s="542">
        <f t="shared" si="47"/>
        <v>-50.610195840000074</v>
      </c>
      <c r="EF16" s="542">
        <f t="shared" si="47"/>
        <v>-81.561325640000106</v>
      </c>
      <c r="EG16" s="542">
        <f t="shared" si="47"/>
        <v>-348.99883219333344</v>
      </c>
      <c r="EH16" s="542">
        <f t="shared" si="47"/>
        <v>-244.62970895666689</v>
      </c>
      <c r="EI16" s="542">
        <f t="shared" si="47"/>
        <v>-149.494679572</v>
      </c>
      <c r="EJ16" s="542">
        <f t="shared" si="47"/>
        <v>222.53564632999996</v>
      </c>
      <c r="EK16" s="542">
        <f t="shared" si="9"/>
        <v>-1520.6493163119999</v>
      </c>
      <c r="EL16" s="573"/>
      <c r="EM16" s="542">
        <f>+EM8+EM7</f>
        <v>-195.04568411000002</v>
      </c>
      <c r="EN16" s="542">
        <f t="shared" ref="EN16:EX16" si="48">+EN8+EN7</f>
        <v>-150.04448976999984</v>
      </c>
      <c r="EO16" s="542">
        <f t="shared" si="48"/>
        <v>-12.765984690000234</v>
      </c>
      <c r="EP16" s="542">
        <f t="shared" si="48"/>
        <v>-403.18866779000001</v>
      </c>
      <c r="EQ16" s="542">
        <f t="shared" si="48"/>
        <v>-182.68478289999996</v>
      </c>
      <c r="ER16" s="542">
        <f t="shared" si="48"/>
        <v>-115.01339832400004</v>
      </c>
      <c r="ES16" s="542">
        <f t="shared" si="48"/>
        <v>-109.52555529599999</v>
      </c>
      <c r="ET16" s="542">
        <f t="shared" si="48"/>
        <v>-46.80283775999942</v>
      </c>
      <c r="EU16" s="542">
        <f t="shared" si="48"/>
        <v>-149.33566073999981</v>
      </c>
      <c r="EV16" s="542">
        <f t="shared" si="48"/>
        <v>-175.84073603999997</v>
      </c>
      <c r="EW16" s="542">
        <f t="shared" si="48"/>
        <v>-66.561038661499992</v>
      </c>
      <c r="EX16" s="542">
        <f t="shared" si="48"/>
        <v>295.36179681712497</v>
      </c>
      <c r="EY16" s="542">
        <f t="shared" si="10"/>
        <v>-1311.4470392643746</v>
      </c>
      <c r="EZ16" s="573"/>
      <c r="FA16" s="542">
        <f t="shared" ref="FA16:FL16" si="49">+FA8+FA7</f>
        <v>-252.96821540000053</v>
      </c>
      <c r="FB16" s="542">
        <f t="shared" si="49"/>
        <v>-317.03408413000034</v>
      </c>
      <c r="FC16" s="542">
        <f t="shared" si="49"/>
        <v>-27.255025500000393</v>
      </c>
      <c r="FD16" s="542">
        <f t="shared" si="49"/>
        <v>-133.28413644999983</v>
      </c>
      <c r="FE16" s="542">
        <f t="shared" si="49"/>
        <v>-216.98745468000004</v>
      </c>
      <c r="FF16" s="542">
        <f t="shared" si="49"/>
        <v>-129.31868652000026</v>
      </c>
      <c r="FG16" s="542">
        <f t="shared" si="49"/>
        <v>34.522067349999816</v>
      </c>
      <c r="FH16" s="542">
        <f t="shared" si="49"/>
        <v>-6.828128560000323</v>
      </c>
      <c r="FI16" s="542">
        <f t="shared" si="49"/>
        <v>-120.59629212999926</v>
      </c>
      <c r="FJ16" s="542">
        <f t="shared" si="49"/>
        <v>-167.56526952000038</v>
      </c>
      <c r="FK16" s="542">
        <f t="shared" si="49"/>
        <v>-187.87214917000017</v>
      </c>
      <c r="FL16" s="542">
        <f t="shared" si="49"/>
        <v>293.47844732000044</v>
      </c>
      <c r="FM16" s="542">
        <f t="shared" si="11"/>
        <v>-1231.7089273900012</v>
      </c>
      <c r="FO16" s="542">
        <f>+FO8+FO7</f>
        <v>-170.37853327311575</v>
      </c>
      <c r="FP16" s="542">
        <f t="shared" ref="FP16:FX16" si="50">+FP8+FP7</f>
        <v>-132.74077564311551</v>
      </c>
      <c r="FQ16" s="542">
        <f t="shared" si="50"/>
        <v>-22.895976301115297</v>
      </c>
      <c r="FR16" s="542">
        <f t="shared" si="50"/>
        <v>-157.3656360184649</v>
      </c>
      <c r="FS16" s="542">
        <f t="shared" si="50"/>
        <v>-21.542069843115087</v>
      </c>
      <c r="FT16" s="542">
        <f t="shared" si="50"/>
        <v>-167.54368721311516</v>
      </c>
      <c r="FU16" s="542">
        <f t="shared" si="50"/>
        <v>-76.728463539782069</v>
      </c>
      <c r="FV16" s="542">
        <f t="shared" si="50"/>
        <v>-40.480083682559552</v>
      </c>
      <c r="FW16" s="542">
        <f t="shared" si="50"/>
        <v>-248.33508524056481</v>
      </c>
      <c r="FX16" s="542">
        <f t="shared" si="50"/>
        <v>-203.48503096558989</v>
      </c>
      <c r="FY16" s="542">
        <f>+SUM(FO16:FX16)</f>
        <v>-1241.4953417205379</v>
      </c>
      <c r="GA16" s="708"/>
    </row>
    <row r="17" spans="2:183" ht="15.75" x14ac:dyDescent="0.25">
      <c r="B17" s="687" t="s">
        <v>96</v>
      </c>
      <c r="C17" s="542">
        <f t="shared" ref="C17:N17" si="51">+C18+C30+C32</f>
        <v>-150.13930607423546</v>
      </c>
      <c r="D17" s="542">
        <f t="shared" si="51"/>
        <v>-140.21628576764027</v>
      </c>
      <c r="E17" s="542">
        <f t="shared" si="51"/>
        <v>-203.98244272263776</v>
      </c>
      <c r="F17" s="542">
        <f t="shared" si="51"/>
        <v>-208.81356895606666</v>
      </c>
      <c r="G17" s="542">
        <f t="shared" si="51"/>
        <v>-277.43927673680975</v>
      </c>
      <c r="H17" s="542">
        <f t="shared" si="51"/>
        <v>59.372444621131052</v>
      </c>
      <c r="I17" s="542">
        <f t="shared" si="51"/>
        <v>-99.427470729512095</v>
      </c>
      <c r="J17" s="542">
        <f t="shared" si="51"/>
        <v>279.4174419168321</v>
      </c>
      <c r="K17" s="542">
        <f t="shared" si="51"/>
        <v>-239.51948351733301</v>
      </c>
      <c r="L17" s="542">
        <f t="shared" si="51"/>
        <v>-436.19864780720764</v>
      </c>
      <c r="M17" s="542">
        <f t="shared" si="51"/>
        <v>-288.07544892291753</v>
      </c>
      <c r="N17" s="542">
        <f t="shared" si="51"/>
        <v>160.69600002436596</v>
      </c>
      <c r="O17" s="542">
        <f t="shared" si="0"/>
        <v>-1544.3260446720312</v>
      </c>
      <c r="P17" s="573"/>
      <c r="Q17" s="542">
        <f>+Q18+Q30+Q32</f>
        <v>-225.12417909176943</v>
      </c>
      <c r="R17" s="542">
        <f t="shared" ref="R17:AB17" si="52">+R18+R30+R32</f>
        <v>-63.392842234803524</v>
      </c>
      <c r="S17" s="542">
        <f t="shared" si="52"/>
        <v>-503.62882267626293</v>
      </c>
      <c r="T17" s="542">
        <f t="shared" si="52"/>
        <v>-65.943306739260095</v>
      </c>
      <c r="U17" s="542">
        <f t="shared" si="52"/>
        <v>-158.76646716339116</v>
      </c>
      <c r="V17" s="542">
        <f t="shared" si="52"/>
        <v>-141.13678837163911</v>
      </c>
      <c r="W17" s="542">
        <f t="shared" si="52"/>
        <v>-23.103101991000102</v>
      </c>
      <c r="X17" s="542">
        <f t="shared" si="52"/>
        <v>-197.87165417273044</v>
      </c>
      <c r="Y17" s="542">
        <f t="shared" si="52"/>
        <v>156.67636908661268</v>
      </c>
      <c r="Z17" s="542">
        <f t="shared" si="52"/>
        <v>-123.33250374413299</v>
      </c>
      <c r="AA17" s="542">
        <f t="shared" si="52"/>
        <v>-352.08906864630831</v>
      </c>
      <c r="AB17" s="542">
        <f t="shared" si="52"/>
        <v>97.130005882109913</v>
      </c>
      <c r="AC17" s="542">
        <f t="shared" si="1"/>
        <v>-1600.5823598625757</v>
      </c>
      <c r="AD17" s="573"/>
      <c r="AE17" s="542">
        <f>+AE18+AE30+AE32</f>
        <v>-180.52838641252038</v>
      </c>
      <c r="AF17" s="542">
        <f t="shared" ref="AF17:AP17" si="53">+AF18+AF30+AF32</f>
        <v>-49.805242521437279</v>
      </c>
      <c r="AG17" s="542">
        <f t="shared" si="53"/>
        <v>-213.67378564846626</v>
      </c>
      <c r="AH17" s="542">
        <f t="shared" si="53"/>
        <v>-85.505697826168671</v>
      </c>
      <c r="AI17" s="542">
        <f t="shared" si="53"/>
        <v>-4.1409150794742544</v>
      </c>
      <c r="AJ17" s="542">
        <f t="shared" si="53"/>
        <v>-393.40113494639104</v>
      </c>
      <c r="AK17" s="542">
        <f t="shared" si="53"/>
        <v>-37.426590536689645</v>
      </c>
      <c r="AL17" s="542">
        <f t="shared" si="53"/>
        <v>-34.232094089102148</v>
      </c>
      <c r="AM17" s="542">
        <f t="shared" si="53"/>
        <v>-149.38219815281087</v>
      </c>
      <c r="AN17" s="542">
        <f t="shared" si="53"/>
        <v>-63.978487184430364</v>
      </c>
      <c r="AO17" s="542">
        <f t="shared" si="53"/>
        <v>-33.467659602434864</v>
      </c>
      <c r="AP17" s="542">
        <f t="shared" si="53"/>
        <v>-113.35697498507466</v>
      </c>
      <c r="AQ17" s="542">
        <f t="shared" si="2"/>
        <v>-1358.8991669850004</v>
      </c>
      <c r="AR17" s="573"/>
      <c r="AS17" s="542">
        <f>+AS18+AS30+AS32</f>
        <v>-17.519012117271622</v>
      </c>
      <c r="AT17" s="542">
        <f t="shared" ref="AT17:BD17" si="54">+AT18+AT30+AT32</f>
        <v>-88.120415148056054</v>
      </c>
      <c r="AU17" s="542">
        <f t="shared" si="54"/>
        <v>-623.93045729015387</v>
      </c>
      <c r="AV17" s="542">
        <f t="shared" si="54"/>
        <v>94.471977447153947</v>
      </c>
      <c r="AW17" s="542">
        <f t="shared" si="54"/>
        <v>101.47135460363563</v>
      </c>
      <c r="AX17" s="542">
        <f t="shared" si="54"/>
        <v>320.88146815039488</v>
      </c>
      <c r="AY17" s="542">
        <f t="shared" si="54"/>
        <v>6.6131939203949983</v>
      </c>
      <c r="AZ17" s="542">
        <f t="shared" si="54"/>
        <v>106.34145806208404</v>
      </c>
      <c r="BA17" s="542">
        <f t="shared" si="54"/>
        <v>-112.67334651627164</v>
      </c>
      <c r="BB17" s="542">
        <f t="shared" si="54"/>
        <v>42.323595913728688</v>
      </c>
      <c r="BC17" s="542">
        <f t="shared" si="54"/>
        <v>14.829618423727204</v>
      </c>
      <c r="BD17" s="542">
        <f t="shared" si="54"/>
        <v>386.06672709372776</v>
      </c>
      <c r="BE17" s="542">
        <f t="shared" si="3"/>
        <v>230.75616254309398</v>
      </c>
      <c r="BF17" s="573"/>
      <c r="BG17" s="542">
        <f>+BG18+BG30+BG32</f>
        <v>-14.067225229012948</v>
      </c>
      <c r="BH17" s="542">
        <f t="shared" ref="BH17:BR17" si="55">+BH18+BH30+BH32</f>
        <v>97.213288800986788</v>
      </c>
      <c r="BI17" s="542">
        <f t="shared" si="55"/>
        <v>-193.52681935901327</v>
      </c>
      <c r="BJ17" s="542">
        <f t="shared" si="55"/>
        <v>-4.3207957290125929</v>
      </c>
      <c r="BK17" s="542">
        <f t="shared" si="55"/>
        <v>145.61283632098733</v>
      </c>
      <c r="BL17" s="542">
        <f t="shared" si="55"/>
        <v>41.027063671986383</v>
      </c>
      <c r="BM17" s="542">
        <f t="shared" si="55"/>
        <v>189.451818309987</v>
      </c>
      <c r="BN17" s="542">
        <f t="shared" si="55"/>
        <v>161.21043871098757</v>
      </c>
      <c r="BO17" s="542">
        <f t="shared" si="55"/>
        <v>-450.79336328901314</v>
      </c>
      <c r="BP17" s="542">
        <f t="shared" si="55"/>
        <v>-87.238354479013424</v>
      </c>
      <c r="BQ17" s="542">
        <f t="shared" si="55"/>
        <v>49.493926840986653</v>
      </c>
      <c r="BR17" s="542">
        <f t="shared" si="55"/>
        <v>240.23496244098635</v>
      </c>
      <c r="BS17" s="542">
        <f t="shared" si="4"/>
        <v>174.2977770118427</v>
      </c>
      <c r="BT17" s="573"/>
      <c r="BU17" s="542">
        <f>+BU18+BU30+BU32</f>
        <v>-286.65027936833309</v>
      </c>
      <c r="BV17" s="542">
        <f t="shared" ref="BV17:CF17" si="56">+BV18+BV30+BV32</f>
        <v>-93.935204618333657</v>
      </c>
      <c r="BW17" s="542">
        <f t="shared" si="56"/>
        <v>49.601603861666689</v>
      </c>
      <c r="BX17" s="542">
        <f t="shared" si="56"/>
        <v>-77.293064297333757</v>
      </c>
      <c r="BY17" s="542">
        <f t="shared" si="56"/>
        <v>346.64560596166655</v>
      </c>
      <c r="BZ17" s="542">
        <f t="shared" si="56"/>
        <v>-256.99851912833344</v>
      </c>
      <c r="CA17" s="542">
        <f t="shared" si="56"/>
        <v>-83.419452028333367</v>
      </c>
      <c r="CB17" s="542">
        <f t="shared" si="56"/>
        <v>-84.820182968333881</v>
      </c>
      <c r="CC17" s="542">
        <f t="shared" si="56"/>
        <v>-5.489469308332616</v>
      </c>
      <c r="CD17" s="542">
        <f t="shared" si="56"/>
        <v>-140.29771837833303</v>
      </c>
      <c r="CE17" s="542">
        <f t="shared" si="56"/>
        <v>101.09780489166654</v>
      </c>
      <c r="CF17" s="542">
        <f t="shared" si="56"/>
        <v>219.75959160166695</v>
      </c>
      <c r="CG17" s="542">
        <f t="shared" si="5"/>
        <v>-311.79928377900006</v>
      </c>
      <c r="CH17" s="573"/>
      <c r="CI17" s="542">
        <f>+CI18+CI30+CI32</f>
        <v>-130.36108423333326</v>
      </c>
      <c r="CJ17" s="542">
        <f t="shared" ref="CJ17:CT17" si="57">+CJ18+CJ30+CJ32</f>
        <v>-216.36041185733296</v>
      </c>
      <c r="CK17" s="542">
        <f t="shared" si="57"/>
        <v>-472.16797793738311</v>
      </c>
      <c r="CL17" s="542">
        <f t="shared" si="57"/>
        <v>122.78537359666677</v>
      </c>
      <c r="CM17" s="542">
        <f t="shared" si="57"/>
        <v>256.5381408106669</v>
      </c>
      <c r="CN17" s="542">
        <f t="shared" si="57"/>
        <v>-540.88617288933324</v>
      </c>
      <c r="CO17" s="542">
        <f t="shared" si="57"/>
        <v>145.54950071066662</v>
      </c>
      <c r="CP17" s="542">
        <f t="shared" si="57"/>
        <v>-121.40477863133296</v>
      </c>
      <c r="CQ17" s="542">
        <f t="shared" si="57"/>
        <v>-427.19573167373346</v>
      </c>
      <c r="CR17" s="542">
        <f t="shared" si="57"/>
        <v>-69.913310988816022</v>
      </c>
      <c r="CS17" s="542">
        <f t="shared" si="57"/>
        <v>290.05011000666684</v>
      </c>
      <c r="CT17" s="542">
        <f t="shared" si="57"/>
        <v>-736.00064137533354</v>
      </c>
      <c r="CU17" s="542">
        <f t="shared" si="6"/>
        <v>-1899.3669844619312</v>
      </c>
      <c r="CV17" s="573"/>
      <c r="CW17" s="542">
        <f>+CW18+CW30+CW32</f>
        <v>100.56723318726014</v>
      </c>
      <c r="CX17" s="542">
        <f t="shared" ref="CX17:DH17" si="58">+CX18+CX30+CX32</f>
        <v>-410.65241500472519</v>
      </c>
      <c r="CY17" s="542">
        <f t="shared" si="58"/>
        <v>89.23902023110017</v>
      </c>
      <c r="CZ17" s="542">
        <f t="shared" si="58"/>
        <v>-214.34618074465021</v>
      </c>
      <c r="DA17" s="542">
        <f t="shared" si="58"/>
        <v>-72.810878732299614</v>
      </c>
      <c r="DB17" s="542">
        <f t="shared" si="58"/>
        <v>-11.988193054449908</v>
      </c>
      <c r="DC17" s="542">
        <f t="shared" si="58"/>
        <v>-271.22473311550004</v>
      </c>
      <c r="DD17" s="542">
        <f t="shared" si="58"/>
        <v>-166.7361084830749</v>
      </c>
      <c r="DE17" s="542">
        <f t="shared" si="58"/>
        <v>-222.59519286932496</v>
      </c>
      <c r="DF17" s="542">
        <f t="shared" si="58"/>
        <v>347.15972516526364</v>
      </c>
      <c r="DG17" s="542">
        <f t="shared" si="58"/>
        <v>399.36523710337747</v>
      </c>
      <c r="DH17" s="542">
        <f t="shared" si="58"/>
        <v>-15.199739370550446</v>
      </c>
      <c r="DI17" s="542">
        <f t="shared" si="7"/>
        <v>-449.222225687574</v>
      </c>
      <c r="DJ17" s="573"/>
      <c r="DK17" s="542">
        <f>+DK18+DK30+DK32</f>
        <v>82.121932998400439</v>
      </c>
      <c r="DL17" s="542">
        <f t="shared" ref="DL17:DV17" si="59">+DL18+DL30+DL32</f>
        <v>-201.90423565215082</v>
      </c>
      <c r="DM17" s="542">
        <f t="shared" si="59"/>
        <v>-38.553330907500651</v>
      </c>
      <c r="DN17" s="542">
        <f t="shared" si="59"/>
        <v>-239.41152299758454</v>
      </c>
      <c r="DO17" s="542">
        <f t="shared" si="59"/>
        <v>414.92554243912502</v>
      </c>
      <c r="DP17" s="542">
        <f t="shared" si="59"/>
        <v>-125.57912801276908</v>
      </c>
      <c r="DQ17" s="542">
        <f t="shared" si="59"/>
        <v>-141.18610404998321</v>
      </c>
      <c r="DR17" s="542">
        <f t="shared" si="59"/>
        <v>-172.24299960346713</v>
      </c>
      <c r="DS17" s="542">
        <f t="shared" si="59"/>
        <v>399.31332259975011</v>
      </c>
      <c r="DT17" s="542">
        <f t="shared" si="59"/>
        <v>132.51345146874965</v>
      </c>
      <c r="DU17" s="542">
        <f t="shared" si="59"/>
        <v>399.42427975480075</v>
      </c>
      <c r="DV17" s="542">
        <f t="shared" si="59"/>
        <v>-721.09117382542559</v>
      </c>
      <c r="DW17" s="542">
        <f t="shared" si="8"/>
        <v>-211.66996578805504</v>
      </c>
      <c r="DX17" s="573"/>
      <c r="DY17" s="542">
        <f>+DY18+DY30+DY32</f>
        <v>135.40715776000059</v>
      </c>
      <c r="DZ17" s="542">
        <f t="shared" ref="DZ17:EJ17" si="60">+DZ18+DZ30+DZ32</f>
        <v>-81.166795669999971</v>
      </c>
      <c r="EA17" s="542">
        <f t="shared" si="60"/>
        <v>-381.41426815</v>
      </c>
      <c r="EB17" s="542">
        <f t="shared" si="60"/>
        <v>-9.4108117400001845</v>
      </c>
      <c r="EC17" s="542">
        <f t="shared" si="60"/>
        <v>-106.6685327999997</v>
      </c>
      <c r="ED17" s="542">
        <f t="shared" si="60"/>
        <v>-15.9090308399999</v>
      </c>
      <c r="EE17" s="542">
        <f t="shared" si="60"/>
        <v>102.52887516000001</v>
      </c>
      <c r="EF17" s="542">
        <f t="shared" si="60"/>
        <v>-310.36685864000032</v>
      </c>
      <c r="EG17" s="542">
        <f t="shared" si="60"/>
        <v>-663.68602519333319</v>
      </c>
      <c r="EH17" s="542">
        <f t="shared" si="60"/>
        <v>181.23597404333307</v>
      </c>
      <c r="EI17" s="542">
        <f t="shared" si="60"/>
        <v>-518.46841957200013</v>
      </c>
      <c r="EJ17" s="542">
        <f t="shared" si="60"/>
        <v>-71.017228920000463</v>
      </c>
      <c r="EK17" s="542">
        <f t="shared" si="9"/>
        <v>-1738.9359645620002</v>
      </c>
      <c r="EL17" s="573"/>
      <c r="EM17" s="542">
        <f>+EM18+EM30+EM32</f>
        <v>-236.98785590999989</v>
      </c>
      <c r="EN17" s="542">
        <f t="shared" ref="EN17:EX17" si="61">+EN18+EN30+EN32</f>
        <v>-348.35838143999956</v>
      </c>
      <c r="EO17" s="542">
        <f t="shared" si="61"/>
        <v>-427.27481372000045</v>
      </c>
      <c r="EP17" s="542">
        <f t="shared" si="61"/>
        <v>-85.175005540000143</v>
      </c>
      <c r="EQ17" s="542">
        <f t="shared" si="61"/>
        <v>-95.313265879999904</v>
      </c>
      <c r="ER17" s="542">
        <f t="shared" si="61"/>
        <v>-241.06014535399981</v>
      </c>
      <c r="ES17" s="542">
        <f t="shared" si="61"/>
        <v>-441.68971065600022</v>
      </c>
      <c r="ET17" s="542">
        <f t="shared" si="61"/>
        <v>-140.75907513000126</v>
      </c>
      <c r="EU17" s="542">
        <f t="shared" si="61"/>
        <v>-34.044417629997895</v>
      </c>
      <c r="EV17" s="542">
        <f t="shared" si="61"/>
        <v>-0.58125819999986561</v>
      </c>
      <c r="EW17" s="542">
        <f t="shared" si="61"/>
        <v>142.58401806850011</v>
      </c>
      <c r="EX17" s="542">
        <f t="shared" si="61"/>
        <v>50.582789357124966</v>
      </c>
      <c r="EY17" s="542">
        <f t="shared" si="10"/>
        <v>-1858.0771220343738</v>
      </c>
      <c r="EZ17" s="573"/>
      <c r="FA17" s="542">
        <f t="shared" ref="FA17:FL17" si="62">+FA18+FA30+FA32</f>
        <v>-353.1335843600026</v>
      </c>
      <c r="FB17" s="542">
        <f t="shared" si="62"/>
        <v>-291.92224623999823</v>
      </c>
      <c r="FC17" s="542">
        <f t="shared" si="62"/>
        <v>-50.232489120000764</v>
      </c>
      <c r="FD17" s="542">
        <f t="shared" si="62"/>
        <v>207.81210726000029</v>
      </c>
      <c r="FE17" s="542">
        <f t="shared" si="62"/>
        <v>-222.77698455999996</v>
      </c>
      <c r="FF17" s="542">
        <f t="shared" si="62"/>
        <v>-309.80730105000043</v>
      </c>
      <c r="FG17" s="542">
        <f t="shared" si="62"/>
        <v>-60.298634970000137</v>
      </c>
      <c r="FH17" s="542">
        <f t="shared" si="62"/>
        <v>-56.293325310000171</v>
      </c>
      <c r="FI17" s="542">
        <f t="shared" si="62"/>
        <v>41.846613580000621</v>
      </c>
      <c r="FJ17" s="542">
        <f t="shared" si="62"/>
        <v>-165.13100569000042</v>
      </c>
      <c r="FK17" s="542">
        <f t="shared" si="62"/>
        <v>-10.136126880000063</v>
      </c>
      <c r="FL17" s="542">
        <f t="shared" si="62"/>
        <v>-32.76198708999965</v>
      </c>
      <c r="FM17" s="542">
        <f t="shared" si="11"/>
        <v>-1302.8349644300015</v>
      </c>
      <c r="FO17" s="542">
        <f>+FO18+FO30+FO32</f>
        <v>-197.64941916311579</v>
      </c>
      <c r="FP17" s="542">
        <f t="shared" ref="FP17:FX17" si="63">+FP18+FP30+FP32</f>
        <v>-165.34372610311539</v>
      </c>
      <c r="FQ17" s="542">
        <f t="shared" si="63"/>
        <v>68.438758698884726</v>
      </c>
      <c r="FR17" s="542">
        <f t="shared" si="63"/>
        <v>-191.45285404846493</v>
      </c>
      <c r="FS17" s="542">
        <f t="shared" si="63"/>
        <v>-23.977465833115019</v>
      </c>
      <c r="FT17" s="542">
        <f t="shared" si="63"/>
        <v>-101.54884673311517</v>
      </c>
      <c r="FU17" s="542">
        <f t="shared" si="63"/>
        <v>-143.1549436897821</v>
      </c>
      <c r="FV17" s="542">
        <f t="shared" si="63"/>
        <v>-1.9725471025594743</v>
      </c>
      <c r="FW17" s="542">
        <f t="shared" si="63"/>
        <v>-276.64636881056498</v>
      </c>
      <c r="FX17" s="542">
        <f t="shared" si="63"/>
        <v>-142.43571972558993</v>
      </c>
      <c r="FY17" s="542">
        <f>+SUM(FO17:FX17)</f>
        <v>-1175.7431325105381</v>
      </c>
      <c r="GA17" s="708"/>
    </row>
    <row r="18" spans="2:183" ht="15.75" x14ac:dyDescent="0.25">
      <c r="B18" s="690" t="s">
        <v>51</v>
      </c>
      <c r="C18" s="520">
        <f t="shared" ref="C18:N18" si="64">+C19+C26+C27+C28+C29</f>
        <v>0</v>
      </c>
      <c r="D18" s="520">
        <f t="shared" si="64"/>
        <v>0</v>
      </c>
      <c r="E18" s="520">
        <f t="shared" si="64"/>
        <v>0</v>
      </c>
      <c r="F18" s="520">
        <f t="shared" si="64"/>
        <v>0</v>
      </c>
      <c r="G18" s="520">
        <f t="shared" si="64"/>
        <v>0</v>
      </c>
      <c r="H18" s="520">
        <f t="shared" si="64"/>
        <v>0</v>
      </c>
      <c r="I18" s="520">
        <f t="shared" si="64"/>
        <v>0</v>
      </c>
      <c r="J18" s="520">
        <f t="shared" si="64"/>
        <v>0</v>
      </c>
      <c r="K18" s="520">
        <f t="shared" si="64"/>
        <v>0</v>
      </c>
      <c r="L18" s="520">
        <f t="shared" si="64"/>
        <v>0</v>
      </c>
      <c r="M18" s="520">
        <f t="shared" si="64"/>
        <v>0</v>
      </c>
      <c r="N18" s="520">
        <f t="shared" si="64"/>
        <v>0</v>
      </c>
      <c r="O18" s="520">
        <f t="shared" si="0"/>
        <v>0</v>
      </c>
      <c r="P18" s="699"/>
      <c r="Q18" s="520">
        <f>+Q19+Q26+Q27+Q28+Q29</f>
        <v>0</v>
      </c>
      <c r="R18" s="520">
        <f t="shared" ref="R18:AB18" si="65">+R19+R26+R27+R28+R29</f>
        <v>0</v>
      </c>
      <c r="S18" s="520">
        <f t="shared" si="65"/>
        <v>0</v>
      </c>
      <c r="T18" s="520">
        <f t="shared" si="65"/>
        <v>0</v>
      </c>
      <c r="U18" s="520">
        <f t="shared" si="65"/>
        <v>0</v>
      </c>
      <c r="V18" s="520">
        <f t="shared" si="65"/>
        <v>0</v>
      </c>
      <c r="W18" s="520">
        <f t="shared" si="65"/>
        <v>0</v>
      </c>
      <c r="X18" s="520">
        <f t="shared" si="65"/>
        <v>0</v>
      </c>
      <c r="Y18" s="520">
        <f t="shared" si="65"/>
        <v>0</v>
      </c>
      <c r="Z18" s="520">
        <f t="shared" si="65"/>
        <v>0</v>
      </c>
      <c r="AA18" s="520">
        <f t="shared" si="65"/>
        <v>0</v>
      </c>
      <c r="AB18" s="520">
        <f t="shared" si="65"/>
        <v>0</v>
      </c>
      <c r="AC18" s="520">
        <f t="shared" si="1"/>
        <v>0</v>
      </c>
      <c r="AD18" s="699"/>
      <c r="AE18" s="520">
        <f>+AE19+AE26+AE27+AE28+AE29</f>
        <v>0</v>
      </c>
      <c r="AF18" s="520">
        <f t="shared" ref="AF18:AP18" si="66">+AF19+AF26+AF27+AF28+AF29</f>
        <v>0</v>
      </c>
      <c r="AG18" s="520">
        <f t="shared" si="66"/>
        <v>0</v>
      </c>
      <c r="AH18" s="520">
        <f t="shared" si="66"/>
        <v>0</v>
      </c>
      <c r="AI18" s="520">
        <f t="shared" si="66"/>
        <v>0</v>
      </c>
      <c r="AJ18" s="520">
        <f t="shared" si="66"/>
        <v>0</v>
      </c>
      <c r="AK18" s="520">
        <f t="shared" si="66"/>
        <v>0</v>
      </c>
      <c r="AL18" s="520">
        <f t="shared" si="66"/>
        <v>0</v>
      </c>
      <c r="AM18" s="520">
        <f t="shared" si="66"/>
        <v>0</v>
      </c>
      <c r="AN18" s="520">
        <f t="shared" si="66"/>
        <v>0</v>
      </c>
      <c r="AO18" s="520">
        <f t="shared" si="66"/>
        <v>0</v>
      </c>
      <c r="AP18" s="520">
        <f t="shared" si="66"/>
        <v>0</v>
      </c>
      <c r="AQ18" s="520">
        <f t="shared" si="2"/>
        <v>0</v>
      </c>
      <c r="AR18" s="699"/>
      <c r="AS18" s="520">
        <f>+AS19+AS26+AS27+AS28+AS29</f>
        <v>0</v>
      </c>
      <c r="AT18" s="520">
        <f t="shared" ref="AT18:BD18" si="67">+AT19+AT26+AT27+AT28+AT29</f>
        <v>0</v>
      </c>
      <c r="AU18" s="520">
        <f t="shared" si="67"/>
        <v>0</v>
      </c>
      <c r="AV18" s="520">
        <f t="shared" si="67"/>
        <v>0</v>
      </c>
      <c r="AW18" s="520">
        <f t="shared" si="67"/>
        <v>0</v>
      </c>
      <c r="AX18" s="520">
        <f t="shared" si="67"/>
        <v>0</v>
      </c>
      <c r="AY18" s="520">
        <f t="shared" si="67"/>
        <v>0</v>
      </c>
      <c r="AZ18" s="520">
        <f t="shared" si="67"/>
        <v>0</v>
      </c>
      <c r="BA18" s="520">
        <f t="shared" si="67"/>
        <v>0</v>
      </c>
      <c r="BB18" s="520">
        <f t="shared" si="67"/>
        <v>0</v>
      </c>
      <c r="BC18" s="520">
        <f t="shared" si="67"/>
        <v>0</v>
      </c>
      <c r="BD18" s="520">
        <f t="shared" si="67"/>
        <v>0</v>
      </c>
      <c r="BE18" s="520">
        <f t="shared" si="3"/>
        <v>0</v>
      </c>
      <c r="BF18" s="699"/>
      <c r="BG18" s="520">
        <f>+BG19+BG26+BG27+BG28+BG29</f>
        <v>0</v>
      </c>
      <c r="BH18" s="520">
        <f t="shared" ref="BH18:BR18" si="68">+BH19+BH26+BH27+BH28+BH29</f>
        <v>0</v>
      </c>
      <c r="BI18" s="520">
        <f t="shared" si="68"/>
        <v>21.863078420000001</v>
      </c>
      <c r="BJ18" s="520">
        <f t="shared" si="68"/>
        <v>13.306664939999999</v>
      </c>
      <c r="BK18" s="520">
        <f t="shared" si="68"/>
        <v>0</v>
      </c>
      <c r="BL18" s="520">
        <f t="shared" si="68"/>
        <v>0</v>
      </c>
      <c r="BM18" s="520">
        <f t="shared" si="68"/>
        <v>0</v>
      </c>
      <c r="BN18" s="520">
        <f t="shared" si="68"/>
        <v>0</v>
      </c>
      <c r="BO18" s="520">
        <f t="shared" si="68"/>
        <v>0</v>
      </c>
      <c r="BP18" s="520">
        <f t="shared" si="68"/>
        <v>0</v>
      </c>
      <c r="BQ18" s="520">
        <f t="shared" si="68"/>
        <v>0</v>
      </c>
      <c r="BR18" s="520">
        <f t="shared" si="68"/>
        <v>72</v>
      </c>
      <c r="BS18" s="520">
        <f t="shared" si="4"/>
        <v>107.16974336</v>
      </c>
      <c r="BT18" s="699"/>
      <c r="BU18" s="520">
        <f>+BU19+BU26+BU27+BU28+BU29</f>
        <v>43.129365229999998</v>
      </c>
      <c r="BV18" s="520">
        <f t="shared" ref="BV18:CF18" si="69">+BV19+BV26+BV27+BV28+BV29</f>
        <v>0</v>
      </c>
      <c r="BW18" s="520">
        <f t="shared" si="69"/>
        <v>0</v>
      </c>
      <c r="BX18" s="520">
        <f t="shared" si="69"/>
        <v>0</v>
      </c>
      <c r="BY18" s="520">
        <f t="shared" si="69"/>
        <v>0</v>
      </c>
      <c r="BZ18" s="520">
        <f t="shared" si="69"/>
        <v>0</v>
      </c>
      <c r="CA18" s="520">
        <f t="shared" si="69"/>
        <v>0</v>
      </c>
      <c r="CB18" s="520">
        <f t="shared" si="69"/>
        <v>0</v>
      </c>
      <c r="CC18" s="520">
        <f t="shared" si="69"/>
        <v>0</v>
      </c>
      <c r="CD18" s="520">
        <f t="shared" si="69"/>
        <v>0</v>
      </c>
      <c r="CE18" s="520">
        <f t="shared" si="69"/>
        <v>0</v>
      </c>
      <c r="CF18" s="520">
        <f t="shared" si="69"/>
        <v>0</v>
      </c>
      <c r="CG18" s="520">
        <f t="shared" si="5"/>
        <v>43.129365229999998</v>
      </c>
      <c r="CH18" s="699"/>
      <c r="CI18" s="520">
        <f>+CI19+CI26+CI27+CI28+CI29</f>
        <v>0</v>
      </c>
      <c r="CJ18" s="520">
        <f t="shared" ref="CJ18:CT18" si="70">+CJ19+CJ26+CJ27+CJ28+CJ29</f>
        <v>0</v>
      </c>
      <c r="CK18" s="520">
        <f t="shared" si="70"/>
        <v>0</v>
      </c>
      <c r="CL18" s="520">
        <f t="shared" si="70"/>
        <v>0</v>
      </c>
      <c r="CM18" s="520">
        <f t="shared" si="70"/>
        <v>0</v>
      </c>
      <c r="CN18" s="520">
        <f t="shared" si="70"/>
        <v>0</v>
      </c>
      <c r="CO18" s="520">
        <f t="shared" si="70"/>
        <v>0</v>
      </c>
      <c r="CP18" s="520">
        <f t="shared" si="70"/>
        <v>0</v>
      </c>
      <c r="CQ18" s="520">
        <f t="shared" si="70"/>
        <v>0</v>
      </c>
      <c r="CR18" s="520">
        <f t="shared" si="70"/>
        <v>0</v>
      </c>
      <c r="CS18" s="520">
        <f t="shared" si="70"/>
        <v>0</v>
      </c>
      <c r="CT18" s="520">
        <f t="shared" si="70"/>
        <v>0</v>
      </c>
      <c r="CU18" s="520">
        <f t="shared" si="6"/>
        <v>0</v>
      </c>
      <c r="CV18" s="699"/>
      <c r="CW18" s="520">
        <f>+CW19+CW26+CW27+CW28+CW29</f>
        <v>0</v>
      </c>
      <c r="CX18" s="520">
        <f t="shared" ref="CX18:DH18" si="71">+CX19+CX26+CX27+CX28+CX29</f>
        <v>0</v>
      </c>
      <c r="CY18" s="520">
        <f t="shared" si="71"/>
        <v>0</v>
      </c>
      <c r="CZ18" s="520">
        <f t="shared" si="71"/>
        <v>0</v>
      </c>
      <c r="DA18" s="520">
        <f t="shared" si="71"/>
        <v>0</v>
      </c>
      <c r="DB18" s="520">
        <f t="shared" si="71"/>
        <v>0</v>
      </c>
      <c r="DC18" s="520">
        <f t="shared" si="71"/>
        <v>0</v>
      </c>
      <c r="DD18" s="520">
        <f t="shared" si="71"/>
        <v>0</v>
      </c>
      <c r="DE18" s="520">
        <f t="shared" si="71"/>
        <v>0</v>
      </c>
      <c r="DF18" s="520">
        <f t="shared" si="71"/>
        <v>0</v>
      </c>
      <c r="DG18" s="520">
        <f t="shared" si="71"/>
        <v>0</v>
      </c>
      <c r="DH18" s="520">
        <f t="shared" si="71"/>
        <v>0</v>
      </c>
      <c r="DI18" s="520">
        <f t="shared" si="7"/>
        <v>0</v>
      </c>
      <c r="DJ18" s="699"/>
      <c r="DK18" s="520">
        <f>+DK19+DK26+DK27+DK28+DK29</f>
        <v>0</v>
      </c>
      <c r="DL18" s="520">
        <f t="shared" ref="DL18:DV18" si="72">+DL19+DL26+DL27+DL28+DL29</f>
        <v>0</v>
      </c>
      <c r="DM18" s="520">
        <f t="shared" si="72"/>
        <v>0</v>
      </c>
      <c r="DN18" s="520">
        <f t="shared" si="72"/>
        <v>0</v>
      </c>
      <c r="DO18" s="520">
        <f t="shared" si="72"/>
        <v>0</v>
      </c>
      <c r="DP18" s="520">
        <f t="shared" si="72"/>
        <v>0</v>
      </c>
      <c r="DQ18" s="520">
        <f t="shared" si="72"/>
        <v>0</v>
      </c>
      <c r="DR18" s="520">
        <f t="shared" si="72"/>
        <v>0</v>
      </c>
      <c r="DS18" s="520">
        <f t="shared" si="72"/>
        <v>0</v>
      </c>
      <c r="DT18" s="520">
        <f t="shared" si="72"/>
        <v>0</v>
      </c>
      <c r="DU18" s="520">
        <f t="shared" si="72"/>
        <v>0</v>
      </c>
      <c r="DV18" s="520">
        <f t="shared" si="72"/>
        <v>0</v>
      </c>
      <c r="DW18" s="520">
        <f t="shared" si="8"/>
        <v>0</v>
      </c>
      <c r="DX18" s="699"/>
      <c r="DY18" s="520">
        <f>+DY19+DY26+DY27+DY28+DY29</f>
        <v>0</v>
      </c>
      <c r="DZ18" s="520">
        <f t="shared" ref="DZ18:EJ18" si="73">+DZ19+DZ26+DZ27+DZ28+DZ29</f>
        <v>0</v>
      </c>
      <c r="EA18" s="520">
        <f t="shared" si="73"/>
        <v>0</v>
      </c>
      <c r="EB18" s="520">
        <f t="shared" si="73"/>
        <v>0</v>
      </c>
      <c r="EC18" s="520">
        <f t="shared" si="73"/>
        <v>0</v>
      </c>
      <c r="ED18" s="520">
        <f t="shared" si="73"/>
        <v>0</v>
      </c>
      <c r="EE18" s="520">
        <f t="shared" si="73"/>
        <v>0</v>
      </c>
      <c r="EF18" s="520">
        <f t="shared" si="73"/>
        <v>0</v>
      </c>
      <c r="EG18" s="520">
        <f t="shared" si="73"/>
        <v>0</v>
      </c>
      <c r="EH18" s="520">
        <f t="shared" si="73"/>
        <v>0</v>
      </c>
      <c r="EI18" s="520">
        <f t="shared" si="73"/>
        <v>0</v>
      </c>
      <c r="EJ18" s="520">
        <f t="shared" si="73"/>
        <v>0</v>
      </c>
      <c r="EK18" s="520">
        <f t="shared" si="9"/>
        <v>0</v>
      </c>
      <c r="EL18" s="704"/>
      <c r="EM18" s="520">
        <f>+EM19+EM26+EM27+EM28+EM29</f>
        <v>0</v>
      </c>
      <c r="EN18" s="520">
        <f t="shared" ref="EN18:EX18" si="74">+EN19+EN26+EN27+EN28+EN29</f>
        <v>0</v>
      </c>
      <c r="EO18" s="520">
        <f t="shared" si="74"/>
        <v>0</v>
      </c>
      <c r="EP18" s="520">
        <f t="shared" si="74"/>
        <v>0</v>
      </c>
      <c r="EQ18" s="520">
        <f t="shared" si="74"/>
        <v>0</v>
      </c>
      <c r="ER18" s="520">
        <f t="shared" si="74"/>
        <v>0</v>
      </c>
      <c r="ES18" s="520">
        <f t="shared" si="74"/>
        <v>0</v>
      </c>
      <c r="ET18" s="520">
        <f t="shared" si="74"/>
        <v>0</v>
      </c>
      <c r="EU18" s="520">
        <f t="shared" si="74"/>
        <v>0</v>
      </c>
      <c r="EV18" s="520">
        <f t="shared" si="74"/>
        <v>0</v>
      </c>
      <c r="EW18" s="520">
        <f t="shared" si="74"/>
        <v>0</v>
      </c>
      <c r="EX18" s="520">
        <f t="shared" si="74"/>
        <v>0</v>
      </c>
      <c r="EY18" s="520">
        <f t="shared" si="10"/>
        <v>0</v>
      </c>
      <c r="EZ18" s="704"/>
      <c r="FA18" s="520">
        <f t="shared" ref="FA18:FL18" si="75">+FA19+FA26+FA27+FA28+FA29</f>
        <v>0</v>
      </c>
      <c r="FB18" s="520">
        <f t="shared" si="75"/>
        <v>0</v>
      </c>
      <c r="FC18" s="520">
        <f t="shared" si="75"/>
        <v>0</v>
      </c>
      <c r="FD18" s="520">
        <f t="shared" si="75"/>
        <v>0</v>
      </c>
      <c r="FE18" s="520">
        <f t="shared" si="75"/>
        <v>0</v>
      </c>
      <c r="FF18" s="520">
        <f t="shared" si="75"/>
        <v>0</v>
      </c>
      <c r="FG18" s="520">
        <f t="shared" si="75"/>
        <v>0</v>
      </c>
      <c r="FH18" s="520">
        <f t="shared" si="75"/>
        <v>0</v>
      </c>
      <c r="FI18" s="520">
        <f t="shared" si="75"/>
        <v>0</v>
      </c>
      <c r="FJ18" s="520">
        <f t="shared" si="75"/>
        <v>0</v>
      </c>
      <c r="FK18" s="520">
        <f t="shared" si="75"/>
        <v>0</v>
      </c>
      <c r="FL18" s="520">
        <f t="shared" si="75"/>
        <v>0</v>
      </c>
      <c r="FM18" s="520">
        <f t="shared" si="11"/>
        <v>0</v>
      </c>
      <c r="FO18" s="520">
        <f>+FO19+FO26+FO27+FO28+FO29</f>
        <v>0</v>
      </c>
      <c r="FP18" s="520">
        <f t="shared" ref="FP18:FX18" si="76">+FP19+FP26+FP27+FP28+FP29</f>
        <v>0</v>
      </c>
      <c r="FQ18" s="520">
        <f t="shared" si="76"/>
        <v>0</v>
      </c>
      <c r="FR18" s="520">
        <f t="shared" si="76"/>
        <v>0</v>
      </c>
      <c r="FS18" s="520">
        <f t="shared" si="76"/>
        <v>0</v>
      </c>
      <c r="FT18" s="520">
        <f t="shared" si="76"/>
        <v>0</v>
      </c>
      <c r="FU18" s="520">
        <f t="shared" si="76"/>
        <v>0</v>
      </c>
      <c r="FV18" s="520">
        <f t="shared" si="76"/>
        <v>0</v>
      </c>
      <c r="FW18" s="520">
        <f t="shared" si="76"/>
        <v>0</v>
      </c>
      <c r="FX18" s="520">
        <f t="shared" si="76"/>
        <v>0</v>
      </c>
      <c r="FY18" s="520">
        <f>+SUM(FO18:FX18)</f>
        <v>0</v>
      </c>
      <c r="GA18" s="708"/>
    </row>
    <row r="19" spans="2:183" ht="15.75" hidden="1" x14ac:dyDescent="0.25">
      <c r="B19" s="694" t="s">
        <v>680</v>
      </c>
      <c r="C19" s="518">
        <f>+SUM(C20:C25)</f>
        <v>0</v>
      </c>
      <c r="D19" s="518">
        <f t="shared" ref="D19:N19" si="77">+SUM(D20:D25)</f>
        <v>0</v>
      </c>
      <c r="E19" s="518">
        <f t="shared" si="77"/>
        <v>0</v>
      </c>
      <c r="F19" s="518">
        <f t="shared" si="77"/>
        <v>0</v>
      </c>
      <c r="G19" s="518">
        <f t="shared" si="77"/>
        <v>0</v>
      </c>
      <c r="H19" s="518">
        <f t="shared" si="77"/>
        <v>0</v>
      </c>
      <c r="I19" s="518">
        <f t="shared" si="77"/>
        <v>0</v>
      </c>
      <c r="J19" s="518">
        <f t="shared" si="77"/>
        <v>0</v>
      </c>
      <c r="K19" s="518">
        <f t="shared" si="77"/>
        <v>0</v>
      </c>
      <c r="L19" s="518">
        <f t="shared" si="77"/>
        <v>0</v>
      </c>
      <c r="M19" s="518">
        <f t="shared" si="77"/>
        <v>0</v>
      </c>
      <c r="N19" s="518">
        <f t="shared" si="77"/>
        <v>0</v>
      </c>
      <c r="O19" s="518">
        <f t="shared" si="0"/>
        <v>0</v>
      </c>
      <c r="P19" s="684"/>
      <c r="Q19" s="518">
        <f>+SUM(Q20:Q25)</f>
        <v>0</v>
      </c>
      <c r="R19" s="518">
        <f t="shared" ref="R19:AB19" si="78">+SUM(R20:R25)</f>
        <v>0</v>
      </c>
      <c r="S19" s="518">
        <f t="shared" si="78"/>
        <v>0</v>
      </c>
      <c r="T19" s="518">
        <f t="shared" si="78"/>
        <v>0</v>
      </c>
      <c r="U19" s="518">
        <f t="shared" si="78"/>
        <v>0</v>
      </c>
      <c r="V19" s="518">
        <f t="shared" si="78"/>
        <v>0</v>
      </c>
      <c r="W19" s="518">
        <f t="shared" si="78"/>
        <v>0</v>
      </c>
      <c r="X19" s="518">
        <f t="shared" si="78"/>
        <v>0</v>
      </c>
      <c r="Y19" s="518">
        <f t="shared" si="78"/>
        <v>0</v>
      </c>
      <c r="Z19" s="518">
        <f t="shared" si="78"/>
        <v>0</v>
      </c>
      <c r="AA19" s="518">
        <f t="shared" si="78"/>
        <v>0</v>
      </c>
      <c r="AB19" s="518">
        <f t="shared" si="78"/>
        <v>0</v>
      </c>
      <c r="AC19" s="518">
        <f t="shared" si="1"/>
        <v>0</v>
      </c>
      <c r="AD19" s="684"/>
      <c r="AE19" s="518">
        <f>+SUM(AE20:AE25)</f>
        <v>0</v>
      </c>
      <c r="AF19" s="518">
        <f t="shared" ref="AF19:AP19" si="79">+SUM(AF20:AF25)</f>
        <v>0</v>
      </c>
      <c r="AG19" s="518">
        <f t="shared" si="79"/>
        <v>0</v>
      </c>
      <c r="AH19" s="518">
        <f t="shared" si="79"/>
        <v>0</v>
      </c>
      <c r="AI19" s="518">
        <f t="shared" si="79"/>
        <v>0</v>
      </c>
      <c r="AJ19" s="518">
        <f t="shared" si="79"/>
        <v>0</v>
      </c>
      <c r="AK19" s="518">
        <f t="shared" si="79"/>
        <v>0</v>
      </c>
      <c r="AL19" s="518">
        <f t="shared" si="79"/>
        <v>0</v>
      </c>
      <c r="AM19" s="518">
        <f t="shared" si="79"/>
        <v>0</v>
      </c>
      <c r="AN19" s="518">
        <f t="shared" si="79"/>
        <v>0</v>
      </c>
      <c r="AO19" s="518">
        <f t="shared" si="79"/>
        <v>0</v>
      </c>
      <c r="AP19" s="518">
        <f t="shared" si="79"/>
        <v>0</v>
      </c>
      <c r="AQ19" s="518">
        <f t="shared" si="2"/>
        <v>0</v>
      </c>
      <c r="AR19" s="684"/>
      <c r="AS19" s="518">
        <f>+SUM(AS20:AS25)</f>
        <v>0</v>
      </c>
      <c r="AT19" s="518">
        <f t="shared" ref="AT19:BD19" si="80">+SUM(AT20:AT25)</f>
        <v>0</v>
      </c>
      <c r="AU19" s="518">
        <f t="shared" si="80"/>
        <v>0</v>
      </c>
      <c r="AV19" s="518">
        <f t="shared" si="80"/>
        <v>0</v>
      </c>
      <c r="AW19" s="518">
        <f t="shared" si="80"/>
        <v>0</v>
      </c>
      <c r="AX19" s="518">
        <f t="shared" si="80"/>
        <v>0</v>
      </c>
      <c r="AY19" s="518">
        <f t="shared" si="80"/>
        <v>0</v>
      </c>
      <c r="AZ19" s="518">
        <f t="shared" si="80"/>
        <v>0</v>
      </c>
      <c r="BA19" s="518">
        <f t="shared" si="80"/>
        <v>0</v>
      </c>
      <c r="BB19" s="518">
        <f t="shared" si="80"/>
        <v>0</v>
      </c>
      <c r="BC19" s="518">
        <f t="shared" si="80"/>
        <v>0</v>
      </c>
      <c r="BD19" s="518">
        <f t="shared" si="80"/>
        <v>0</v>
      </c>
      <c r="BE19" s="518">
        <f t="shared" si="3"/>
        <v>0</v>
      </c>
      <c r="BF19" s="684"/>
      <c r="BG19" s="518">
        <f>+SUM(BG20:BG25)</f>
        <v>0</v>
      </c>
      <c r="BH19" s="518">
        <f t="shared" ref="BH19:BR19" si="81">+SUM(BH20:BH25)</f>
        <v>0</v>
      </c>
      <c r="BI19" s="518">
        <f t="shared" si="81"/>
        <v>0</v>
      </c>
      <c r="BJ19" s="518">
        <f t="shared" si="81"/>
        <v>0</v>
      </c>
      <c r="BK19" s="518">
        <f t="shared" si="81"/>
        <v>0</v>
      </c>
      <c r="BL19" s="518">
        <f t="shared" si="81"/>
        <v>0</v>
      </c>
      <c r="BM19" s="518">
        <f t="shared" si="81"/>
        <v>0</v>
      </c>
      <c r="BN19" s="518">
        <f t="shared" si="81"/>
        <v>0</v>
      </c>
      <c r="BO19" s="518">
        <f t="shared" si="81"/>
        <v>0</v>
      </c>
      <c r="BP19" s="518">
        <f t="shared" si="81"/>
        <v>0</v>
      </c>
      <c r="BQ19" s="518">
        <f t="shared" si="81"/>
        <v>0</v>
      </c>
      <c r="BR19" s="518">
        <f t="shared" si="81"/>
        <v>0</v>
      </c>
      <c r="BS19" s="518">
        <f t="shared" si="4"/>
        <v>0</v>
      </c>
      <c r="BT19" s="684"/>
      <c r="BU19" s="518">
        <f>+SUM(BU20:BU25)</f>
        <v>0</v>
      </c>
      <c r="BV19" s="518">
        <f t="shared" ref="BV19:CF19" si="82">+SUM(BV20:BV25)</f>
        <v>0</v>
      </c>
      <c r="BW19" s="518">
        <f t="shared" si="82"/>
        <v>0</v>
      </c>
      <c r="BX19" s="518">
        <f t="shared" si="82"/>
        <v>0</v>
      </c>
      <c r="BY19" s="518">
        <f t="shared" si="82"/>
        <v>0</v>
      </c>
      <c r="BZ19" s="518">
        <f t="shared" si="82"/>
        <v>0</v>
      </c>
      <c r="CA19" s="518">
        <f t="shared" si="82"/>
        <v>0</v>
      </c>
      <c r="CB19" s="518">
        <f t="shared" si="82"/>
        <v>0</v>
      </c>
      <c r="CC19" s="518">
        <f t="shared" si="82"/>
        <v>0</v>
      </c>
      <c r="CD19" s="518">
        <f t="shared" si="82"/>
        <v>0</v>
      </c>
      <c r="CE19" s="518">
        <f t="shared" si="82"/>
        <v>0</v>
      </c>
      <c r="CF19" s="518">
        <f t="shared" si="82"/>
        <v>0</v>
      </c>
      <c r="CG19" s="518">
        <f t="shared" si="5"/>
        <v>0</v>
      </c>
      <c r="CH19" s="684"/>
      <c r="CI19" s="518">
        <f>+SUM(CI20:CI25)</f>
        <v>0</v>
      </c>
      <c r="CJ19" s="518">
        <f t="shared" ref="CJ19:CT19" si="83">+SUM(CJ20:CJ25)</f>
        <v>0</v>
      </c>
      <c r="CK19" s="518">
        <f t="shared" si="83"/>
        <v>0</v>
      </c>
      <c r="CL19" s="518">
        <f t="shared" si="83"/>
        <v>0</v>
      </c>
      <c r="CM19" s="518">
        <f t="shared" si="83"/>
        <v>0</v>
      </c>
      <c r="CN19" s="518">
        <f t="shared" si="83"/>
        <v>0</v>
      </c>
      <c r="CO19" s="518">
        <f t="shared" si="83"/>
        <v>0</v>
      </c>
      <c r="CP19" s="518">
        <f t="shared" si="83"/>
        <v>0</v>
      </c>
      <c r="CQ19" s="518">
        <f t="shared" si="83"/>
        <v>0</v>
      </c>
      <c r="CR19" s="518">
        <f t="shared" si="83"/>
        <v>0</v>
      </c>
      <c r="CS19" s="518">
        <f t="shared" si="83"/>
        <v>0</v>
      </c>
      <c r="CT19" s="518">
        <f t="shared" si="83"/>
        <v>0</v>
      </c>
      <c r="CU19" s="518">
        <f t="shared" si="6"/>
        <v>0</v>
      </c>
      <c r="CV19" s="684"/>
      <c r="CW19" s="518">
        <f>+SUM(CW20:CW25)</f>
        <v>0</v>
      </c>
      <c r="CX19" s="518">
        <f t="shared" ref="CX19:DH19" si="84">+SUM(CX20:CX25)</f>
        <v>0</v>
      </c>
      <c r="CY19" s="518">
        <f t="shared" si="84"/>
        <v>0</v>
      </c>
      <c r="CZ19" s="518">
        <f t="shared" si="84"/>
        <v>0</v>
      </c>
      <c r="DA19" s="518">
        <f t="shared" si="84"/>
        <v>0</v>
      </c>
      <c r="DB19" s="518">
        <f t="shared" si="84"/>
        <v>0</v>
      </c>
      <c r="DC19" s="518">
        <f t="shared" si="84"/>
        <v>0</v>
      </c>
      <c r="DD19" s="518">
        <f t="shared" si="84"/>
        <v>0</v>
      </c>
      <c r="DE19" s="518">
        <f t="shared" si="84"/>
        <v>0</v>
      </c>
      <c r="DF19" s="518">
        <f t="shared" si="84"/>
        <v>0</v>
      </c>
      <c r="DG19" s="518">
        <f t="shared" si="84"/>
        <v>0</v>
      </c>
      <c r="DH19" s="518">
        <f t="shared" si="84"/>
        <v>0</v>
      </c>
      <c r="DI19" s="518">
        <f t="shared" si="7"/>
        <v>0</v>
      </c>
      <c r="DJ19" s="684"/>
      <c r="DK19" s="518">
        <f>+SUM(DK20:DK25)</f>
        <v>0</v>
      </c>
      <c r="DL19" s="518">
        <f t="shared" ref="DL19:DV19" si="85">+SUM(DL20:DL25)</f>
        <v>0</v>
      </c>
      <c r="DM19" s="518">
        <f t="shared" si="85"/>
        <v>0</v>
      </c>
      <c r="DN19" s="518">
        <f t="shared" si="85"/>
        <v>0</v>
      </c>
      <c r="DO19" s="518">
        <f t="shared" si="85"/>
        <v>0</v>
      </c>
      <c r="DP19" s="518">
        <f t="shared" si="85"/>
        <v>0</v>
      </c>
      <c r="DQ19" s="518">
        <f t="shared" si="85"/>
        <v>0</v>
      </c>
      <c r="DR19" s="518">
        <f t="shared" si="85"/>
        <v>0</v>
      </c>
      <c r="DS19" s="518">
        <f t="shared" si="85"/>
        <v>0</v>
      </c>
      <c r="DT19" s="518">
        <f t="shared" si="85"/>
        <v>0</v>
      </c>
      <c r="DU19" s="518">
        <f t="shared" si="85"/>
        <v>0</v>
      </c>
      <c r="DV19" s="518">
        <f t="shared" si="85"/>
        <v>0</v>
      </c>
      <c r="DW19" s="518">
        <f t="shared" si="8"/>
        <v>0</v>
      </c>
      <c r="DX19" s="684"/>
      <c r="DY19" s="518">
        <f>+SUM(DY20:DY25)</f>
        <v>0</v>
      </c>
      <c r="DZ19" s="518">
        <f t="shared" ref="DZ19:EJ19" si="86">+SUM(DZ20:DZ25)</f>
        <v>0</v>
      </c>
      <c r="EA19" s="518">
        <f t="shared" si="86"/>
        <v>0</v>
      </c>
      <c r="EB19" s="518">
        <f t="shared" si="86"/>
        <v>0</v>
      </c>
      <c r="EC19" s="518">
        <f t="shared" si="86"/>
        <v>0</v>
      </c>
      <c r="ED19" s="518">
        <f t="shared" si="86"/>
        <v>0</v>
      </c>
      <c r="EE19" s="518">
        <f t="shared" si="86"/>
        <v>0</v>
      </c>
      <c r="EF19" s="518">
        <f t="shared" si="86"/>
        <v>0</v>
      </c>
      <c r="EG19" s="518">
        <f t="shared" si="86"/>
        <v>0</v>
      </c>
      <c r="EH19" s="518">
        <f t="shared" si="86"/>
        <v>0</v>
      </c>
      <c r="EI19" s="518">
        <f t="shared" si="86"/>
        <v>0</v>
      </c>
      <c r="EJ19" s="518">
        <f t="shared" si="86"/>
        <v>0</v>
      </c>
      <c r="EK19" s="518">
        <f t="shared" si="9"/>
        <v>0</v>
      </c>
      <c r="EL19" s="519"/>
      <c r="EM19" s="518">
        <f>+SUM(EM20:EM25)</f>
        <v>0</v>
      </c>
      <c r="EN19" s="518">
        <f t="shared" ref="EN19:EX19" si="87">+SUM(EN20:EN25)</f>
        <v>0</v>
      </c>
      <c r="EO19" s="518">
        <f t="shared" si="87"/>
        <v>0</v>
      </c>
      <c r="EP19" s="518">
        <f t="shared" si="87"/>
        <v>0</v>
      </c>
      <c r="EQ19" s="518">
        <f t="shared" si="87"/>
        <v>0</v>
      </c>
      <c r="ER19" s="518">
        <f t="shared" si="87"/>
        <v>0</v>
      </c>
      <c r="ES19" s="518">
        <f t="shared" si="87"/>
        <v>0</v>
      </c>
      <c r="ET19" s="518">
        <f t="shared" si="87"/>
        <v>0</v>
      </c>
      <c r="EU19" s="518">
        <f t="shared" si="87"/>
        <v>0</v>
      </c>
      <c r="EV19" s="518">
        <f t="shared" si="87"/>
        <v>0</v>
      </c>
      <c r="EW19" s="518">
        <f t="shared" si="87"/>
        <v>0</v>
      </c>
      <c r="EX19" s="518">
        <f t="shared" si="87"/>
        <v>0</v>
      </c>
      <c r="EY19" s="518">
        <f t="shared" si="10"/>
        <v>0</v>
      </c>
      <c r="EZ19" s="519"/>
      <c r="FA19" s="518">
        <f t="shared" ref="FA19:FL19" si="88">+SUM(FA20:FA25)</f>
        <v>0</v>
      </c>
      <c r="FB19" s="518">
        <f t="shared" si="88"/>
        <v>0</v>
      </c>
      <c r="FC19" s="518">
        <f t="shared" si="88"/>
        <v>0</v>
      </c>
      <c r="FD19" s="518">
        <f t="shared" si="88"/>
        <v>0</v>
      </c>
      <c r="FE19" s="518">
        <f t="shared" si="88"/>
        <v>0</v>
      </c>
      <c r="FF19" s="518">
        <f t="shared" si="88"/>
        <v>0</v>
      </c>
      <c r="FG19" s="518">
        <f t="shared" si="88"/>
        <v>0</v>
      </c>
      <c r="FH19" s="518">
        <f t="shared" si="88"/>
        <v>0</v>
      </c>
      <c r="FI19" s="518">
        <f t="shared" si="88"/>
        <v>0</v>
      </c>
      <c r="FJ19" s="518">
        <f t="shared" si="88"/>
        <v>0</v>
      </c>
      <c r="FK19" s="518">
        <f t="shared" si="88"/>
        <v>0</v>
      </c>
      <c r="FL19" s="518">
        <f t="shared" si="88"/>
        <v>0</v>
      </c>
      <c r="FM19" s="518">
        <f t="shared" si="11"/>
        <v>0</v>
      </c>
      <c r="FO19" s="518">
        <f>+SUM(FO20:FO25)</f>
        <v>0</v>
      </c>
      <c r="FP19" s="518">
        <f t="shared" ref="FP19:FX19" si="89">+SUM(FP20:FP25)</f>
        <v>0</v>
      </c>
      <c r="FQ19" s="518">
        <f t="shared" si="89"/>
        <v>0</v>
      </c>
      <c r="FR19" s="518">
        <f t="shared" si="89"/>
        <v>0</v>
      </c>
      <c r="FS19" s="518">
        <f t="shared" si="89"/>
        <v>0</v>
      </c>
      <c r="FT19" s="518">
        <f t="shared" si="89"/>
        <v>0</v>
      </c>
      <c r="FU19" s="518">
        <f t="shared" si="89"/>
        <v>0</v>
      </c>
      <c r="FV19" s="518">
        <f t="shared" si="89"/>
        <v>0</v>
      </c>
      <c r="FW19" s="518">
        <f t="shared" si="89"/>
        <v>0</v>
      </c>
      <c r="FX19" s="518">
        <f t="shared" si="89"/>
        <v>0</v>
      </c>
      <c r="FY19" s="518">
        <f>+SUM(FO19:FX19)</f>
        <v>0</v>
      </c>
      <c r="GA19" s="708"/>
    </row>
    <row r="20" spans="2:183" ht="15.75" hidden="1" x14ac:dyDescent="0.25">
      <c r="B20" s="696" t="s">
        <v>32</v>
      </c>
      <c r="C20" s="518">
        <v>0</v>
      </c>
      <c r="D20" s="518">
        <v>0</v>
      </c>
      <c r="E20" s="518">
        <v>0</v>
      </c>
      <c r="F20" s="518">
        <v>0</v>
      </c>
      <c r="G20" s="518">
        <v>0</v>
      </c>
      <c r="H20" s="518">
        <v>0</v>
      </c>
      <c r="I20" s="518">
        <v>0</v>
      </c>
      <c r="J20" s="518">
        <v>0</v>
      </c>
      <c r="K20" s="518">
        <v>0</v>
      </c>
      <c r="L20" s="518">
        <v>0</v>
      </c>
      <c r="M20" s="518">
        <v>0</v>
      </c>
      <c r="N20" s="518">
        <v>0</v>
      </c>
      <c r="O20" s="518">
        <f t="shared" si="0"/>
        <v>0</v>
      </c>
      <c r="P20" s="519"/>
      <c r="Q20" s="518">
        <v>0</v>
      </c>
      <c r="R20" s="518">
        <v>0</v>
      </c>
      <c r="S20" s="518">
        <v>0</v>
      </c>
      <c r="T20" s="518">
        <v>0</v>
      </c>
      <c r="U20" s="518">
        <v>0</v>
      </c>
      <c r="V20" s="518">
        <v>0</v>
      </c>
      <c r="W20" s="518">
        <v>0</v>
      </c>
      <c r="X20" s="518">
        <v>0</v>
      </c>
      <c r="Y20" s="518">
        <v>0</v>
      </c>
      <c r="Z20" s="518">
        <v>0</v>
      </c>
      <c r="AA20" s="518">
        <v>0</v>
      </c>
      <c r="AB20" s="518">
        <v>0</v>
      </c>
      <c r="AC20" s="518">
        <f t="shared" si="1"/>
        <v>0</v>
      </c>
      <c r="AD20" s="519"/>
      <c r="AE20" s="518">
        <v>0</v>
      </c>
      <c r="AF20" s="518">
        <v>0</v>
      </c>
      <c r="AG20" s="518">
        <v>0</v>
      </c>
      <c r="AH20" s="518">
        <v>0</v>
      </c>
      <c r="AI20" s="518">
        <v>0</v>
      </c>
      <c r="AJ20" s="518">
        <v>0</v>
      </c>
      <c r="AK20" s="518">
        <v>0</v>
      </c>
      <c r="AL20" s="518">
        <v>0</v>
      </c>
      <c r="AM20" s="518">
        <v>0</v>
      </c>
      <c r="AN20" s="518">
        <v>0</v>
      </c>
      <c r="AO20" s="518">
        <v>0</v>
      </c>
      <c r="AP20" s="518">
        <v>0</v>
      </c>
      <c r="AQ20" s="518">
        <f t="shared" si="2"/>
        <v>0</v>
      </c>
      <c r="AR20" s="519"/>
      <c r="AS20" s="518">
        <v>0</v>
      </c>
      <c r="AT20" s="518">
        <v>0</v>
      </c>
      <c r="AU20" s="518">
        <v>0</v>
      </c>
      <c r="AV20" s="518">
        <v>0</v>
      </c>
      <c r="AW20" s="518">
        <v>0</v>
      </c>
      <c r="AX20" s="518">
        <v>0</v>
      </c>
      <c r="AY20" s="518">
        <v>0</v>
      </c>
      <c r="AZ20" s="518">
        <v>0</v>
      </c>
      <c r="BA20" s="518">
        <v>0</v>
      </c>
      <c r="BB20" s="518">
        <v>0</v>
      </c>
      <c r="BC20" s="518">
        <v>0</v>
      </c>
      <c r="BD20" s="518">
        <v>0</v>
      </c>
      <c r="BE20" s="518">
        <f t="shared" si="3"/>
        <v>0</v>
      </c>
      <c r="BF20" s="519"/>
      <c r="BG20" s="518">
        <v>0</v>
      </c>
      <c r="BH20" s="518">
        <v>0</v>
      </c>
      <c r="BI20" s="518">
        <v>0</v>
      </c>
      <c r="BJ20" s="518">
        <v>0</v>
      </c>
      <c r="BK20" s="518">
        <v>0</v>
      </c>
      <c r="BL20" s="518">
        <v>0</v>
      </c>
      <c r="BM20" s="518">
        <v>0</v>
      </c>
      <c r="BN20" s="518">
        <v>0</v>
      </c>
      <c r="BO20" s="518">
        <v>0</v>
      </c>
      <c r="BP20" s="518">
        <v>0</v>
      </c>
      <c r="BQ20" s="518">
        <v>0</v>
      </c>
      <c r="BR20" s="518">
        <v>0</v>
      </c>
      <c r="BS20" s="518">
        <f t="shared" si="4"/>
        <v>0</v>
      </c>
      <c r="BT20" s="519"/>
      <c r="BU20" s="518">
        <v>0</v>
      </c>
      <c r="BV20" s="518">
        <v>0</v>
      </c>
      <c r="BW20" s="518">
        <v>0</v>
      </c>
      <c r="BX20" s="518">
        <v>0</v>
      </c>
      <c r="BY20" s="518">
        <v>0</v>
      </c>
      <c r="BZ20" s="518">
        <v>0</v>
      </c>
      <c r="CA20" s="518">
        <v>0</v>
      </c>
      <c r="CB20" s="518">
        <v>0</v>
      </c>
      <c r="CC20" s="518">
        <v>0</v>
      </c>
      <c r="CD20" s="518">
        <v>0</v>
      </c>
      <c r="CE20" s="518">
        <v>0</v>
      </c>
      <c r="CF20" s="518">
        <v>0</v>
      </c>
      <c r="CG20" s="518">
        <f t="shared" si="5"/>
        <v>0</v>
      </c>
      <c r="CH20" s="519"/>
      <c r="CI20" s="518">
        <v>0</v>
      </c>
      <c r="CJ20" s="518">
        <v>0</v>
      </c>
      <c r="CK20" s="518">
        <v>0</v>
      </c>
      <c r="CL20" s="518">
        <v>0</v>
      </c>
      <c r="CM20" s="518">
        <v>0</v>
      </c>
      <c r="CN20" s="518">
        <v>0</v>
      </c>
      <c r="CO20" s="518">
        <v>0</v>
      </c>
      <c r="CP20" s="518">
        <v>0</v>
      </c>
      <c r="CQ20" s="518">
        <v>0</v>
      </c>
      <c r="CR20" s="518">
        <v>0</v>
      </c>
      <c r="CS20" s="518">
        <v>0</v>
      </c>
      <c r="CT20" s="518">
        <v>0</v>
      </c>
      <c r="CU20" s="518">
        <f t="shared" si="6"/>
        <v>0</v>
      </c>
      <c r="CV20" s="519"/>
      <c r="CW20" s="518">
        <v>0</v>
      </c>
      <c r="CX20" s="518">
        <v>0</v>
      </c>
      <c r="CY20" s="518">
        <v>0</v>
      </c>
      <c r="CZ20" s="518">
        <v>0</v>
      </c>
      <c r="DA20" s="518">
        <v>0</v>
      </c>
      <c r="DB20" s="518">
        <v>0</v>
      </c>
      <c r="DC20" s="518">
        <v>0</v>
      </c>
      <c r="DD20" s="518">
        <v>0</v>
      </c>
      <c r="DE20" s="518">
        <v>0</v>
      </c>
      <c r="DF20" s="518">
        <v>0</v>
      </c>
      <c r="DG20" s="518">
        <v>0</v>
      </c>
      <c r="DH20" s="518">
        <v>0</v>
      </c>
      <c r="DI20" s="518">
        <f t="shared" si="7"/>
        <v>0</v>
      </c>
      <c r="DJ20" s="519"/>
      <c r="DK20" s="518">
        <v>0</v>
      </c>
      <c r="DL20" s="518">
        <v>0</v>
      </c>
      <c r="DM20" s="518">
        <v>0</v>
      </c>
      <c r="DN20" s="518">
        <v>0</v>
      </c>
      <c r="DO20" s="518">
        <v>0</v>
      </c>
      <c r="DP20" s="518">
        <v>0</v>
      </c>
      <c r="DQ20" s="518">
        <v>0</v>
      </c>
      <c r="DR20" s="518">
        <v>0</v>
      </c>
      <c r="DS20" s="518">
        <v>0</v>
      </c>
      <c r="DT20" s="518">
        <v>0</v>
      </c>
      <c r="DU20" s="518">
        <v>0</v>
      </c>
      <c r="DV20" s="518">
        <v>0</v>
      </c>
      <c r="DW20" s="518">
        <f t="shared" si="8"/>
        <v>0</v>
      </c>
      <c r="DX20" s="519"/>
      <c r="DY20" s="518">
        <v>0</v>
      </c>
      <c r="DZ20" s="518">
        <v>0</v>
      </c>
      <c r="EA20" s="518">
        <v>0</v>
      </c>
      <c r="EB20" s="518">
        <v>0</v>
      </c>
      <c r="EC20" s="518">
        <v>0</v>
      </c>
      <c r="ED20" s="518">
        <v>0</v>
      </c>
      <c r="EE20" s="518">
        <v>0</v>
      </c>
      <c r="EF20" s="518">
        <v>0</v>
      </c>
      <c r="EG20" s="518">
        <v>0</v>
      </c>
      <c r="EH20" s="518">
        <v>0</v>
      </c>
      <c r="EI20" s="518">
        <v>0</v>
      </c>
      <c r="EJ20" s="518">
        <v>0</v>
      </c>
      <c r="EK20" s="518">
        <f t="shared" si="9"/>
        <v>0</v>
      </c>
      <c r="EL20" s="519"/>
      <c r="EM20" s="518">
        <v>0</v>
      </c>
      <c r="EN20" s="518">
        <v>0</v>
      </c>
      <c r="EO20" s="518">
        <v>0</v>
      </c>
      <c r="EP20" s="518">
        <v>0</v>
      </c>
      <c r="EQ20" s="518">
        <v>0</v>
      </c>
      <c r="ER20" s="518">
        <v>0</v>
      </c>
      <c r="ES20" s="518">
        <v>0</v>
      </c>
      <c r="ET20" s="518">
        <v>0</v>
      </c>
      <c r="EU20" s="518">
        <v>0</v>
      </c>
      <c r="EV20" s="518">
        <v>0</v>
      </c>
      <c r="EW20" s="518">
        <v>0</v>
      </c>
      <c r="EX20" s="518">
        <v>0</v>
      </c>
      <c r="EY20" s="518">
        <f t="shared" si="10"/>
        <v>0</v>
      </c>
      <c r="EZ20" s="519"/>
      <c r="FA20" s="518">
        <v>0</v>
      </c>
      <c r="FB20" s="518">
        <v>0</v>
      </c>
      <c r="FC20" s="518">
        <v>0</v>
      </c>
      <c r="FD20" s="518">
        <v>0</v>
      </c>
      <c r="FE20" s="518">
        <v>0</v>
      </c>
      <c r="FF20" s="518">
        <v>0</v>
      </c>
      <c r="FG20" s="518">
        <v>0</v>
      </c>
      <c r="FH20" s="518">
        <v>0</v>
      </c>
      <c r="FI20" s="518">
        <v>0</v>
      </c>
      <c r="FJ20" s="518">
        <v>0</v>
      </c>
      <c r="FK20" s="518">
        <v>0</v>
      </c>
      <c r="FL20" s="518">
        <v>0</v>
      </c>
      <c r="FM20" s="518">
        <f t="shared" si="11"/>
        <v>0</v>
      </c>
      <c r="FO20" s="518">
        <v>0</v>
      </c>
      <c r="FP20" s="518">
        <v>0</v>
      </c>
      <c r="FQ20" s="518">
        <v>0</v>
      </c>
      <c r="FR20" s="518">
        <v>0</v>
      </c>
      <c r="FS20" s="518">
        <v>0</v>
      </c>
      <c r="FT20" s="518">
        <v>0</v>
      </c>
      <c r="FU20" s="518">
        <v>0</v>
      </c>
      <c r="FV20" s="518">
        <v>0</v>
      </c>
      <c r="FW20" s="518">
        <v>0</v>
      </c>
      <c r="FX20" s="518">
        <v>0</v>
      </c>
      <c r="FY20" s="518">
        <f>+SUM(FO20:FX20)</f>
        <v>0</v>
      </c>
      <c r="GA20" s="708"/>
    </row>
    <row r="21" spans="2:183" ht="15.75" hidden="1" x14ac:dyDescent="0.25">
      <c r="B21" s="696" t="s">
        <v>33</v>
      </c>
      <c r="C21" s="518">
        <v>0</v>
      </c>
      <c r="D21" s="518">
        <v>0</v>
      </c>
      <c r="E21" s="518">
        <v>0</v>
      </c>
      <c r="F21" s="518">
        <v>0</v>
      </c>
      <c r="G21" s="518">
        <v>0</v>
      </c>
      <c r="H21" s="518">
        <v>0</v>
      </c>
      <c r="I21" s="518">
        <v>0</v>
      </c>
      <c r="J21" s="518">
        <v>0</v>
      </c>
      <c r="K21" s="518">
        <v>0</v>
      </c>
      <c r="L21" s="518">
        <v>0</v>
      </c>
      <c r="M21" s="518">
        <v>0</v>
      </c>
      <c r="N21" s="518">
        <v>0</v>
      </c>
      <c r="O21" s="518">
        <f t="shared" si="0"/>
        <v>0</v>
      </c>
      <c r="P21" s="519"/>
      <c r="Q21" s="518">
        <v>0</v>
      </c>
      <c r="R21" s="518">
        <v>0</v>
      </c>
      <c r="S21" s="518">
        <v>0</v>
      </c>
      <c r="T21" s="518">
        <v>0</v>
      </c>
      <c r="U21" s="518">
        <v>0</v>
      </c>
      <c r="V21" s="518">
        <v>0</v>
      </c>
      <c r="W21" s="518">
        <v>0</v>
      </c>
      <c r="X21" s="518">
        <v>0</v>
      </c>
      <c r="Y21" s="518">
        <v>0</v>
      </c>
      <c r="Z21" s="518">
        <v>0</v>
      </c>
      <c r="AA21" s="518">
        <v>0</v>
      </c>
      <c r="AB21" s="518">
        <v>0</v>
      </c>
      <c r="AC21" s="518">
        <f t="shared" si="1"/>
        <v>0</v>
      </c>
      <c r="AD21" s="519"/>
      <c r="AE21" s="518">
        <v>0</v>
      </c>
      <c r="AF21" s="518">
        <v>0</v>
      </c>
      <c r="AG21" s="518">
        <v>0</v>
      </c>
      <c r="AH21" s="518">
        <v>0</v>
      </c>
      <c r="AI21" s="518">
        <v>0</v>
      </c>
      <c r="AJ21" s="518">
        <v>0</v>
      </c>
      <c r="AK21" s="518">
        <v>0</v>
      </c>
      <c r="AL21" s="518">
        <v>0</v>
      </c>
      <c r="AM21" s="518">
        <v>0</v>
      </c>
      <c r="AN21" s="518">
        <v>0</v>
      </c>
      <c r="AO21" s="518">
        <v>0</v>
      </c>
      <c r="AP21" s="518">
        <v>0</v>
      </c>
      <c r="AQ21" s="518">
        <f t="shared" si="2"/>
        <v>0</v>
      </c>
      <c r="AR21" s="519"/>
      <c r="AS21" s="518">
        <v>0</v>
      </c>
      <c r="AT21" s="518">
        <v>0</v>
      </c>
      <c r="AU21" s="518">
        <v>0</v>
      </c>
      <c r="AV21" s="518">
        <v>0</v>
      </c>
      <c r="AW21" s="518">
        <v>0</v>
      </c>
      <c r="AX21" s="518">
        <v>0</v>
      </c>
      <c r="AY21" s="518">
        <v>0</v>
      </c>
      <c r="AZ21" s="518">
        <v>0</v>
      </c>
      <c r="BA21" s="518">
        <v>0</v>
      </c>
      <c r="BB21" s="518">
        <v>0</v>
      </c>
      <c r="BC21" s="518">
        <v>0</v>
      </c>
      <c r="BD21" s="518">
        <v>0</v>
      </c>
      <c r="BE21" s="518">
        <f t="shared" si="3"/>
        <v>0</v>
      </c>
      <c r="BF21" s="519"/>
      <c r="BG21" s="518">
        <v>0</v>
      </c>
      <c r="BH21" s="518">
        <v>0</v>
      </c>
      <c r="BI21" s="518">
        <v>0</v>
      </c>
      <c r="BJ21" s="518">
        <v>0</v>
      </c>
      <c r="BK21" s="518">
        <v>0</v>
      </c>
      <c r="BL21" s="518">
        <v>0</v>
      </c>
      <c r="BM21" s="518">
        <v>0</v>
      </c>
      <c r="BN21" s="518">
        <v>0</v>
      </c>
      <c r="BO21" s="518">
        <v>0</v>
      </c>
      <c r="BP21" s="518">
        <v>0</v>
      </c>
      <c r="BQ21" s="518">
        <v>0</v>
      </c>
      <c r="BR21" s="518">
        <v>0</v>
      </c>
      <c r="BS21" s="518">
        <f t="shared" si="4"/>
        <v>0</v>
      </c>
      <c r="BT21" s="519"/>
      <c r="BU21" s="518">
        <v>0</v>
      </c>
      <c r="BV21" s="518">
        <v>0</v>
      </c>
      <c r="BW21" s="518">
        <v>0</v>
      </c>
      <c r="BX21" s="518">
        <v>0</v>
      </c>
      <c r="BY21" s="518">
        <v>0</v>
      </c>
      <c r="BZ21" s="518">
        <v>0</v>
      </c>
      <c r="CA21" s="518">
        <v>0</v>
      </c>
      <c r="CB21" s="518">
        <v>0</v>
      </c>
      <c r="CC21" s="518">
        <v>0</v>
      </c>
      <c r="CD21" s="518">
        <v>0</v>
      </c>
      <c r="CE21" s="518">
        <v>0</v>
      </c>
      <c r="CF21" s="518">
        <v>0</v>
      </c>
      <c r="CG21" s="518">
        <f t="shared" si="5"/>
        <v>0</v>
      </c>
      <c r="CH21" s="519"/>
      <c r="CI21" s="518">
        <v>0</v>
      </c>
      <c r="CJ21" s="518">
        <v>0</v>
      </c>
      <c r="CK21" s="518">
        <v>0</v>
      </c>
      <c r="CL21" s="518">
        <v>0</v>
      </c>
      <c r="CM21" s="518">
        <v>0</v>
      </c>
      <c r="CN21" s="518">
        <v>0</v>
      </c>
      <c r="CO21" s="518">
        <v>0</v>
      </c>
      <c r="CP21" s="518">
        <v>0</v>
      </c>
      <c r="CQ21" s="518">
        <v>0</v>
      </c>
      <c r="CR21" s="518">
        <v>0</v>
      </c>
      <c r="CS21" s="518">
        <v>0</v>
      </c>
      <c r="CT21" s="518">
        <v>0</v>
      </c>
      <c r="CU21" s="518">
        <f t="shared" si="6"/>
        <v>0</v>
      </c>
      <c r="CV21" s="519"/>
      <c r="CW21" s="518">
        <v>0</v>
      </c>
      <c r="CX21" s="518">
        <v>0</v>
      </c>
      <c r="CY21" s="518">
        <v>0</v>
      </c>
      <c r="CZ21" s="518">
        <v>0</v>
      </c>
      <c r="DA21" s="518">
        <v>0</v>
      </c>
      <c r="DB21" s="518">
        <v>0</v>
      </c>
      <c r="DC21" s="518">
        <v>0</v>
      </c>
      <c r="DD21" s="518">
        <v>0</v>
      </c>
      <c r="DE21" s="518">
        <v>0</v>
      </c>
      <c r="DF21" s="518">
        <v>0</v>
      </c>
      <c r="DG21" s="518">
        <v>0</v>
      </c>
      <c r="DH21" s="518">
        <v>0</v>
      </c>
      <c r="DI21" s="518">
        <f t="shared" si="7"/>
        <v>0</v>
      </c>
      <c r="DJ21" s="519"/>
      <c r="DK21" s="518">
        <v>0</v>
      </c>
      <c r="DL21" s="518">
        <v>0</v>
      </c>
      <c r="DM21" s="518">
        <v>0</v>
      </c>
      <c r="DN21" s="518">
        <v>0</v>
      </c>
      <c r="DO21" s="518">
        <v>0</v>
      </c>
      <c r="DP21" s="518">
        <v>0</v>
      </c>
      <c r="DQ21" s="518">
        <v>0</v>
      </c>
      <c r="DR21" s="518">
        <v>0</v>
      </c>
      <c r="DS21" s="518">
        <v>0</v>
      </c>
      <c r="DT21" s="518">
        <v>0</v>
      </c>
      <c r="DU21" s="518">
        <v>0</v>
      </c>
      <c r="DV21" s="518">
        <v>0</v>
      </c>
      <c r="DW21" s="518">
        <f t="shared" si="8"/>
        <v>0</v>
      </c>
      <c r="DX21" s="519"/>
      <c r="DY21" s="518">
        <v>0</v>
      </c>
      <c r="DZ21" s="518">
        <v>0</v>
      </c>
      <c r="EA21" s="518">
        <v>0</v>
      </c>
      <c r="EB21" s="518">
        <v>0</v>
      </c>
      <c r="EC21" s="518">
        <v>0</v>
      </c>
      <c r="ED21" s="518">
        <v>0</v>
      </c>
      <c r="EE21" s="518">
        <v>0</v>
      </c>
      <c r="EF21" s="518">
        <v>0</v>
      </c>
      <c r="EG21" s="518">
        <v>0</v>
      </c>
      <c r="EH21" s="518">
        <v>0</v>
      </c>
      <c r="EI21" s="518">
        <v>0</v>
      </c>
      <c r="EJ21" s="518">
        <v>0</v>
      </c>
      <c r="EK21" s="518">
        <f t="shared" si="9"/>
        <v>0</v>
      </c>
      <c r="EL21" s="519"/>
      <c r="EM21" s="518">
        <v>0</v>
      </c>
      <c r="EN21" s="518">
        <v>0</v>
      </c>
      <c r="EO21" s="518">
        <v>0</v>
      </c>
      <c r="EP21" s="518">
        <v>0</v>
      </c>
      <c r="EQ21" s="518">
        <v>0</v>
      </c>
      <c r="ER21" s="518">
        <v>0</v>
      </c>
      <c r="ES21" s="518">
        <v>0</v>
      </c>
      <c r="ET21" s="518">
        <v>0</v>
      </c>
      <c r="EU21" s="518">
        <v>0</v>
      </c>
      <c r="EV21" s="518">
        <v>0</v>
      </c>
      <c r="EW21" s="518">
        <v>0</v>
      </c>
      <c r="EX21" s="518">
        <v>0</v>
      </c>
      <c r="EY21" s="518">
        <f t="shared" si="10"/>
        <v>0</v>
      </c>
      <c r="EZ21" s="519"/>
      <c r="FA21" s="518">
        <v>0</v>
      </c>
      <c r="FB21" s="518">
        <v>0</v>
      </c>
      <c r="FC21" s="518">
        <v>0</v>
      </c>
      <c r="FD21" s="518">
        <v>0</v>
      </c>
      <c r="FE21" s="518">
        <v>0</v>
      </c>
      <c r="FF21" s="518">
        <v>0</v>
      </c>
      <c r="FG21" s="518">
        <v>0</v>
      </c>
      <c r="FH21" s="518">
        <v>0</v>
      </c>
      <c r="FI21" s="518">
        <v>0</v>
      </c>
      <c r="FJ21" s="518">
        <v>0</v>
      </c>
      <c r="FK21" s="518">
        <v>0</v>
      </c>
      <c r="FL21" s="518">
        <v>0</v>
      </c>
      <c r="FM21" s="518">
        <f t="shared" si="11"/>
        <v>0</v>
      </c>
      <c r="FO21" s="518">
        <v>0</v>
      </c>
      <c r="FP21" s="518">
        <v>0</v>
      </c>
      <c r="FQ21" s="518">
        <v>0</v>
      </c>
      <c r="FR21" s="518">
        <v>0</v>
      </c>
      <c r="FS21" s="518">
        <v>0</v>
      </c>
      <c r="FT21" s="518">
        <v>0</v>
      </c>
      <c r="FU21" s="518">
        <v>0</v>
      </c>
      <c r="FV21" s="518">
        <v>0</v>
      </c>
      <c r="FW21" s="518">
        <v>0</v>
      </c>
      <c r="FX21" s="518">
        <v>0</v>
      </c>
      <c r="FY21" s="518">
        <f>+SUM(FO21:FX21)</f>
        <v>0</v>
      </c>
      <c r="GA21" s="708"/>
    </row>
    <row r="22" spans="2:183" ht="15.75" hidden="1" x14ac:dyDescent="0.25">
      <c r="B22" s="696" t="s">
        <v>34</v>
      </c>
      <c r="C22" s="518">
        <v>0</v>
      </c>
      <c r="D22" s="518">
        <v>0</v>
      </c>
      <c r="E22" s="518">
        <v>0</v>
      </c>
      <c r="F22" s="518">
        <v>0</v>
      </c>
      <c r="G22" s="518">
        <v>0</v>
      </c>
      <c r="H22" s="518">
        <v>0</v>
      </c>
      <c r="I22" s="518">
        <v>0</v>
      </c>
      <c r="J22" s="518">
        <v>0</v>
      </c>
      <c r="K22" s="518">
        <v>0</v>
      </c>
      <c r="L22" s="518">
        <v>0</v>
      </c>
      <c r="M22" s="518">
        <v>0</v>
      </c>
      <c r="N22" s="518">
        <v>0</v>
      </c>
      <c r="O22" s="518">
        <f t="shared" si="0"/>
        <v>0</v>
      </c>
      <c r="P22" s="519"/>
      <c r="Q22" s="518">
        <v>0</v>
      </c>
      <c r="R22" s="518">
        <v>0</v>
      </c>
      <c r="S22" s="518">
        <v>0</v>
      </c>
      <c r="T22" s="518">
        <v>0</v>
      </c>
      <c r="U22" s="518">
        <v>0</v>
      </c>
      <c r="V22" s="518">
        <v>0</v>
      </c>
      <c r="W22" s="518">
        <v>0</v>
      </c>
      <c r="X22" s="518">
        <v>0</v>
      </c>
      <c r="Y22" s="518">
        <v>0</v>
      </c>
      <c r="Z22" s="518">
        <v>0</v>
      </c>
      <c r="AA22" s="518">
        <v>0</v>
      </c>
      <c r="AB22" s="518">
        <v>0</v>
      </c>
      <c r="AC22" s="518">
        <f t="shared" si="1"/>
        <v>0</v>
      </c>
      <c r="AD22" s="519"/>
      <c r="AE22" s="518">
        <v>0</v>
      </c>
      <c r="AF22" s="518">
        <v>0</v>
      </c>
      <c r="AG22" s="518">
        <v>0</v>
      </c>
      <c r="AH22" s="518">
        <v>0</v>
      </c>
      <c r="AI22" s="518">
        <v>0</v>
      </c>
      <c r="AJ22" s="518">
        <v>0</v>
      </c>
      <c r="AK22" s="518">
        <v>0</v>
      </c>
      <c r="AL22" s="518">
        <v>0</v>
      </c>
      <c r="AM22" s="518">
        <v>0</v>
      </c>
      <c r="AN22" s="518">
        <v>0</v>
      </c>
      <c r="AO22" s="518">
        <v>0</v>
      </c>
      <c r="AP22" s="518">
        <v>0</v>
      </c>
      <c r="AQ22" s="518">
        <f t="shared" si="2"/>
        <v>0</v>
      </c>
      <c r="AR22" s="519"/>
      <c r="AS22" s="518">
        <v>0</v>
      </c>
      <c r="AT22" s="518">
        <v>0</v>
      </c>
      <c r="AU22" s="518">
        <v>0</v>
      </c>
      <c r="AV22" s="518">
        <v>0</v>
      </c>
      <c r="AW22" s="518">
        <v>0</v>
      </c>
      <c r="AX22" s="518">
        <v>0</v>
      </c>
      <c r="AY22" s="518">
        <v>0</v>
      </c>
      <c r="AZ22" s="518">
        <v>0</v>
      </c>
      <c r="BA22" s="518">
        <v>0</v>
      </c>
      <c r="BB22" s="518">
        <v>0</v>
      </c>
      <c r="BC22" s="518">
        <v>0</v>
      </c>
      <c r="BD22" s="518">
        <v>0</v>
      </c>
      <c r="BE22" s="518">
        <f t="shared" si="3"/>
        <v>0</v>
      </c>
      <c r="BF22" s="519"/>
      <c r="BG22" s="518">
        <v>0</v>
      </c>
      <c r="BH22" s="518">
        <v>0</v>
      </c>
      <c r="BI22" s="518">
        <v>0</v>
      </c>
      <c r="BJ22" s="518">
        <v>0</v>
      </c>
      <c r="BK22" s="518">
        <v>0</v>
      </c>
      <c r="BL22" s="518">
        <v>0</v>
      </c>
      <c r="BM22" s="518">
        <v>0</v>
      </c>
      <c r="BN22" s="518">
        <v>0</v>
      </c>
      <c r="BO22" s="518">
        <v>0</v>
      </c>
      <c r="BP22" s="518">
        <v>0</v>
      </c>
      <c r="BQ22" s="518">
        <v>0</v>
      </c>
      <c r="BR22" s="518">
        <v>0</v>
      </c>
      <c r="BS22" s="518">
        <f t="shared" si="4"/>
        <v>0</v>
      </c>
      <c r="BT22" s="519"/>
      <c r="BU22" s="518">
        <v>0</v>
      </c>
      <c r="BV22" s="518">
        <v>0</v>
      </c>
      <c r="BW22" s="518">
        <v>0</v>
      </c>
      <c r="BX22" s="518">
        <v>0</v>
      </c>
      <c r="BY22" s="518">
        <v>0</v>
      </c>
      <c r="BZ22" s="518">
        <v>0</v>
      </c>
      <c r="CA22" s="518">
        <v>0</v>
      </c>
      <c r="CB22" s="518">
        <v>0</v>
      </c>
      <c r="CC22" s="518">
        <v>0</v>
      </c>
      <c r="CD22" s="518">
        <v>0</v>
      </c>
      <c r="CE22" s="518">
        <v>0</v>
      </c>
      <c r="CF22" s="518">
        <v>0</v>
      </c>
      <c r="CG22" s="518">
        <f t="shared" si="5"/>
        <v>0</v>
      </c>
      <c r="CH22" s="519"/>
      <c r="CI22" s="518">
        <v>0</v>
      </c>
      <c r="CJ22" s="518">
        <v>0</v>
      </c>
      <c r="CK22" s="518">
        <v>0</v>
      </c>
      <c r="CL22" s="518">
        <v>0</v>
      </c>
      <c r="CM22" s="518">
        <v>0</v>
      </c>
      <c r="CN22" s="518">
        <v>0</v>
      </c>
      <c r="CO22" s="518">
        <v>0</v>
      </c>
      <c r="CP22" s="518">
        <v>0</v>
      </c>
      <c r="CQ22" s="518">
        <v>0</v>
      </c>
      <c r="CR22" s="518">
        <v>0</v>
      </c>
      <c r="CS22" s="518">
        <v>0</v>
      </c>
      <c r="CT22" s="518">
        <v>0</v>
      </c>
      <c r="CU22" s="518">
        <f t="shared" si="6"/>
        <v>0</v>
      </c>
      <c r="CV22" s="519"/>
      <c r="CW22" s="518">
        <v>0</v>
      </c>
      <c r="CX22" s="518">
        <v>0</v>
      </c>
      <c r="CY22" s="518">
        <v>0</v>
      </c>
      <c r="CZ22" s="518">
        <v>0</v>
      </c>
      <c r="DA22" s="518">
        <v>0</v>
      </c>
      <c r="DB22" s="518">
        <v>0</v>
      </c>
      <c r="DC22" s="518">
        <v>0</v>
      </c>
      <c r="DD22" s="518">
        <v>0</v>
      </c>
      <c r="DE22" s="518">
        <v>0</v>
      </c>
      <c r="DF22" s="518">
        <v>0</v>
      </c>
      <c r="DG22" s="518">
        <v>0</v>
      </c>
      <c r="DH22" s="518">
        <v>0</v>
      </c>
      <c r="DI22" s="518">
        <f t="shared" si="7"/>
        <v>0</v>
      </c>
      <c r="DJ22" s="519"/>
      <c r="DK22" s="518">
        <v>0</v>
      </c>
      <c r="DL22" s="518">
        <v>0</v>
      </c>
      <c r="DM22" s="518">
        <v>0</v>
      </c>
      <c r="DN22" s="518">
        <v>0</v>
      </c>
      <c r="DO22" s="518">
        <v>0</v>
      </c>
      <c r="DP22" s="518">
        <v>0</v>
      </c>
      <c r="DQ22" s="518">
        <v>0</v>
      </c>
      <c r="DR22" s="518">
        <v>0</v>
      </c>
      <c r="DS22" s="518">
        <v>0</v>
      </c>
      <c r="DT22" s="518">
        <v>0</v>
      </c>
      <c r="DU22" s="518">
        <v>0</v>
      </c>
      <c r="DV22" s="518">
        <v>0</v>
      </c>
      <c r="DW22" s="518">
        <f t="shared" si="8"/>
        <v>0</v>
      </c>
      <c r="DX22" s="519"/>
      <c r="DY22" s="518">
        <v>0</v>
      </c>
      <c r="DZ22" s="518">
        <v>0</v>
      </c>
      <c r="EA22" s="518">
        <v>0</v>
      </c>
      <c r="EB22" s="518">
        <v>0</v>
      </c>
      <c r="EC22" s="518">
        <v>0</v>
      </c>
      <c r="ED22" s="518">
        <v>0</v>
      </c>
      <c r="EE22" s="518">
        <v>0</v>
      </c>
      <c r="EF22" s="518">
        <v>0</v>
      </c>
      <c r="EG22" s="518">
        <v>0</v>
      </c>
      <c r="EH22" s="518">
        <v>0</v>
      </c>
      <c r="EI22" s="518">
        <v>0</v>
      </c>
      <c r="EJ22" s="518">
        <v>0</v>
      </c>
      <c r="EK22" s="518">
        <f t="shared" si="9"/>
        <v>0</v>
      </c>
      <c r="EL22" s="519"/>
      <c r="EM22" s="518">
        <v>0</v>
      </c>
      <c r="EN22" s="518">
        <v>0</v>
      </c>
      <c r="EO22" s="518">
        <v>0</v>
      </c>
      <c r="EP22" s="518">
        <v>0</v>
      </c>
      <c r="EQ22" s="518">
        <v>0</v>
      </c>
      <c r="ER22" s="518">
        <v>0</v>
      </c>
      <c r="ES22" s="518">
        <v>0</v>
      </c>
      <c r="ET22" s="518">
        <v>0</v>
      </c>
      <c r="EU22" s="518">
        <v>0</v>
      </c>
      <c r="EV22" s="518">
        <v>0</v>
      </c>
      <c r="EW22" s="518">
        <v>0</v>
      </c>
      <c r="EX22" s="518">
        <v>0</v>
      </c>
      <c r="EY22" s="518">
        <f t="shared" si="10"/>
        <v>0</v>
      </c>
      <c r="EZ22" s="519"/>
      <c r="FA22" s="518">
        <v>0</v>
      </c>
      <c r="FB22" s="518">
        <v>0</v>
      </c>
      <c r="FC22" s="518">
        <v>0</v>
      </c>
      <c r="FD22" s="518">
        <v>0</v>
      </c>
      <c r="FE22" s="518">
        <v>0</v>
      </c>
      <c r="FF22" s="518">
        <v>0</v>
      </c>
      <c r="FG22" s="518">
        <v>0</v>
      </c>
      <c r="FH22" s="518">
        <v>0</v>
      </c>
      <c r="FI22" s="518">
        <v>0</v>
      </c>
      <c r="FJ22" s="518">
        <v>0</v>
      </c>
      <c r="FK22" s="518">
        <v>0</v>
      </c>
      <c r="FL22" s="518">
        <v>0</v>
      </c>
      <c r="FM22" s="518">
        <f t="shared" si="11"/>
        <v>0</v>
      </c>
      <c r="FO22" s="518">
        <v>0</v>
      </c>
      <c r="FP22" s="518">
        <v>0</v>
      </c>
      <c r="FQ22" s="518">
        <v>0</v>
      </c>
      <c r="FR22" s="518">
        <v>0</v>
      </c>
      <c r="FS22" s="518">
        <v>0</v>
      </c>
      <c r="FT22" s="518">
        <v>0</v>
      </c>
      <c r="FU22" s="518">
        <v>0</v>
      </c>
      <c r="FV22" s="518">
        <v>0</v>
      </c>
      <c r="FW22" s="518">
        <v>0</v>
      </c>
      <c r="FX22" s="518">
        <v>0</v>
      </c>
      <c r="FY22" s="518">
        <f>+SUM(FO22:FX22)</f>
        <v>0</v>
      </c>
      <c r="GA22" s="708"/>
    </row>
    <row r="23" spans="2:183" ht="17.100000000000001" hidden="1" customHeight="1" x14ac:dyDescent="0.25">
      <c r="B23" s="696" t="s">
        <v>35</v>
      </c>
      <c r="C23" s="518">
        <v>0</v>
      </c>
      <c r="D23" s="518">
        <v>0</v>
      </c>
      <c r="E23" s="518">
        <v>0</v>
      </c>
      <c r="F23" s="518">
        <v>0</v>
      </c>
      <c r="G23" s="518">
        <v>0</v>
      </c>
      <c r="H23" s="518">
        <v>0</v>
      </c>
      <c r="I23" s="518">
        <v>0</v>
      </c>
      <c r="J23" s="518">
        <v>0</v>
      </c>
      <c r="K23" s="518">
        <v>0</v>
      </c>
      <c r="L23" s="518">
        <v>0</v>
      </c>
      <c r="M23" s="518">
        <v>0</v>
      </c>
      <c r="N23" s="518">
        <v>0</v>
      </c>
      <c r="O23" s="518">
        <f t="shared" si="0"/>
        <v>0</v>
      </c>
      <c r="P23" s="519"/>
      <c r="Q23" s="518">
        <v>0</v>
      </c>
      <c r="R23" s="518">
        <v>0</v>
      </c>
      <c r="S23" s="518">
        <v>0</v>
      </c>
      <c r="T23" s="518">
        <v>0</v>
      </c>
      <c r="U23" s="518">
        <v>0</v>
      </c>
      <c r="V23" s="518">
        <v>0</v>
      </c>
      <c r="W23" s="518">
        <v>0</v>
      </c>
      <c r="X23" s="518">
        <v>0</v>
      </c>
      <c r="Y23" s="518">
        <v>0</v>
      </c>
      <c r="Z23" s="518">
        <v>0</v>
      </c>
      <c r="AA23" s="518">
        <v>0</v>
      </c>
      <c r="AB23" s="518">
        <v>0</v>
      </c>
      <c r="AC23" s="518">
        <f t="shared" si="1"/>
        <v>0</v>
      </c>
      <c r="AD23" s="519"/>
      <c r="AE23" s="518">
        <v>0</v>
      </c>
      <c r="AF23" s="518">
        <v>0</v>
      </c>
      <c r="AG23" s="518">
        <v>0</v>
      </c>
      <c r="AH23" s="518">
        <v>0</v>
      </c>
      <c r="AI23" s="518">
        <v>0</v>
      </c>
      <c r="AJ23" s="518">
        <v>0</v>
      </c>
      <c r="AK23" s="518">
        <v>0</v>
      </c>
      <c r="AL23" s="518">
        <v>0</v>
      </c>
      <c r="AM23" s="518">
        <v>0</v>
      </c>
      <c r="AN23" s="518">
        <v>0</v>
      </c>
      <c r="AO23" s="518">
        <v>0</v>
      </c>
      <c r="AP23" s="518">
        <v>0</v>
      </c>
      <c r="AQ23" s="518">
        <f t="shared" si="2"/>
        <v>0</v>
      </c>
      <c r="AR23" s="519"/>
      <c r="AS23" s="518">
        <v>0</v>
      </c>
      <c r="AT23" s="518">
        <v>0</v>
      </c>
      <c r="AU23" s="518">
        <v>0</v>
      </c>
      <c r="AV23" s="518">
        <v>0</v>
      </c>
      <c r="AW23" s="518">
        <v>0</v>
      </c>
      <c r="AX23" s="518">
        <v>0</v>
      </c>
      <c r="AY23" s="518">
        <v>0</v>
      </c>
      <c r="AZ23" s="518">
        <v>0</v>
      </c>
      <c r="BA23" s="518">
        <v>0</v>
      </c>
      <c r="BB23" s="518">
        <v>0</v>
      </c>
      <c r="BC23" s="518">
        <v>0</v>
      </c>
      <c r="BD23" s="518">
        <v>0</v>
      </c>
      <c r="BE23" s="518">
        <f t="shared" si="3"/>
        <v>0</v>
      </c>
      <c r="BF23" s="519"/>
      <c r="BG23" s="518">
        <v>0</v>
      </c>
      <c r="BH23" s="518">
        <v>0</v>
      </c>
      <c r="BI23" s="518">
        <v>0</v>
      </c>
      <c r="BJ23" s="518">
        <v>0</v>
      </c>
      <c r="BK23" s="518">
        <v>0</v>
      </c>
      <c r="BL23" s="518">
        <v>0</v>
      </c>
      <c r="BM23" s="518">
        <v>0</v>
      </c>
      <c r="BN23" s="518">
        <v>0</v>
      </c>
      <c r="BO23" s="518">
        <v>0</v>
      </c>
      <c r="BP23" s="518">
        <v>0</v>
      </c>
      <c r="BQ23" s="518">
        <v>0</v>
      </c>
      <c r="BR23" s="518">
        <v>0</v>
      </c>
      <c r="BS23" s="518">
        <f t="shared" si="4"/>
        <v>0</v>
      </c>
      <c r="BT23" s="519"/>
      <c r="BU23" s="518">
        <v>0</v>
      </c>
      <c r="BV23" s="518">
        <v>0</v>
      </c>
      <c r="BW23" s="518">
        <v>0</v>
      </c>
      <c r="BX23" s="518">
        <v>0</v>
      </c>
      <c r="BY23" s="518">
        <v>0</v>
      </c>
      <c r="BZ23" s="518">
        <v>0</v>
      </c>
      <c r="CA23" s="518">
        <v>0</v>
      </c>
      <c r="CB23" s="518">
        <v>0</v>
      </c>
      <c r="CC23" s="518">
        <v>0</v>
      </c>
      <c r="CD23" s="518">
        <v>0</v>
      </c>
      <c r="CE23" s="518">
        <v>0</v>
      </c>
      <c r="CF23" s="518">
        <v>0</v>
      </c>
      <c r="CG23" s="518">
        <f t="shared" si="5"/>
        <v>0</v>
      </c>
      <c r="CH23" s="519"/>
      <c r="CI23" s="518">
        <v>0</v>
      </c>
      <c r="CJ23" s="518">
        <v>0</v>
      </c>
      <c r="CK23" s="518">
        <v>0</v>
      </c>
      <c r="CL23" s="518">
        <v>0</v>
      </c>
      <c r="CM23" s="518">
        <v>0</v>
      </c>
      <c r="CN23" s="518">
        <v>0</v>
      </c>
      <c r="CO23" s="518">
        <v>0</v>
      </c>
      <c r="CP23" s="518">
        <v>0</v>
      </c>
      <c r="CQ23" s="518">
        <v>0</v>
      </c>
      <c r="CR23" s="518">
        <v>0</v>
      </c>
      <c r="CS23" s="518">
        <v>0</v>
      </c>
      <c r="CT23" s="518">
        <v>0</v>
      </c>
      <c r="CU23" s="518">
        <f t="shared" si="6"/>
        <v>0</v>
      </c>
      <c r="CV23" s="519"/>
      <c r="CW23" s="518">
        <v>0</v>
      </c>
      <c r="CX23" s="518">
        <v>0</v>
      </c>
      <c r="CY23" s="518">
        <v>0</v>
      </c>
      <c r="CZ23" s="518">
        <v>0</v>
      </c>
      <c r="DA23" s="518">
        <v>0</v>
      </c>
      <c r="DB23" s="518">
        <v>0</v>
      </c>
      <c r="DC23" s="518">
        <v>0</v>
      </c>
      <c r="DD23" s="518">
        <v>0</v>
      </c>
      <c r="DE23" s="518">
        <v>0</v>
      </c>
      <c r="DF23" s="518">
        <v>0</v>
      </c>
      <c r="DG23" s="518">
        <v>0</v>
      </c>
      <c r="DH23" s="518">
        <v>0</v>
      </c>
      <c r="DI23" s="518">
        <f t="shared" si="7"/>
        <v>0</v>
      </c>
      <c r="DJ23" s="519"/>
      <c r="DK23" s="518">
        <v>0</v>
      </c>
      <c r="DL23" s="518">
        <v>0</v>
      </c>
      <c r="DM23" s="518">
        <v>0</v>
      </c>
      <c r="DN23" s="518">
        <v>0</v>
      </c>
      <c r="DO23" s="518">
        <v>0</v>
      </c>
      <c r="DP23" s="518">
        <v>0</v>
      </c>
      <c r="DQ23" s="518">
        <v>0</v>
      </c>
      <c r="DR23" s="518">
        <v>0</v>
      </c>
      <c r="DS23" s="518">
        <v>0</v>
      </c>
      <c r="DT23" s="518">
        <v>0</v>
      </c>
      <c r="DU23" s="518">
        <v>0</v>
      </c>
      <c r="DV23" s="518">
        <v>0</v>
      </c>
      <c r="DW23" s="518">
        <f t="shared" si="8"/>
        <v>0</v>
      </c>
      <c r="DX23" s="519"/>
      <c r="DY23" s="518">
        <v>0</v>
      </c>
      <c r="DZ23" s="518">
        <v>0</v>
      </c>
      <c r="EA23" s="518">
        <v>0</v>
      </c>
      <c r="EB23" s="518">
        <v>0</v>
      </c>
      <c r="EC23" s="518">
        <v>0</v>
      </c>
      <c r="ED23" s="518">
        <v>0</v>
      </c>
      <c r="EE23" s="518">
        <v>0</v>
      </c>
      <c r="EF23" s="518">
        <v>0</v>
      </c>
      <c r="EG23" s="518">
        <v>0</v>
      </c>
      <c r="EH23" s="518">
        <v>0</v>
      </c>
      <c r="EI23" s="518">
        <v>0</v>
      </c>
      <c r="EJ23" s="518">
        <v>0</v>
      </c>
      <c r="EK23" s="518">
        <f t="shared" si="9"/>
        <v>0</v>
      </c>
      <c r="EL23" s="519"/>
      <c r="EM23" s="518">
        <v>0</v>
      </c>
      <c r="EN23" s="518">
        <v>0</v>
      </c>
      <c r="EO23" s="518">
        <v>0</v>
      </c>
      <c r="EP23" s="518">
        <v>0</v>
      </c>
      <c r="EQ23" s="518">
        <v>0</v>
      </c>
      <c r="ER23" s="518">
        <v>0</v>
      </c>
      <c r="ES23" s="518">
        <v>0</v>
      </c>
      <c r="ET23" s="518">
        <v>0</v>
      </c>
      <c r="EU23" s="518">
        <v>0</v>
      </c>
      <c r="EV23" s="518">
        <v>0</v>
      </c>
      <c r="EW23" s="518">
        <v>0</v>
      </c>
      <c r="EX23" s="518">
        <v>0</v>
      </c>
      <c r="EY23" s="518">
        <f t="shared" si="10"/>
        <v>0</v>
      </c>
      <c r="EZ23" s="519"/>
      <c r="FA23" s="518">
        <v>0</v>
      </c>
      <c r="FB23" s="518">
        <v>0</v>
      </c>
      <c r="FC23" s="518">
        <v>0</v>
      </c>
      <c r="FD23" s="518">
        <v>0</v>
      </c>
      <c r="FE23" s="518">
        <v>0</v>
      </c>
      <c r="FF23" s="518">
        <v>0</v>
      </c>
      <c r="FG23" s="518">
        <v>0</v>
      </c>
      <c r="FH23" s="518">
        <v>0</v>
      </c>
      <c r="FI23" s="518">
        <v>0</v>
      </c>
      <c r="FJ23" s="518">
        <v>0</v>
      </c>
      <c r="FK23" s="518">
        <v>0</v>
      </c>
      <c r="FL23" s="518">
        <v>0</v>
      </c>
      <c r="FM23" s="518">
        <f t="shared" si="11"/>
        <v>0</v>
      </c>
      <c r="FO23" s="518">
        <v>0</v>
      </c>
      <c r="FP23" s="518">
        <v>0</v>
      </c>
      <c r="FQ23" s="518">
        <v>0</v>
      </c>
      <c r="FR23" s="518">
        <v>0</v>
      </c>
      <c r="FS23" s="518">
        <v>0</v>
      </c>
      <c r="FT23" s="518">
        <v>0</v>
      </c>
      <c r="FU23" s="518">
        <v>0</v>
      </c>
      <c r="FV23" s="518">
        <v>0</v>
      </c>
      <c r="FW23" s="518">
        <v>0</v>
      </c>
      <c r="FX23" s="518">
        <v>0</v>
      </c>
      <c r="FY23" s="518">
        <f>+SUM(FO23:FX23)</f>
        <v>0</v>
      </c>
      <c r="GA23" s="708"/>
    </row>
    <row r="24" spans="2:183" ht="15.75" hidden="1" x14ac:dyDescent="0.25">
      <c r="B24" s="696" t="s">
        <v>36</v>
      </c>
      <c r="C24" s="518">
        <v>0</v>
      </c>
      <c r="D24" s="518">
        <v>0</v>
      </c>
      <c r="E24" s="518">
        <v>0</v>
      </c>
      <c r="F24" s="518">
        <v>0</v>
      </c>
      <c r="G24" s="518">
        <v>0</v>
      </c>
      <c r="H24" s="518">
        <v>0</v>
      </c>
      <c r="I24" s="518">
        <v>0</v>
      </c>
      <c r="J24" s="518">
        <v>0</v>
      </c>
      <c r="K24" s="518">
        <v>0</v>
      </c>
      <c r="L24" s="518">
        <v>0</v>
      </c>
      <c r="M24" s="518">
        <v>0</v>
      </c>
      <c r="N24" s="518">
        <v>0</v>
      </c>
      <c r="O24" s="518">
        <f t="shared" si="0"/>
        <v>0</v>
      </c>
      <c r="P24" s="519"/>
      <c r="Q24" s="518">
        <v>0</v>
      </c>
      <c r="R24" s="518">
        <v>0</v>
      </c>
      <c r="S24" s="518">
        <v>0</v>
      </c>
      <c r="T24" s="518">
        <v>0</v>
      </c>
      <c r="U24" s="518">
        <v>0</v>
      </c>
      <c r="V24" s="518">
        <v>0</v>
      </c>
      <c r="W24" s="518">
        <v>0</v>
      </c>
      <c r="X24" s="518">
        <v>0</v>
      </c>
      <c r="Y24" s="518">
        <v>0</v>
      </c>
      <c r="Z24" s="518">
        <v>0</v>
      </c>
      <c r="AA24" s="518">
        <v>0</v>
      </c>
      <c r="AB24" s="518">
        <v>0</v>
      </c>
      <c r="AC24" s="518">
        <f t="shared" si="1"/>
        <v>0</v>
      </c>
      <c r="AD24" s="519"/>
      <c r="AE24" s="518">
        <v>0</v>
      </c>
      <c r="AF24" s="518">
        <v>0</v>
      </c>
      <c r="AG24" s="518">
        <v>0</v>
      </c>
      <c r="AH24" s="518">
        <v>0</v>
      </c>
      <c r="AI24" s="518">
        <v>0</v>
      </c>
      <c r="AJ24" s="518">
        <v>0</v>
      </c>
      <c r="AK24" s="518">
        <v>0</v>
      </c>
      <c r="AL24" s="518">
        <v>0</v>
      </c>
      <c r="AM24" s="518">
        <v>0</v>
      </c>
      <c r="AN24" s="518">
        <v>0</v>
      </c>
      <c r="AO24" s="518">
        <v>0</v>
      </c>
      <c r="AP24" s="518">
        <v>0</v>
      </c>
      <c r="AQ24" s="518">
        <f t="shared" si="2"/>
        <v>0</v>
      </c>
      <c r="AR24" s="519"/>
      <c r="AS24" s="518">
        <v>0</v>
      </c>
      <c r="AT24" s="518">
        <v>0</v>
      </c>
      <c r="AU24" s="518">
        <v>0</v>
      </c>
      <c r="AV24" s="518">
        <v>0</v>
      </c>
      <c r="AW24" s="518">
        <v>0</v>
      </c>
      <c r="AX24" s="518">
        <v>0</v>
      </c>
      <c r="AY24" s="518">
        <v>0</v>
      </c>
      <c r="AZ24" s="518">
        <v>0</v>
      </c>
      <c r="BA24" s="518">
        <v>0</v>
      </c>
      <c r="BB24" s="518">
        <v>0</v>
      </c>
      <c r="BC24" s="518">
        <v>0</v>
      </c>
      <c r="BD24" s="518">
        <v>0</v>
      </c>
      <c r="BE24" s="518">
        <f t="shared" si="3"/>
        <v>0</v>
      </c>
      <c r="BF24" s="519"/>
      <c r="BG24" s="518">
        <v>0</v>
      </c>
      <c r="BH24" s="518">
        <v>0</v>
      </c>
      <c r="BI24" s="518">
        <v>0</v>
      </c>
      <c r="BJ24" s="518">
        <v>0</v>
      </c>
      <c r="BK24" s="518">
        <v>0</v>
      </c>
      <c r="BL24" s="518">
        <v>0</v>
      </c>
      <c r="BM24" s="518">
        <v>0</v>
      </c>
      <c r="BN24" s="518">
        <v>0</v>
      </c>
      <c r="BO24" s="518">
        <v>0</v>
      </c>
      <c r="BP24" s="518">
        <v>0</v>
      </c>
      <c r="BQ24" s="518">
        <v>0</v>
      </c>
      <c r="BR24" s="518">
        <v>0</v>
      </c>
      <c r="BS24" s="518">
        <f t="shared" si="4"/>
        <v>0</v>
      </c>
      <c r="BT24" s="519"/>
      <c r="BU24" s="518">
        <v>0</v>
      </c>
      <c r="BV24" s="518">
        <v>0</v>
      </c>
      <c r="BW24" s="518">
        <v>0</v>
      </c>
      <c r="BX24" s="518">
        <v>0</v>
      </c>
      <c r="BY24" s="518">
        <v>0</v>
      </c>
      <c r="BZ24" s="518">
        <v>0</v>
      </c>
      <c r="CA24" s="518">
        <v>0</v>
      </c>
      <c r="CB24" s="518">
        <v>0</v>
      </c>
      <c r="CC24" s="518">
        <v>0</v>
      </c>
      <c r="CD24" s="518">
        <v>0</v>
      </c>
      <c r="CE24" s="518">
        <v>0</v>
      </c>
      <c r="CF24" s="518">
        <v>0</v>
      </c>
      <c r="CG24" s="518">
        <f t="shared" si="5"/>
        <v>0</v>
      </c>
      <c r="CH24" s="519"/>
      <c r="CI24" s="518">
        <v>0</v>
      </c>
      <c r="CJ24" s="518">
        <v>0</v>
      </c>
      <c r="CK24" s="518">
        <v>0</v>
      </c>
      <c r="CL24" s="518">
        <v>0</v>
      </c>
      <c r="CM24" s="518">
        <v>0</v>
      </c>
      <c r="CN24" s="518">
        <v>0</v>
      </c>
      <c r="CO24" s="518">
        <v>0</v>
      </c>
      <c r="CP24" s="518">
        <v>0</v>
      </c>
      <c r="CQ24" s="518">
        <v>0</v>
      </c>
      <c r="CR24" s="518">
        <v>0</v>
      </c>
      <c r="CS24" s="518">
        <v>0</v>
      </c>
      <c r="CT24" s="518">
        <v>0</v>
      </c>
      <c r="CU24" s="518">
        <f t="shared" si="6"/>
        <v>0</v>
      </c>
      <c r="CV24" s="519"/>
      <c r="CW24" s="518">
        <v>0</v>
      </c>
      <c r="CX24" s="518">
        <v>0</v>
      </c>
      <c r="CY24" s="518">
        <v>0</v>
      </c>
      <c r="CZ24" s="518">
        <v>0</v>
      </c>
      <c r="DA24" s="518">
        <v>0</v>
      </c>
      <c r="DB24" s="518">
        <v>0</v>
      </c>
      <c r="DC24" s="518">
        <v>0</v>
      </c>
      <c r="DD24" s="518">
        <v>0</v>
      </c>
      <c r="DE24" s="518">
        <v>0</v>
      </c>
      <c r="DF24" s="518">
        <v>0</v>
      </c>
      <c r="DG24" s="518">
        <v>0</v>
      </c>
      <c r="DH24" s="518">
        <v>0</v>
      </c>
      <c r="DI24" s="518">
        <f t="shared" si="7"/>
        <v>0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0</v>
      </c>
      <c r="DT24" s="518">
        <v>0</v>
      </c>
      <c r="DU24" s="518">
        <v>0</v>
      </c>
      <c r="DV24" s="518">
        <v>0</v>
      </c>
      <c r="DW24" s="518">
        <f t="shared" si="8"/>
        <v>0</v>
      </c>
      <c r="DX24" s="519"/>
      <c r="DY24" s="518">
        <v>0</v>
      </c>
      <c r="DZ24" s="518">
        <v>0</v>
      </c>
      <c r="EA24" s="518">
        <v>0</v>
      </c>
      <c r="EB24" s="518">
        <v>0</v>
      </c>
      <c r="EC24" s="518">
        <v>0</v>
      </c>
      <c r="ED24" s="518">
        <v>0</v>
      </c>
      <c r="EE24" s="518">
        <v>0</v>
      </c>
      <c r="EF24" s="518">
        <v>0</v>
      </c>
      <c r="EG24" s="518">
        <v>0</v>
      </c>
      <c r="EH24" s="518">
        <v>0</v>
      </c>
      <c r="EI24" s="518">
        <v>0</v>
      </c>
      <c r="EJ24" s="518">
        <v>0</v>
      </c>
      <c r="EK24" s="518">
        <f t="shared" si="9"/>
        <v>0</v>
      </c>
      <c r="EL24" s="519"/>
      <c r="EM24" s="518">
        <v>0</v>
      </c>
      <c r="EN24" s="518">
        <v>0</v>
      </c>
      <c r="EO24" s="518">
        <v>0</v>
      </c>
      <c r="EP24" s="518">
        <v>0</v>
      </c>
      <c r="EQ24" s="518">
        <v>0</v>
      </c>
      <c r="ER24" s="518">
        <v>0</v>
      </c>
      <c r="ES24" s="518">
        <v>0</v>
      </c>
      <c r="ET24" s="518">
        <v>0</v>
      </c>
      <c r="EU24" s="518">
        <v>0</v>
      </c>
      <c r="EV24" s="518">
        <v>0</v>
      </c>
      <c r="EW24" s="518">
        <v>0</v>
      </c>
      <c r="EX24" s="518">
        <v>0</v>
      </c>
      <c r="EY24" s="518">
        <f t="shared" si="10"/>
        <v>0</v>
      </c>
      <c r="EZ24" s="519"/>
      <c r="FA24" s="518">
        <v>0</v>
      </c>
      <c r="FB24" s="518">
        <v>0</v>
      </c>
      <c r="FC24" s="518">
        <v>0</v>
      </c>
      <c r="FD24" s="518">
        <v>0</v>
      </c>
      <c r="FE24" s="518">
        <v>0</v>
      </c>
      <c r="FF24" s="518">
        <v>0</v>
      </c>
      <c r="FG24" s="518">
        <v>0</v>
      </c>
      <c r="FH24" s="518">
        <v>0</v>
      </c>
      <c r="FI24" s="518">
        <v>0</v>
      </c>
      <c r="FJ24" s="518">
        <v>0</v>
      </c>
      <c r="FK24" s="518">
        <v>0</v>
      </c>
      <c r="FL24" s="518">
        <v>0</v>
      </c>
      <c r="FM24" s="518">
        <f t="shared" si="11"/>
        <v>0</v>
      </c>
      <c r="FO24" s="518">
        <v>0</v>
      </c>
      <c r="FP24" s="518">
        <v>0</v>
      </c>
      <c r="FQ24" s="518">
        <v>0</v>
      </c>
      <c r="FR24" s="518">
        <v>0</v>
      </c>
      <c r="FS24" s="518">
        <v>0</v>
      </c>
      <c r="FT24" s="518">
        <v>0</v>
      </c>
      <c r="FU24" s="518">
        <v>0</v>
      </c>
      <c r="FV24" s="518">
        <v>0</v>
      </c>
      <c r="FW24" s="518">
        <v>0</v>
      </c>
      <c r="FX24" s="518">
        <v>0</v>
      </c>
      <c r="FY24" s="518">
        <f>+SUM(FO24:FX24)</f>
        <v>0</v>
      </c>
      <c r="GA24" s="708"/>
    </row>
    <row r="25" spans="2:183" ht="15.75" hidden="1" x14ac:dyDescent="0.25">
      <c r="B25" s="696" t="s">
        <v>23</v>
      </c>
      <c r="C25" s="518">
        <v>0</v>
      </c>
      <c r="D25" s="518">
        <v>0</v>
      </c>
      <c r="E25" s="518">
        <v>0</v>
      </c>
      <c r="F25" s="518">
        <v>0</v>
      </c>
      <c r="G25" s="518">
        <v>0</v>
      </c>
      <c r="H25" s="518">
        <v>0</v>
      </c>
      <c r="I25" s="518">
        <v>0</v>
      </c>
      <c r="J25" s="518">
        <v>0</v>
      </c>
      <c r="K25" s="518">
        <v>0</v>
      </c>
      <c r="L25" s="518">
        <v>0</v>
      </c>
      <c r="M25" s="518">
        <v>0</v>
      </c>
      <c r="N25" s="518">
        <v>0</v>
      </c>
      <c r="O25" s="518">
        <f t="shared" si="0"/>
        <v>0</v>
      </c>
      <c r="P25" s="519"/>
      <c r="Q25" s="518">
        <v>0</v>
      </c>
      <c r="R25" s="518">
        <v>0</v>
      </c>
      <c r="S25" s="518">
        <v>0</v>
      </c>
      <c r="T25" s="518">
        <v>0</v>
      </c>
      <c r="U25" s="518">
        <v>0</v>
      </c>
      <c r="V25" s="518">
        <v>0</v>
      </c>
      <c r="W25" s="518">
        <v>0</v>
      </c>
      <c r="X25" s="518">
        <v>0</v>
      </c>
      <c r="Y25" s="518">
        <v>0</v>
      </c>
      <c r="Z25" s="518">
        <v>0</v>
      </c>
      <c r="AA25" s="518">
        <v>0</v>
      </c>
      <c r="AB25" s="518">
        <v>0</v>
      </c>
      <c r="AC25" s="518">
        <f t="shared" si="1"/>
        <v>0</v>
      </c>
      <c r="AD25" s="519"/>
      <c r="AE25" s="518">
        <v>0</v>
      </c>
      <c r="AF25" s="518">
        <v>0</v>
      </c>
      <c r="AG25" s="518">
        <v>0</v>
      </c>
      <c r="AH25" s="518">
        <v>0</v>
      </c>
      <c r="AI25" s="518">
        <v>0</v>
      </c>
      <c r="AJ25" s="518">
        <v>0</v>
      </c>
      <c r="AK25" s="518">
        <v>0</v>
      </c>
      <c r="AL25" s="518">
        <v>0</v>
      </c>
      <c r="AM25" s="518">
        <v>0</v>
      </c>
      <c r="AN25" s="518">
        <v>0</v>
      </c>
      <c r="AO25" s="518">
        <v>0</v>
      </c>
      <c r="AP25" s="518">
        <v>0</v>
      </c>
      <c r="AQ25" s="518">
        <f t="shared" si="2"/>
        <v>0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</v>
      </c>
      <c r="AZ25" s="518">
        <v>0</v>
      </c>
      <c r="BA25" s="518">
        <v>0</v>
      </c>
      <c r="BB25" s="518">
        <v>0</v>
      </c>
      <c r="BC25" s="518">
        <v>0</v>
      </c>
      <c r="BD25" s="518">
        <v>0</v>
      </c>
      <c r="BE25" s="518">
        <f t="shared" si="3"/>
        <v>0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0</v>
      </c>
      <c r="BM25" s="518">
        <v>0</v>
      </c>
      <c r="BN25" s="518">
        <v>0</v>
      </c>
      <c r="BO25" s="518">
        <v>0</v>
      </c>
      <c r="BP25" s="518">
        <v>0</v>
      </c>
      <c r="BQ25" s="518">
        <v>0</v>
      </c>
      <c r="BR25" s="518">
        <v>0</v>
      </c>
      <c r="BS25" s="518">
        <f t="shared" si="4"/>
        <v>0</v>
      </c>
      <c r="BT25" s="519"/>
      <c r="BU25" s="518">
        <v>0</v>
      </c>
      <c r="BV25" s="518">
        <v>0</v>
      </c>
      <c r="BW25" s="518">
        <v>0</v>
      </c>
      <c r="BX25" s="518">
        <v>0</v>
      </c>
      <c r="BY25" s="518">
        <v>0</v>
      </c>
      <c r="BZ25" s="518">
        <v>0</v>
      </c>
      <c r="CA25" s="518">
        <v>0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0</v>
      </c>
      <c r="CH25" s="519"/>
      <c r="CI25" s="518">
        <v>0</v>
      </c>
      <c r="CJ25" s="518">
        <v>0</v>
      </c>
      <c r="CK25" s="518">
        <v>0</v>
      </c>
      <c r="CL25" s="518">
        <v>0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0</v>
      </c>
      <c r="CS25" s="518">
        <v>0</v>
      </c>
      <c r="CT25" s="518">
        <v>0</v>
      </c>
      <c r="CU25" s="518">
        <f t="shared" si="6"/>
        <v>0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0</v>
      </c>
      <c r="DU25" s="518">
        <v>0</v>
      </c>
      <c r="DV25" s="518">
        <v>0</v>
      </c>
      <c r="DW25" s="518">
        <f t="shared" si="8"/>
        <v>0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</v>
      </c>
      <c r="EP25" s="518">
        <v>0</v>
      </c>
      <c r="EQ25" s="518">
        <v>0</v>
      </c>
      <c r="ER25" s="518">
        <v>0</v>
      </c>
      <c r="ES25" s="518">
        <v>0</v>
      </c>
      <c r="ET25" s="518">
        <v>0</v>
      </c>
      <c r="EU25" s="518">
        <v>0</v>
      </c>
      <c r="EV25" s="518">
        <v>0</v>
      </c>
      <c r="EW25" s="518">
        <v>0</v>
      </c>
      <c r="EX25" s="518">
        <v>0</v>
      </c>
      <c r="EY25" s="518">
        <f t="shared" si="10"/>
        <v>0</v>
      </c>
      <c r="EZ25" s="519"/>
      <c r="FA25" s="518">
        <v>0</v>
      </c>
      <c r="FB25" s="518">
        <v>0</v>
      </c>
      <c r="FC25" s="518">
        <v>0</v>
      </c>
      <c r="FD25" s="518">
        <v>0</v>
      </c>
      <c r="FE25" s="518">
        <v>0</v>
      </c>
      <c r="FF25" s="518">
        <v>0</v>
      </c>
      <c r="FG25" s="518">
        <v>0</v>
      </c>
      <c r="FH25" s="518">
        <v>0</v>
      </c>
      <c r="FI25" s="518">
        <v>0</v>
      </c>
      <c r="FJ25" s="518">
        <v>0</v>
      </c>
      <c r="FK25" s="518">
        <v>0</v>
      </c>
      <c r="FL25" s="518">
        <v>0</v>
      </c>
      <c r="FM25" s="518">
        <f t="shared" si="11"/>
        <v>0</v>
      </c>
      <c r="FO25" s="518">
        <v>0</v>
      </c>
      <c r="FP25" s="518">
        <v>0</v>
      </c>
      <c r="FQ25" s="518">
        <v>0</v>
      </c>
      <c r="FR25" s="518">
        <v>0</v>
      </c>
      <c r="FS25" s="518">
        <v>0</v>
      </c>
      <c r="FT25" s="518">
        <v>0</v>
      </c>
      <c r="FU25" s="518">
        <v>0</v>
      </c>
      <c r="FV25" s="518">
        <v>0</v>
      </c>
      <c r="FW25" s="518">
        <v>0</v>
      </c>
      <c r="FX25" s="518">
        <v>0</v>
      </c>
      <c r="FY25" s="518">
        <f>+SUM(FO25:FX25)</f>
        <v>0</v>
      </c>
      <c r="GA25" s="708"/>
    </row>
    <row r="26" spans="2:183" ht="15.75" hidden="1" x14ac:dyDescent="0.25">
      <c r="B26" s="694" t="s">
        <v>37</v>
      </c>
      <c r="C26" s="518">
        <v>0</v>
      </c>
      <c r="D26" s="518">
        <v>0</v>
      </c>
      <c r="E26" s="518">
        <v>0</v>
      </c>
      <c r="F26" s="518">
        <v>0</v>
      </c>
      <c r="G26" s="518">
        <v>0</v>
      </c>
      <c r="H26" s="518">
        <v>0</v>
      </c>
      <c r="I26" s="518">
        <v>0</v>
      </c>
      <c r="J26" s="518">
        <v>0</v>
      </c>
      <c r="K26" s="518">
        <v>0</v>
      </c>
      <c r="L26" s="518">
        <v>0</v>
      </c>
      <c r="M26" s="518">
        <v>0</v>
      </c>
      <c r="N26" s="518">
        <v>0</v>
      </c>
      <c r="O26" s="15">
        <f t="shared" si="0"/>
        <v>0</v>
      </c>
      <c r="P26" s="16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</v>
      </c>
      <c r="W26" s="518">
        <v>0</v>
      </c>
      <c r="X26" s="518">
        <v>0</v>
      </c>
      <c r="Y26" s="518">
        <v>0</v>
      </c>
      <c r="Z26" s="518">
        <v>0</v>
      </c>
      <c r="AA26" s="518">
        <v>0</v>
      </c>
      <c r="AB26" s="518">
        <v>0</v>
      </c>
      <c r="AC26" s="15">
        <f t="shared" si="1"/>
        <v>0</v>
      </c>
      <c r="AD26" s="16"/>
      <c r="AE26" s="518">
        <v>0</v>
      </c>
      <c r="AF26" s="518">
        <v>0</v>
      </c>
      <c r="AG26" s="518">
        <v>0</v>
      </c>
      <c r="AH26" s="518">
        <v>0</v>
      </c>
      <c r="AI26" s="518">
        <v>0</v>
      </c>
      <c r="AJ26" s="518">
        <v>0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15">
        <f t="shared" si="2"/>
        <v>0</v>
      </c>
      <c r="AR26" s="16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0</v>
      </c>
      <c r="AZ26" s="518">
        <v>0</v>
      </c>
      <c r="BA26" s="518">
        <v>0</v>
      </c>
      <c r="BB26" s="518">
        <v>0</v>
      </c>
      <c r="BC26" s="518">
        <v>0</v>
      </c>
      <c r="BD26" s="518">
        <v>0</v>
      </c>
      <c r="BE26" s="15">
        <f t="shared" si="3"/>
        <v>0</v>
      </c>
      <c r="BF26" s="16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</v>
      </c>
      <c r="BO26" s="518">
        <v>0</v>
      </c>
      <c r="BP26" s="518">
        <v>0</v>
      </c>
      <c r="BQ26" s="518">
        <v>0</v>
      </c>
      <c r="BR26" s="518">
        <v>0</v>
      </c>
      <c r="BS26" s="15">
        <f t="shared" si="4"/>
        <v>0</v>
      </c>
      <c r="BT26" s="16"/>
      <c r="BU26" s="518">
        <v>0</v>
      </c>
      <c r="BV26" s="518">
        <v>0</v>
      </c>
      <c r="BW26" s="518">
        <v>0</v>
      </c>
      <c r="BX26" s="518">
        <v>0</v>
      </c>
      <c r="BY26" s="518">
        <v>0</v>
      </c>
      <c r="BZ26" s="518">
        <v>0</v>
      </c>
      <c r="CA26" s="518">
        <v>0</v>
      </c>
      <c r="CB26" s="518">
        <v>0</v>
      </c>
      <c r="CC26" s="518">
        <v>0</v>
      </c>
      <c r="CD26" s="518">
        <v>0</v>
      </c>
      <c r="CE26" s="518">
        <v>0</v>
      </c>
      <c r="CF26" s="518">
        <v>0</v>
      </c>
      <c r="CG26" s="15">
        <f t="shared" si="5"/>
        <v>0</v>
      </c>
      <c r="CH26" s="16"/>
      <c r="CI26" s="518">
        <v>0</v>
      </c>
      <c r="CJ26" s="518">
        <v>0</v>
      </c>
      <c r="CK26" s="518">
        <v>0</v>
      </c>
      <c r="CL26" s="518">
        <v>0</v>
      </c>
      <c r="CM26" s="518">
        <v>0</v>
      </c>
      <c r="CN26" s="518">
        <v>0</v>
      </c>
      <c r="CO26" s="518">
        <v>0</v>
      </c>
      <c r="CP26" s="518">
        <v>0</v>
      </c>
      <c r="CQ26" s="518">
        <v>0</v>
      </c>
      <c r="CR26" s="518">
        <v>0</v>
      </c>
      <c r="CS26" s="518">
        <v>0</v>
      </c>
      <c r="CT26" s="518">
        <v>0</v>
      </c>
      <c r="CU26" s="15">
        <f t="shared" si="6"/>
        <v>0</v>
      </c>
      <c r="CV26" s="16"/>
      <c r="CW26" s="518">
        <v>0</v>
      </c>
      <c r="CX26" s="518">
        <v>0</v>
      </c>
      <c r="CY26" s="518">
        <v>0</v>
      </c>
      <c r="CZ26" s="518">
        <v>0</v>
      </c>
      <c r="DA26" s="518">
        <v>0</v>
      </c>
      <c r="DB26" s="518">
        <v>0</v>
      </c>
      <c r="DC26" s="518">
        <v>0</v>
      </c>
      <c r="DD26" s="518">
        <v>0</v>
      </c>
      <c r="DE26" s="518">
        <v>0</v>
      </c>
      <c r="DF26" s="518">
        <v>0</v>
      </c>
      <c r="DG26" s="518">
        <v>0</v>
      </c>
      <c r="DH26" s="518">
        <v>0</v>
      </c>
      <c r="DI26" s="15">
        <f t="shared" si="7"/>
        <v>0</v>
      </c>
      <c r="DJ26" s="16"/>
      <c r="DK26" s="518">
        <v>0</v>
      </c>
      <c r="DL26" s="518">
        <v>0</v>
      </c>
      <c r="DM26" s="518">
        <v>0</v>
      </c>
      <c r="DN26" s="518">
        <v>0</v>
      </c>
      <c r="DO26" s="518">
        <v>0</v>
      </c>
      <c r="DP26" s="518">
        <v>0</v>
      </c>
      <c r="DQ26" s="518">
        <v>0</v>
      </c>
      <c r="DR26" s="518">
        <v>0</v>
      </c>
      <c r="DS26" s="518">
        <v>0</v>
      </c>
      <c r="DT26" s="518">
        <v>0</v>
      </c>
      <c r="DU26" s="518">
        <v>0</v>
      </c>
      <c r="DV26" s="518">
        <v>0</v>
      </c>
      <c r="DW26" s="15">
        <f t="shared" si="8"/>
        <v>0</v>
      </c>
      <c r="DX26" s="16"/>
      <c r="DY26" s="518">
        <v>0</v>
      </c>
      <c r="DZ26" s="518">
        <v>0</v>
      </c>
      <c r="EA26" s="518">
        <v>0</v>
      </c>
      <c r="EB26" s="518">
        <v>0</v>
      </c>
      <c r="EC26" s="518">
        <v>0</v>
      </c>
      <c r="ED26" s="518">
        <v>0</v>
      </c>
      <c r="EE26" s="518">
        <v>0</v>
      </c>
      <c r="EF26" s="518">
        <v>0</v>
      </c>
      <c r="EG26" s="518">
        <v>0</v>
      </c>
      <c r="EH26" s="518">
        <v>0</v>
      </c>
      <c r="EI26" s="518">
        <v>0</v>
      </c>
      <c r="EJ26" s="518">
        <v>0</v>
      </c>
      <c r="EK26" s="15">
        <f t="shared" si="9"/>
        <v>0</v>
      </c>
      <c r="EL26" s="16"/>
      <c r="EM26" s="518">
        <v>0</v>
      </c>
      <c r="EN26" s="518">
        <v>0</v>
      </c>
      <c r="EO26" s="518">
        <v>0</v>
      </c>
      <c r="EP26" s="518">
        <v>0</v>
      </c>
      <c r="EQ26" s="518">
        <v>0</v>
      </c>
      <c r="ER26" s="518">
        <v>0</v>
      </c>
      <c r="ES26" s="518">
        <v>0</v>
      </c>
      <c r="ET26" s="518">
        <v>0</v>
      </c>
      <c r="EU26" s="518">
        <v>0</v>
      </c>
      <c r="EV26" s="518">
        <v>0</v>
      </c>
      <c r="EW26" s="518">
        <v>0</v>
      </c>
      <c r="EX26" s="518">
        <v>0</v>
      </c>
      <c r="EY26" s="15">
        <f t="shared" si="10"/>
        <v>0</v>
      </c>
      <c r="EZ26" s="16"/>
      <c r="FA26" s="518">
        <v>0</v>
      </c>
      <c r="FB26" s="518">
        <v>0</v>
      </c>
      <c r="FC26" s="518">
        <v>0</v>
      </c>
      <c r="FD26" s="518">
        <v>0</v>
      </c>
      <c r="FE26" s="518">
        <v>0</v>
      </c>
      <c r="FF26" s="518">
        <v>0</v>
      </c>
      <c r="FG26" s="518">
        <v>0</v>
      </c>
      <c r="FH26" s="518">
        <v>0</v>
      </c>
      <c r="FI26" s="518">
        <v>0</v>
      </c>
      <c r="FJ26" s="518">
        <v>0</v>
      </c>
      <c r="FK26" s="518">
        <v>0</v>
      </c>
      <c r="FL26" s="518">
        <v>0</v>
      </c>
      <c r="FM26" s="15">
        <f t="shared" si="11"/>
        <v>0</v>
      </c>
      <c r="FO26" s="518">
        <v>0</v>
      </c>
      <c r="FP26" s="518">
        <v>0</v>
      </c>
      <c r="FQ26" s="518">
        <v>0</v>
      </c>
      <c r="FR26" s="518">
        <v>0</v>
      </c>
      <c r="FS26" s="518">
        <v>0</v>
      </c>
      <c r="FT26" s="518">
        <v>0</v>
      </c>
      <c r="FU26" s="518">
        <v>0</v>
      </c>
      <c r="FV26" s="518">
        <v>0</v>
      </c>
      <c r="FW26" s="518">
        <v>0</v>
      </c>
      <c r="FX26" s="518">
        <v>0</v>
      </c>
      <c r="FY26" s="15">
        <f>+SUM(FO26:FX26)</f>
        <v>0</v>
      </c>
      <c r="GA26" s="708"/>
    </row>
    <row r="27" spans="2:183" ht="15.75" x14ac:dyDescent="0.25">
      <c r="B27" s="694" t="s">
        <v>737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f t="shared" si="0"/>
        <v>0</v>
      </c>
      <c r="P27" s="16"/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f t="shared" si="1"/>
        <v>0</v>
      </c>
      <c r="AD27" s="16"/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0</v>
      </c>
      <c r="AQ27" s="15">
        <f t="shared" si="2"/>
        <v>0</v>
      </c>
      <c r="AR27" s="16"/>
      <c r="AS27" s="15">
        <v>0</v>
      </c>
      <c r="AT27" s="15">
        <v>0</v>
      </c>
      <c r="AU27" s="15">
        <v>0</v>
      </c>
      <c r="AV27" s="15">
        <v>0</v>
      </c>
      <c r="AW27" s="15">
        <v>0</v>
      </c>
      <c r="AX27" s="15">
        <v>0</v>
      </c>
      <c r="AY27" s="15">
        <v>0</v>
      </c>
      <c r="AZ27" s="15">
        <v>0</v>
      </c>
      <c r="BA27" s="15">
        <v>0</v>
      </c>
      <c r="BB27" s="15">
        <v>0</v>
      </c>
      <c r="BC27" s="15">
        <v>0</v>
      </c>
      <c r="BD27" s="15">
        <v>0</v>
      </c>
      <c r="BE27" s="15">
        <f t="shared" si="3"/>
        <v>0</v>
      </c>
      <c r="BF27" s="16"/>
      <c r="BG27" s="15">
        <v>0</v>
      </c>
      <c r="BH27" s="15">
        <v>0</v>
      </c>
      <c r="BI27" s="15">
        <v>21.863078420000001</v>
      </c>
      <c r="BJ27" s="15">
        <v>13.306664939999999</v>
      </c>
      <c r="BK27" s="15">
        <v>0</v>
      </c>
      <c r="BL27" s="15">
        <v>0</v>
      </c>
      <c r="BM27" s="15">
        <v>0</v>
      </c>
      <c r="BN27" s="15">
        <v>0</v>
      </c>
      <c r="BO27" s="15">
        <v>0</v>
      </c>
      <c r="BP27" s="15">
        <v>0</v>
      </c>
      <c r="BQ27" s="15">
        <v>0</v>
      </c>
      <c r="BR27" s="15">
        <v>47</v>
      </c>
      <c r="BS27" s="15">
        <f t="shared" si="4"/>
        <v>82.169743359999998</v>
      </c>
      <c r="BT27" s="16"/>
      <c r="BU27" s="15">
        <v>43.129365229999998</v>
      </c>
      <c r="BV27" s="15">
        <v>0</v>
      </c>
      <c r="BW27" s="15">
        <v>0</v>
      </c>
      <c r="BX27" s="15">
        <v>0</v>
      </c>
      <c r="BY27" s="15">
        <v>0</v>
      </c>
      <c r="BZ27" s="15">
        <v>0</v>
      </c>
      <c r="CA27" s="15">
        <v>0</v>
      </c>
      <c r="CB27" s="15">
        <v>0</v>
      </c>
      <c r="CC27" s="15">
        <v>0</v>
      </c>
      <c r="CD27" s="15">
        <v>0</v>
      </c>
      <c r="CE27" s="15">
        <v>0</v>
      </c>
      <c r="CF27" s="15">
        <v>0</v>
      </c>
      <c r="CG27" s="15">
        <f t="shared" si="5"/>
        <v>43.129365229999998</v>
      </c>
      <c r="CH27" s="16"/>
      <c r="CI27" s="15">
        <v>0</v>
      </c>
      <c r="CJ27" s="15">
        <v>0</v>
      </c>
      <c r="CK27" s="15">
        <v>0</v>
      </c>
      <c r="CL27" s="15">
        <v>0</v>
      </c>
      <c r="CM27" s="15">
        <v>0</v>
      </c>
      <c r="CN27" s="15">
        <v>0</v>
      </c>
      <c r="CO27" s="15">
        <v>0</v>
      </c>
      <c r="CP27" s="15">
        <v>0</v>
      </c>
      <c r="CQ27" s="15">
        <v>0</v>
      </c>
      <c r="CR27" s="15">
        <v>0</v>
      </c>
      <c r="CS27" s="15">
        <v>0</v>
      </c>
      <c r="CT27" s="15">
        <v>0</v>
      </c>
      <c r="CU27" s="15">
        <f t="shared" si="6"/>
        <v>0</v>
      </c>
      <c r="CV27" s="16"/>
      <c r="CW27" s="15">
        <v>0</v>
      </c>
      <c r="CX27" s="15">
        <v>0</v>
      </c>
      <c r="CY27" s="15">
        <v>0</v>
      </c>
      <c r="CZ27" s="15">
        <v>0</v>
      </c>
      <c r="DA27" s="15">
        <v>0</v>
      </c>
      <c r="DB27" s="15">
        <v>0</v>
      </c>
      <c r="DC27" s="15">
        <v>0</v>
      </c>
      <c r="DD27" s="15">
        <v>0</v>
      </c>
      <c r="DE27" s="15">
        <v>0</v>
      </c>
      <c r="DF27" s="15">
        <v>0</v>
      </c>
      <c r="DG27" s="15">
        <v>0</v>
      </c>
      <c r="DH27" s="15">
        <v>0</v>
      </c>
      <c r="DI27" s="15">
        <f t="shared" si="7"/>
        <v>0</v>
      </c>
      <c r="DJ27" s="16"/>
      <c r="DK27" s="15">
        <v>0</v>
      </c>
      <c r="DL27" s="15">
        <v>0</v>
      </c>
      <c r="DM27" s="15">
        <v>0</v>
      </c>
      <c r="DN27" s="15">
        <v>0</v>
      </c>
      <c r="DO27" s="15">
        <v>0</v>
      </c>
      <c r="DP27" s="15">
        <v>0</v>
      </c>
      <c r="DQ27" s="15">
        <v>0</v>
      </c>
      <c r="DR27" s="15">
        <v>0</v>
      </c>
      <c r="DS27" s="15">
        <v>0</v>
      </c>
      <c r="DT27" s="15">
        <v>0</v>
      </c>
      <c r="DU27" s="15">
        <v>0</v>
      </c>
      <c r="DV27" s="15">
        <v>0</v>
      </c>
      <c r="DW27" s="15">
        <f t="shared" si="8"/>
        <v>0</v>
      </c>
      <c r="DX27" s="16"/>
      <c r="DY27" s="15">
        <v>0</v>
      </c>
      <c r="DZ27" s="15">
        <v>0</v>
      </c>
      <c r="EA27" s="15">
        <v>0</v>
      </c>
      <c r="EB27" s="15">
        <v>0</v>
      </c>
      <c r="EC27" s="15">
        <v>0</v>
      </c>
      <c r="ED27" s="15">
        <v>0</v>
      </c>
      <c r="EE27" s="15">
        <v>0</v>
      </c>
      <c r="EF27" s="15">
        <v>0</v>
      </c>
      <c r="EG27" s="15">
        <v>0</v>
      </c>
      <c r="EH27" s="15">
        <v>0</v>
      </c>
      <c r="EI27" s="15">
        <v>0</v>
      </c>
      <c r="EJ27" s="15">
        <v>0</v>
      </c>
      <c r="EK27" s="15">
        <f t="shared" si="9"/>
        <v>0</v>
      </c>
      <c r="EL27" s="16"/>
      <c r="EM27" s="15">
        <v>0</v>
      </c>
      <c r="EN27" s="15">
        <v>0</v>
      </c>
      <c r="EO27" s="15">
        <v>0</v>
      </c>
      <c r="EP27" s="15">
        <v>0</v>
      </c>
      <c r="EQ27" s="15">
        <v>0</v>
      </c>
      <c r="ER27" s="15">
        <v>0</v>
      </c>
      <c r="ES27" s="15">
        <v>0</v>
      </c>
      <c r="ET27" s="15">
        <v>0</v>
      </c>
      <c r="EU27" s="15">
        <v>0</v>
      </c>
      <c r="EV27" s="15">
        <v>0</v>
      </c>
      <c r="EW27" s="15">
        <v>0</v>
      </c>
      <c r="EX27" s="15">
        <v>0</v>
      </c>
      <c r="EY27" s="15">
        <f t="shared" si="10"/>
        <v>0</v>
      </c>
      <c r="EZ27" s="16"/>
      <c r="FA27" s="15">
        <v>0</v>
      </c>
      <c r="FB27" s="15">
        <v>0</v>
      </c>
      <c r="FC27" s="15">
        <v>0</v>
      </c>
      <c r="FD27" s="15">
        <v>0</v>
      </c>
      <c r="FE27" s="15">
        <v>0</v>
      </c>
      <c r="FF27" s="15">
        <v>0</v>
      </c>
      <c r="FG27" s="15">
        <v>0</v>
      </c>
      <c r="FH27" s="15">
        <v>0</v>
      </c>
      <c r="FI27" s="15">
        <v>0</v>
      </c>
      <c r="FJ27" s="15">
        <v>0</v>
      </c>
      <c r="FK27" s="15">
        <v>0</v>
      </c>
      <c r="FL27" s="15">
        <v>0</v>
      </c>
      <c r="FM27" s="15">
        <f t="shared" si="11"/>
        <v>0</v>
      </c>
      <c r="FO27" s="15">
        <v>0</v>
      </c>
      <c r="FP27" s="15">
        <v>0</v>
      </c>
      <c r="FQ27" s="15">
        <v>0</v>
      </c>
      <c r="FR27" s="15">
        <v>0</v>
      </c>
      <c r="FS27" s="15">
        <v>0</v>
      </c>
      <c r="FT27" s="15">
        <v>0</v>
      </c>
      <c r="FU27" s="15">
        <v>0</v>
      </c>
      <c r="FV27" s="15">
        <v>0</v>
      </c>
      <c r="FW27" s="15">
        <v>0</v>
      </c>
      <c r="FX27" s="15">
        <v>0</v>
      </c>
      <c r="FY27" s="15">
        <f>+SUM(FO27:FX27)</f>
        <v>0</v>
      </c>
      <c r="GA27" s="708"/>
    </row>
    <row r="28" spans="2:183" ht="15.75" hidden="1" x14ac:dyDescent="0.25">
      <c r="B28" s="694" t="s">
        <v>55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f t="shared" si="0"/>
        <v>0</v>
      </c>
      <c r="P28" s="16"/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f t="shared" si="1"/>
        <v>0</v>
      </c>
      <c r="AD28" s="16"/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f t="shared" si="2"/>
        <v>0</v>
      </c>
      <c r="AR28" s="16"/>
      <c r="AS28" s="15">
        <v>0</v>
      </c>
      <c r="AT28" s="15">
        <v>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f t="shared" si="3"/>
        <v>0</v>
      </c>
      <c r="BF28" s="16"/>
      <c r="BG28" s="15">
        <v>0</v>
      </c>
      <c r="BH28" s="15">
        <v>0</v>
      </c>
      <c r="BI28" s="15">
        <v>0</v>
      </c>
      <c r="BJ28" s="15">
        <v>0</v>
      </c>
      <c r="BK28" s="15">
        <v>0</v>
      </c>
      <c r="BL28" s="15">
        <v>0</v>
      </c>
      <c r="BM28" s="15">
        <v>0</v>
      </c>
      <c r="BN28" s="15">
        <v>0</v>
      </c>
      <c r="BO28" s="15">
        <v>0</v>
      </c>
      <c r="BP28" s="15">
        <v>0</v>
      </c>
      <c r="BQ28" s="15">
        <v>0</v>
      </c>
      <c r="BR28" s="15">
        <v>0</v>
      </c>
      <c r="BS28" s="15">
        <f t="shared" si="4"/>
        <v>0</v>
      </c>
      <c r="BT28" s="16"/>
      <c r="BU28" s="15">
        <v>0</v>
      </c>
      <c r="BV28" s="15">
        <v>0</v>
      </c>
      <c r="BW28" s="15">
        <v>0</v>
      </c>
      <c r="BX28" s="15">
        <v>0</v>
      </c>
      <c r="BY28" s="15">
        <v>0</v>
      </c>
      <c r="BZ28" s="15">
        <v>0</v>
      </c>
      <c r="CA28" s="15">
        <v>0</v>
      </c>
      <c r="CB28" s="15">
        <v>0</v>
      </c>
      <c r="CC28" s="15">
        <v>0</v>
      </c>
      <c r="CD28" s="15">
        <v>0</v>
      </c>
      <c r="CE28" s="15">
        <v>0</v>
      </c>
      <c r="CF28" s="15">
        <v>0</v>
      </c>
      <c r="CG28" s="15">
        <f t="shared" si="5"/>
        <v>0</v>
      </c>
      <c r="CH28" s="16"/>
      <c r="CI28" s="15">
        <v>0</v>
      </c>
      <c r="CJ28" s="15">
        <v>0</v>
      </c>
      <c r="CK28" s="15">
        <v>0</v>
      </c>
      <c r="CL28" s="15">
        <v>0</v>
      </c>
      <c r="CM28" s="15">
        <v>0</v>
      </c>
      <c r="CN28" s="15">
        <v>0</v>
      </c>
      <c r="CO28" s="15">
        <v>0</v>
      </c>
      <c r="CP28" s="15">
        <v>0</v>
      </c>
      <c r="CQ28" s="15">
        <v>0</v>
      </c>
      <c r="CR28" s="15">
        <v>0</v>
      </c>
      <c r="CS28" s="15">
        <v>0</v>
      </c>
      <c r="CT28" s="15">
        <v>0</v>
      </c>
      <c r="CU28" s="15">
        <f t="shared" si="6"/>
        <v>0</v>
      </c>
      <c r="CV28" s="16"/>
      <c r="CW28" s="15">
        <v>0</v>
      </c>
      <c r="CX28" s="15">
        <v>0</v>
      </c>
      <c r="CY28" s="15">
        <v>0</v>
      </c>
      <c r="CZ28" s="15">
        <v>0</v>
      </c>
      <c r="DA28" s="15">
        <v>0</v>
      </c>
      <c r="DB28" s="15">
        <v>0</v>
      </c>
      <c r="DC28" s="15">
        <v>0</v>
      </c>
      <c r="DD28" s="15">
        <v>0</v>
      </c>
      <c r="DE28" s="15">
        <v>0</v>
      </c>
      <c r="DF28" s="15">
        <v>0</v>
      </c>
      <c r="DG28" s="15">
        <v>0</v>
      </c>
      <c r="DH28" s="15">
        <v>0</v>
      </c>
      <c r="DI28" s="15">
        <f t="shared" si="7"/>
        <v>0</v>
      </c>
      <c r="DJ28" s="16"/>
      <c r="DK28" s="15">
        <v>0</v>
      </c>
      <c r="DL28" s="15">
        <v>0</v>
      </c>
      <c r="DM28" s="15">
        <v>0</v>
      </c>
      <c r="DN28" s="15">
        <v>0</v>
      </c>
      <c r="DO28" s="15">
        <v>0</v>
      </c>
      <c r="DP28" s="15">
        <v>0</v>
      </c>
      <c r="DQ28" s="15">
        <v>0</v>
      </c>
      <c r="DR28" s="15">
        <v>0</v>
      </c>
      <c r="DS28" s="15">
        <v>0</v>
      </c>
      <c r="DT28" s="15">
        <v>0</v>
      </c>
      <c r="DU28" s="15">
        <v>0</v>
      </c>
      <c r="DV28" s="15">
        <v>0</v>
      </c>
      <c r="DW28" s="15">
        <f t="shared" si="8"/>
        <v>0</v>
      </c>
      <c r="DX28" s="16"/>
      <c r="DY28" s="15">
        <v>0</v>
      </c>
      <c r="DZ28" s="15">
        <v>0</v>
      </c>
      <c r="EA28" s="15">
        <v>0</v>
      </c>
      <c r="EB28" s="15">
        <v>0</v>
      </c>
      <c r="EC28" s="15">
        <v>0</v>
      </c>
      <c r="ED28" s="15">
        <v>0</v>
      </c>
      <c r="EE28" s="15">
        <v>0</v>
      </c>
      <c r="EF28" s="15">
        <v>0</v>
      </c>
      <c r="EG28" s="15">
        <v>0</v>
      </c>
      <c r="EH28" s="15">
        <v>0</v>
      </c>
      <c r="EI28" s="15">
        <v>0</v>
      </c>
      <c r="EJ28" s="15">
        <v>0</v>
      </c>
      <c r="EK28" s="15">
        <f t="shared" si="9"/>
        <v>0</v>
      </c>
      <c r="EL28" s="16"/>
      <c r="EM28" s="15">
        <v>0</v>
      </c>
      <c r="EN28" s="15">
        <v>0</v>
      </c>
      <c r="EO28" s="15">
        <v>0</v>
      </c>
      <c r="EP28" s="15">
        <v>0</v>
      </c>
      <c r="EQ28" s="15">
        <v>0</v>
      </c>
      <c r="ER28" s="15">
        <v>0</v>
      </c>
      <c r="ES28" s="15">
        <v>0</v>
      </c>
      <c r="ET28" s="15">
        <v>0</v>
      </c>
      <c r="EU28" s="15">
        <v>0</v>
      </c>
      <c r="EV28" s="15">
        <v>0</v>
      </c>
      <c r="EW28" s="15">
        <v>0</v>
      </c>
      <c r="EX28" s="15">
        <v>0</v>
      </c>
      <c r="EY28" s="15">
        <f t="shared" si="10"/>
        <v>0</v>
      </c>
      <c r="EZ28" s="16"/>
      <c r="FA28" s="15">
        <v>0</v>
      </c>
      <c r="FB28" s="15">
        <v>0</v>
      </c>
      <c r="FC28" s="15">
        <v>0</v>
      </c>
      <c r="FD28" s="15">
        <v>0</v>
      </c>
      <c r="FE28" s="15">
        <v>0</v>
      </c>
      <c r="FF28" s="15">
        <v>0</v>
      </c>
      <c r="FG28" s="15">
        <v>0</v>
      </c>
      <c r="FH28" s="15">
        <v>0</v>
      </c>
      <c r="FI28" s="15">
        <v>0</v>
      </c>
      <c r="FJ28" s="15">
        <v>0</v>
      </c>
      <c r="FK28" s="15">
        <v>0</v>
      </c>
      <c r="FL28" s="15">
        <v>0</v>
      </c>
      <c r="FM28" s="15">
        <f t="shared" si="11"/>
        <v>0</v>
      </c>
      <c r="FO28" s="15">
        <v>0</v>
      </c>
      <c r="FP28" s="15">
        <v>0</v>
      </c>
      <c r="FQ28" s="15">
        <v>0</v>
      </c>
      <c r="FR28" s="15">
        <v>0</v>
      </c>
      <c r="FS28" s="15">
        <v>0</v>
      </c>
      <c r="FT28" s="15">
        <v>0</v>
      </c>
      <c r="FU28" s="15">
        <v>0</v>
      </c>
      <c r="FV28" s="15">
        <v>0</v>
      </c>
      <c r="FW28" s="15">
        <v>0</v>
      </c>
      <c r="FX28" s="15">
        <v>0</v>
      </c>
      <c r="FY28" s="15">
        <f>+SUM(FO28:FX28)</f>
        <v>0</v>
      </c>
      <c r="GA28" s="708"/>
    </row>
    <row r="29" spans="2:183" ht="16.5" customHeight="1" x14ac:dyDescent="0.25">
      <c r="B29" s="698" t="s">
        <v>682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f t="shared" si="0"/>
        <v>0</v>
      </c>
      <c r="P29" s="16"/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f t="shared" si="1"/>
        <v>0</v>
      </c>
      <c r="AD29" s="16"/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f t="shared" si="2"/>
        <v>0</v>
      </c>
      <c r="AR29" s="16"/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0</v>
      </c>
      <c r="BE29" s="15">
        <f t="shared" si="3"/>
        <v>0</v>
      </c>
      <c r="BF29" s="16"/>
      <c r="BG29" s="15">
        <v>0</v>
      </c>
      <c r="BH29" s="15">
        <v>0</v>
      </c>
      <c r="BI29" s="15">
        <v>0</v>
      </c>
      <c r="BJ29" s="15">
        <v>0</v>
      </c>
      <c r="BK29" s="15">
        <v>0</v>
      </c>
      <c r="BL29" s="15">
        <v>0</v>
      </c>
      <c r="BM29" s="15">
        <v>0</v>
      </c>
      <c r="BN29" s="15">
        <v>0</v>
      </c>
      <c r="BO29" s="15">
        <v>0</v>
      </c>
      <c r="BP29" s="15">
        <v>0</v>
      </c>
      <c r="BQ29" s="15">
        <v>0</v>
      </c>
      <c r="BR29" s="15">
        <v>25</v>
      </c>
      <c r="BS29" s="15">
        <f t="shared" si="4"/>
        <v>25</v>
      </c>
      <c r="BT29" s="16"/>
      <c r="BU29" s="15">
        <v>0</v>
      </c>
      <c r="BV29" s="15">
        <v>0</v>
      </c>
      <c r="BW29" s="15">
        <v>0</v>
      </c>
      <c r="BX29" s="15">
        <v>0</v>
      </c>
      <c r="BY29" s="15">
        <v>0</v>
      </c>
      <c r="BZ29" s="15">
        <v>0</v>
      </c>
      <c r="CA29" s="15">
        <v>0</v>
      </c>
      <c r="CB29" s="15">
        <v>0</v>
      </c>
      <c r="CC29" s="15">
        <v>0</v>
      </c>
      <c r="CD29" s="15">
        <v>0</v>
      </c>
      <c r="CE29" s="15">
        <v>0</v>
      </c>
      <c r="CF29" s="15">
        <v>0</v>
      </c>
      <c r="CG29" s="15">
        <f t="shared" si="5"/>
        <v>0</v>
      </c>
      <c r="CH29" s="16"/>
      <c r="CI29" s="15">
        <v>0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0</v>
      </c>
      <c r="CP29" s="15">
        <v>0</v>
      </c>
      <c r="CQ29" s="15">
        <v>0</v>
      </c>
      <c r="CR29" s="15">
        <v>0</v>
      </c>
      <c r="CS29" s="15">
        <v>0</v>
      </c>
      <c r="CT29" s="15">
        <v>0</v>
      </c>
      <c r="CU29" s="15">
        <f t="shared" si="6"/>
        <v>0</v>
      </c>
      <c r="CV29" s="16"/>
      <c r="CW29" s="15">
        <v>0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0</v>
      </c>
      <c r="DE29" s="15">
        <v>0</v>
      </c>
      <c r="DF29" s="15">
        <v>0</v>
      </c>
      <c r="DG29" s="15">
        <v>0</v>
      </c>
      <c r="DH29" s="15">
        <v>0</v>
      </c>
      <c r="DI29" s="15">
        <f t="shared" si="7"/>
        <v>0</v>
      </c>
      <c r="DJ29" s="16"/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0</v>
      </c>
      <c r="DW29" s="15">
        <f t="shared" si="8"/>
        <v>0</v>
      </c>
      <c r="DX29" s="16"/>
      <c r="DY29" s="15">
        <v>0</v>
      </c>
      <c r="DZ29" s="15">
        <v>0</v>
      </c>
      <c r="EA29" s="15">
        <v>0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f t="shared" si="9"/>
        <v>0</v>
      </c>
      <c r="EL29" s="16"/>
      <c r="EM29" s="15">
        <v>0</v>
      </c>
      <c r="EN29" s="15">
        <v>0</v>
      </c>
      <c r="EO29" s="15">
        <v>0</v>
      </c>
      <c r="EP29" s="15">
        <v>0</v>
      </c>
      <c r="EQ29" s="15">
        <v>0</v>
      </c>
      <c r="ER29" s="15">
        <v>0</v>
      </c>
      <c r="ES29" s="15">
        <v>0</v>
      </c>
      <c r="ET29" s="15">
        <v>0</v>
      </c>
      <c r="EU29" s="15">
        <v>0</v>
      </c>
      <c r="EV29" s="15">
        <v>0</v>
      </c>
      <c r="EW29" s="15">
        <v>0</v>
      </c>
      <c r="EX29" s="15">
        <v>0</v>
      </c>
      <c r="EY29" s="15">
        <f t="shared" si="10"/>
        <v>0</v>
      </c>
      <c r="EZ29" s="16"/>
      <c r="FA29" s="15">
        <v>0</v>
      </c>
      <c r="FB29" s="15">
        <v>0</v>
      </c>
      <c r="FC29" s="15">
        <v>0</v>
      </c>
      <c r="FD29" s="15">
        <v>0</v>
      </c>
      <c r="FE29" s="15">
        <v>0</v>
      </c>
      <c r="FF29" s="15">
        <v>0</v>
      </c>
      <c r="FG29" s="15">
        <v>0</v>
      </c>
      <c r="FH29" s="15">
        <v>0</v>
      </c>
      <c r="FI29" s="15">
        <v>0</v>
      </c>
      <c r="FJ29" s="15">
        <v>0</v>
      </c>
      <c r="FK29" s="15">
        <v>0</v>
      </c>
      <c r="FL29" s="15">
        <v>0</v>
      </c>
      <c r="FM29" s="15">
        <f t="shared" si="11"/>
        <v>0</v>
      </c>
      <c r="FO29" s="15">
        <v>0</v>
      </c>
      <c r="FP29" s="15">
        <v>0</v>
      </c>
      <c r="FQ29" s="15">
        <v>0</v>
      </c>
      <c r="FR29" s="15">
        <v>0</v>
      </c>
      <c r="FS29" s="15">
        <v>0</v>
      </c>
      <c r="FT29" s="15">
        <v>0</v>
      </c>
      <c r="FU29" s="15">
        <v>0</v>
      </c>
      <c r="FV29" s="15">
        <v>0</v>
      </c>
      <c r="FW29" s="15">
        <v>0</v>
      </c>
      <c r="FX29" s="15">
        <v>0</v>
      </c>
      <c r="FY29" s="15">
        <f>+SUM(FO29:FX29)</f>
        <v>0</v>
      </c>
      <c r="GA29" s="708"/>
    </row>
    <row r="30" spans="2:183" ht="15.75" hidden="1" x14ac:dyDescent="0.25">
      <c r="B30" s="690" t="s">
        <v>97</v>
      </c>
      <c r="C30" s="20">
        <f>+C31</f>
        <v>0</v>
      </c>
      <c r="D30" s="20">
        <f t="shared" ref="D30:N30" si="90">+D31</f>
        <v>0</v>
      </c>
      <c r="E30" s="20">
        <f t="shared" si="90"/>
        <v>0</v>
      </c>
      <c r="F30" s="20">
        <f t="shared" si="90"/>
        <v>0</v>
      </c>
      <c r="G30" s="20">
        <f t="shared" si="90"/>
        <v>0</v>
      </c>
      <c r="H30" s="20">
        <f t="shared" si="90"/>
        <v>0</v>
      </c>
      <c r="I30" s="20">
        <f t="shared" si="90"/>
        <v>0</v>
      </c>
      <c r="J30" s="20">
        <f t="shared" si="90"/>
        <v>0</v>
      </c>
      <c r="K30" s="20">
        <f t="shared" si="90"/>
        <v>0</v>
      </c>
      <c r="L30" s="20">
        <f t="shared" si="90"/>
        <v>0</v>
      </c>
      <c r="M30" s="20">
        <f t="shared" si="90"/>
        <v>0</v>
      </c>
      <c r="N30" s="20">
        <f t="shared" si="90"/>
        <v>0</v>
      </c>
      <c r="O30" s="20">
        <f t="shared" si="0"/>
        <v>0</v>
      </c>
      <c r="P30" s="574"/>
      <c r="Q30" s="20">
        <f>+Q31</f>
        <v>0</v>
      </c>
      <c r="R30" s="20">
        <f t="shared" ref="R30:AB30" si="91">+R31</f>
        <v>0</v>
      </c>
      <c r="S30" s="20">
        <f t="shared" si="91"/>
        <v>0</v>
      </c>
      <c r="T30" s="20">
        <f t="shared" si="91"/>
        <v>0</v>
      </c>
      <c r="U30" s="20">
        <f t="shared" si="91"/>
        <v>0</v>
      </c>
      <c r="V30" s="20">
        <f t="shared" si="91"/>
        <v>0</v>
      </c>
      <c r="W30" s="20">
        <f t="shared" si="91"/>
        <v>0</v>
      </c>
      <c r="X30" s="20">
        <f t="shared" si="91"/>
        <v>0</v>
      </c>
      <c r="Y30" s="20">
        <f t="shared" si="91"/>
        <v>0</v>
      </c>
      <c r="Z30" s="20">
        <f t="shared" si="91"/>
        <v>0</v>
      </c>
      <c r="AA30" s="20">
        <f t="shared" si="91"/>
        <v>0</v>
      </c>
      <c r="AB30" s="20">
        <f t="shared" si="91"/>
        <v>0</v>
      </c>
      <c r="AC30" s="20">
        <f t="shared" si="1"/>
        <v>0</v>
      </c>
      <c r="AD30" s="574"/>
      <c r="AE30" s="20">
        <f>+AE31</f>
        <v>0</v>
      </c>
      <c r="AF30" s="20">
        <f t="shared" ref="AF30:AP30" si="92">+AF31</f>
        <v>0</v>
      </c>
      <c r="AG30" s="20">
        <f t="shared" si="92"/>
        <v>0</v>
      </c>
      <c r="AH30" s="20">
        <f t="shared" si="92"/>
        <v>0</v>
      </c>
      <c r="AI30" s="20">
        <f t="shared" si="92"/>
        <v>0</v>
      </c>
      <c r="AJ30" s="20">
        <f t="shared" si="92"/>
        <v>0</v>
      </c>
      <c r="AK30" s="20">
        <f t="shared" si="92"/>
        <v>0</v>
      </c>
      <c r="AL30" s="20">
        <f t="shared" si="92"/>
        <v>0</v>
      </c>
      <c r="AM30" s="20">
        <f t="shared" si="92"/>
        <v>0</v>
      </c>
      <c r="AN30" s="20">
        <f t="shared" si="92"/>
        <v>0</v>
      </c>
      <c r="AO30" s="20">
        <f t="shared" si="92"/>
        <v>0</v>
      </c>
      <c r="AP30" s="20">
        <f t="shared" si="92"/>
        <v>0</v>
      </c>
      <c r="AQ30" s="20">
        <f t="shared" si="2"/>
        <v>0</v>
      </c>
      <c r="AR30" s="574"/>
      <c r="AS30" s="20">
        <f>+AS31</f>
        <v>0</v>
      </c>
      <c r="AT30" s="20">
        <f t="shared" ref="AT30:BD30" si="93">+AT31</f>
        <v>0</v>
      </c>
      <c r="AU30" s="20">
        <f t="shared" si="93"/>
        <v>0</v>
      </c>
      <c r="AV30" s="20">
        <f t="shared" si="93"/>
        <v>0</v>
      </c>
      <c r="AW30" s="20">
        <f t="shared" si="93"/>
        <v>0</v>
      </c>
      <c r="AX30" s="20">
        <f t="shared" si="93"/>
        <v>0</v>
      </c>
      <c r="AY30" s="20">
        <f t="shared" si="93"/>
        <v>0</v>
      </c>
      <c r="AZ30" s="20">
        <f t="shared" si="93"/>
        <v>0</v>
      </c>
      <c r="BA30" s="20">
        <f t="shared" si="93"/>
        <v>0</v>
      </c>
      <c r="BB30" s="20">
        <f t="shared" si="93"/>
        <v>0</v>
      </c>
      <c r="BC30" s="20">
        <f t="shared" si="93"/>
        <v>0</v>
      </c>
      <c r="BD30" s="20">
        <f t="shared" si="93"/>
        <v>0</v>
      </c>
      <c r="BE30" s="20">
        <f t="shared" si="3"/>
        <v>0</v>
      </c>
      <c r="BF30" s="574"/>
      <c r="BG30" s="20">
        <f>+BG31</f>
        <v>0</v>
      </c>
      <c r="BH30" s="20">
        <f t="shared" ref="BH30:BR30" si="94">+BH31</f>
        <v>0</v>
      </c>
      <c r="BI30" s="20">
        <f t="shared" si="94"/>
        <v>0</v>
      </c>
      <c r="BJ30" s="20">
        <f t="shared" si="94"/>
        <v>0</v>
      </c>
      <c r="BK30" s="20">
        <f t="shared" si="94"/>
        <v>0</v>
      </c>
      <c r="BL30" s="20">
        <f t="shared" si="94"/>
        <v>0</v>
      </c>
      <c r="BM30" s="20">
        <f t="shared" si="94"/>
        <v>0</v>
      </c>
      <c r="BN30" s="20">
        <f t="shared" si="94"/>
        <v>0</v>
      </c>
      <c r="BO30" s="20">
        <f t="shared" si="94"/>
        <v>0</v>
      </c>
      <c r="BP30" s="20">
        <f t="shared" si="94"/>
        <v>0</v>
      </c>
      <c r="BQ30" s="20">
        <f t="shared" si="94"/>
        <v>0</v>
      </c>
      <c r="BR30" s="20">
        <f t="shared" si="94"/>
        <v>0</v>
      </c>
      <c r="BS30" s="20">
        <f t="shared" si="4"/>
        <v>0</v>
      </c>
      <c r="BT30" s="574"/>
      <c r="BU30" s="20">
        <f>+BU31</f>
        <v>0</v>
      </c>
      <c r="BV30" s="20">
        <f t="shared" ref="BV30:CF30" si="95">+BV31</f>
        <v>0</v>
      </c>
      <c r="BW30" s="20">
        <f t="shared" si="95"/>
        <v>0</v>
      </c>
      <c r="BX30" s="20">
        <f t="shared" si="95"/>
        <v>0</v>
      </c>
      <c r="BY30" s="20">
        <f t="shared" si="95"/>
        <v>0</v>
      </c>
      <c r="BZ30" s="20">
        <f t="shared" si="95"/>
        <v>0</v>
      </c>
      <c r="CA30" s="20">
        <f t="shared" si="95"/>
        <v>0</v>
      </c>
      <c r="CB30" s="20">
        <f t="shared" si="95"/>
        <v>0</v>
      </c>
      <c r="CC30" s="20">
        <f t="shared" si="95"/>
        <v>0</v>
      </c>
      <c r="CD30" s="20">
        <f t="shared" si="95"/>
        <v>0</v>
      </c>
      <c r="CE30" s="20">
        <f t="shared" si="95"/>
        <v>0</v>
      </c>
      <c r="CF30" s="20">
        <f t="shared" si="95"/>
        <v>0</v>
      </c>
      <c r="CG30" s="20">
        <f t="shared" si="5"/>
        <v>0</v>
      </c>
      <c r="CH30" s="574"/>
      <c r="CI30" s="20">
        <f>+CI31</f>
        <v>0</v>
      </c>
      <c r="CJ30" s="20">
        <f t="shared" ref="CJ30:CT30" si="96">+CJ31</f>
        <v>0</v>
      </c>
      <c r="CK30" s="20">
        <f t="shared" si="96"/>
        <v>0</v>
      </c>
      <c r="CL30" s="20">
        <f t="shared" si="96"/>
        <v>0</v>
      </c>
      <c r="CM30" s="20">
        <f t="shared" si="96"/>
        <v>0</v>
      </c>
      <c r="CN30" s="20">
        <f t="shared" si="96"/>
        <v>0</v>
      </c>
      <c r="CO30" s="20">
        <f t="shared" si="96"/>
        <v>0</v>
      </c>
      <c r="CP30" s="20">
        <f t="shared" si="96"/>
        <v>0</v>
      </c>
      <c r="CQ30" s="20">
        <f t="shared" si="96"/>
        <v>0</v>
      </c>
      <c r="CR30" s="20">
        <f t="shared" si="96"/>
        <v>0</v>
      </c>
      <c r="CS30" s="20">
        <f t="shared" si="96"/>
        <v>0</v>
      </c>
      <c r="CT30" s="20">
        <f t="shared" si="96"/>
        <v>0</v>
      </c>
      <c r="CU30" s="20">
        <f t="shared" si="6"/>
        <v>0</v>
      </c>
      <c r="CV30" s="574"/>
      <c r="CW30" s="20">
        <f>+CW31</f>
        <v>0</v>
      </c>
      <c r="CX30" s="20">
        <f t="shared" ref="CX30:DH30" si="97">+CX31</f>
        <v>0</v>
      </c>
      <c r="CY30" s="20">
        <f t="shared" si="97"/>
        <v>0</v>
      </c>
      <c r="CZ30" s="20">
        <f t="shared" si="97"/>
        <v>0</v>
      </c>
      <c r="DA30" s="20">
        <f t="shared" si="97"/>
        <v>0</v>
      </c>
      <c r="DB30" s="20">
        <f t="shared" si="97"/>
        <v>0</v>
      </c>
      <c r="DC30" s="20">
        <f t="shared" si="97"/>
        <v>0</v>
      </c>
      <c r="DD30" s="20">
        <f t="shared" si="97"/>
        <v>0</v>
      </c>
      <c r="DE30" s="20">
        <f t="shared" si="97"/>
        <v>0</v>
      </c>
      <c r="DF30" s="20">
        <f t="shared" si="97"/>
        <v>0</v>
      </c>
      <c r="DG30" s="20">
        <f t="shared" si="97"/>
        <v>0</v>
      </c>
      <c r="DH30" s="20">
        <f t="shared" si="97"/>
        <v>0</v>
      </c>
      <c r="DI30" s="20">
        <f t="shared" si="7"/>
        <v>0</v>
      </c>
      <c r="DJ30" s="574"/>
      <c r="DK30" s="20">
        <f>+DK31</f>
        <v>0</v>
      </c>
      <c r="DL30" s="20">
        <f t="shared" ref="DL30:DV30" si="98">+DL31</f>
        <v>0</v>
      </c>
      <c r="DM30" s="20">
        <f t="shared" si="98"/>
        <v>0</v>
      </c>
      <c r="DN30" s="20">
        <f t="shared" si="98"/>
        <v>0</v>
      </c>
      <c r="DO30" s="20">
        <f t="shared" si="98"/>
        <v>0</v>
      </c>
      <c r="DP30" s="20">
        <f t="shared" si="98"/>
        <v>0</v>
      </c>
      <c r="DQ30" s="20">
        <f t="shared" si="98"/>
        <v>0</v>
      </c>
      <c r="DR30" s="20">
        <f t="shared" si="98"/>
        <v>0</v>
      </c>
      <c r="DS30" s="20">
        <f t="shared" si="98"/>
        <v>0</v>
      </c>
      <c r="DT30" s="20">
        <f t="shared" si="98"/>
        <v>0</v>
      </c>
      <c r="DU30" s="20">
        <f t="shared" si="98"/>
        <v>0</v>
      </c>
      <c r="DV30" s="20">
        <f t="shared" si="98"/>
        <v>0</v>
      </c>
      <c r="DW30" s="20">
        <f t="shared" si="8"/>
        <v>0</v>
      </c>
      <c r="DX30" s="574"/>
      <c r="DY30" s="20">
        <f>+DY31</f>
        <v>0</v>
      </c>
      <c r="DZ30" s="20">
        <f t="shared" ref="DZ30:EJ30" si="99">+DZ31</f>
        <v>0</v>
      </c>
      <c r="EA30" s="20">
        <f t="shared" si="99"/>
        <v>0</v>
      </c>
      <c r="EB30" s="20">
        <f t="shared" si="99"/>
        <v>0</v>
      </c>
      <c r="EC30" s="20">
        <f t="shared" si="99"/>
        <v>0</v>
      </c>
      <c r="ED30" s="20">
        <f t="shared" si="99"/>
        <v>0</v>
      </c>
      <c r="EE30" s="20">
        <f t="shared" si="99"/>
        <v>0</v>
      </c>
      <c r="EF30" s="20">
        <f t="shared" si="99"/>
        <v>0</v>
      </c>
      <c r="EG30" s="20">
        <f t="shared" si="99"/>
        <v>0</v>
      </c>
      <c r="EH30" s="20">
        <f t="shared" si="99"/>
        <v>0</v>
      </c>
      <c r="EI30" s="20">
        <f t="shared" si="99"/>
        <v>0</v>
      </c>
      <c r="EJ30" s="20">
        <f t="shared" si="99"/>
        <v>0</v>
      </c>
      <c r="EK30" s="20">
        <f t="shared" si="9"/>
        <v>0</v>
      </c>
      <c r="EL30" s="574"/>
      <c r="EM30" s="20">
        <f>+EM31</f>
        <v>0</v>
      </c>
      <c r="EN30" s="20">
        <f t="shared" ref="EN30:EX30" si="100">+EN31</f>
        <v>0</v>
      </c>
      <c r="EO30" s="20">
        <f t="shared" si="100"/>
        <v>0</v>
      </c>
      <c r="EP30" s="20">
        <f t="shared" si="100"/>
        <v>0</v>
      </c>
      <c r="EQ30" s="20">
        <f t="shared" si="100"/>
        <v>0</v>
      </c>
      <c r="ER30" s="20">
        <f t="shared" si="100"/>
        <v>0</v>
      </c>
      <c r="ES30" s="20">
        <f t="shared" si="100"/>
        <v>0</v>
      </c>
      <c r="ET30" s="20">
        <f t="shared" si="100"/>
        <v>0</v>
      </c>
      <c r="EU30" s="20">
        <f t="shared" si="100"/>
        <v>0</v>
      </c>
      <c r="EV30" s="20">
        <f t="shared" si="100"/>
        <v>0</v>
      </c>
      <c r="EW30" s="20">
        <f t="shared" si="100"/>
        <v>0</v>
      </c>
      <c r="EX30" s="20">
        <f t="shared" si="100"/>
        <v>0</v>
      </c>
      <c r="EY30" s="20">
        <f t="shared" si="10"/>
        <v>0</v>
      </c>
      <c r="EZ30" s="574"/>
      <c r="FA30" s="20">
        <f>+FA31</f>
        <v>0</v>
      </c>
      <c r="FB30" s="20">
        <f t="shared" ref="FB30:FL30" si="101">+FB31</f>
        <v>0</v>
      </c>
      <c r="FC30" s="20">
        <f t="shared" si="101"/>
        <v>0</v>
      </c>
      <c r="FD30" s="20">
        <f t="shared" si="101"/>
        <v>0</v>
      </c>
      <c r="FE30" s="20">
        <f t="shared" si="101"/>
        <v>0</v>
      </c>
      <c r="FF30" s="20">
        <f t="shared" si="101"/>
        <v>0</v>
      </c>
      <c r="FG30" s="20">
        <f t="shared" si="101"/>
        <v>0</v>
      </c>
      <c r="FH30" s="20">
        <f t="shared" si="101"/>
        <v>0</v>
      </c>
      <c r="FI30" s="20">
        <f t="shared" si="101"/>
        <v>0</v>
      </c>
      <c r="FJ30" s="20">
        <f t="shared" si="101"/>
        <v>0</v>
      </c>
      <c r="FK30" s="20">
        <f t="shared" si="101"/>
        <v>0</v>
      </c>
      <c r="FL30" s="20">
        <f t="shared" si="101"/>
        <v>0</v>
      </c>
      <c r="FM30" s="20">
        <f t="shared" si="11"/>
        <v>0</v>
      </c>
      <c r="FO30" s="20">
        <f>+FO31</f>
        <v>0</v>
      </c>
      <c r="FP30" s="20">
        <f t="shared" ref="FP30:FX30" si="102">+FP31</f>
        <v>0</v>
      </c>
      <c r="FQ30" s="20">
        <f t="shared" si="102"/>
        <v>0</v>
      </c>
      <c r="FR30" s="20">
        <f t="shared" si="102"/>
        <v>0</v>
      </c>
      <c r="FS30" s="20">
        <f t="shared" si="102"/>
        <v>0</v>
      </c>
      <c r="FT30" s="20">
        <f t="shared" si="102"/>
        <v>0</v>
      </c>
      <c r="FU30" s="20">
        <f t="shared" si="102"/>
        <v>0</v>
      </c>
      <c r="FV30" s="20">
        <f t="shared" si="102"/>
        <v>0</v>
      </c>
      <c r="FW30" s="20">
        <f t="shared" si="102"/>
        <v>0</v>
      </c>
      <c r="FX30" s="20">
        <f t="shared" si="102"/>
        <v>0</v>
      </c>
      <c r="FY30" s="20">
        <f>+SUM(FO30:FX30)</f>
        <v>0</v>
      </c>
      <c r="GA30" s="708"/>
    </row>
    <row r="31" spans="2:183" hidden="1" x14ac:dyDescent="0.25">
      <c r="B31" s="691" t="s">
        <v>688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>
        <f t="shared" si="0"/>
        <v>0</v>
      </c>
      <c r="P31" s="16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>
        <f t="shared" si="1"/>
        <v>0</v>
      </c>
      <c r="AD31" s="16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>
        <f t="shared" si="2"/>
        <v>0</v>
      </c>
      <c r="AR31" s="16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>
        <f t="shared" si="3"/>
        <v>0</v>
      </c>
      <c r="BF31" s="16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>
        <f t="shared" si="4"/>
        <v>0</v>
      </c>
      <c r="BT31" s="16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>
        <f t="shared" si="5"/>
        <v>0</v>
      </c>
      <c r="CH31" s="16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>
        <f t="shared" si="6"/>
        <v>0</v>
      </c>
      <c r="CV31" s="16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>
        <f t="shared" si="7"/>
        <v>0</v>
      </c>
      <c r="DJ31" s="16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>
        <f t="shared" si="8"/>
        <v>0</v>
      </c>
      <c r="DX31" s="16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>
        <f t="shared" si="9"/>
        <v>0</v>
      </c>
      <c r="EL31" s="16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>
        <f t="shared" si="10"/>
        <v>0</v>
      </c>
      <c r="EZ31" s="16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>
        <f t="shared" si="11"/>
        <v>0</v>
      </c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>
        <f>+SUM(FO31:FX31)</f>
        <v>0</v>
      </c>
      <c r="GA31" s="708"/>
    </row>
    <row r="32" spans="2:183" ht="15.75" x14ac:dyDescent="0.25">
      <c r="B32" s="690" t="s">
        <v>40</v>
      </c>
      <c r="C32" s="20">
        <f>+C33++C40+C41+C35</f>
        <v>-150.13930607423546</v>
      </c>
      <c r="D32" s="20">
        <f t="shared" ref="D32" si="103">+D33++D40+D41+D35</f>
        <v>-140.21628576764027</v>
      </c>
      <c r="E32" s="20">
        <f t="shared" ref="E32" si="104">+E33++E40+E41+E35</f>
        <v>-203.98244272263776</v>
      </c>
      <c r="F32" s="20">
        <f t="shared" ref="F32" si="105">+F33++F40+F41+F35</f>
        <v>-208.81356895606666</v>
      </c>
      <c r="G32" s="20">
        <f t="shared" ref="G32" si="106">+G33++G40+G41+G35</f>
        <v>-277.43927673680975</v>
      </c>
      <c r="H32" s="20">
        <f t="shared" ref="H32" si="107">+H33++H40+H41+H35</f>
        <v>59.372444621131052</v>
      </c>
      <c r="I32" s="20">
        <f t="shared" ref="I32" si="108">+I33++I40+I41+I35</f>
        <v>-99.427470729512095</v>
      </c>
      <c r="J32" s="20">
        <f t="shared" ref="J32" si="109">+J33++J40+J41+J35</f>
        <v>279.4174419168321</v>
      </c>
      <c r="K32" s="20">
        <f t="shared" ref="K32" si="110">+K33++K40+K41+K35</f>
        <v>-239.51948351733301</v>
      </c>
      <c r="L32" s="20">
        <f t="shared" ref="L32" si="111">+L33++L40+L41+L35</f>
        <v>-436.19864780720764</v>
      </c>
      <c r="M32" s="20">
        <f t="shared" ref="M32" si="112">+M33++M40+M41+M35</f>
        <v>-288.07544892291753</v>
      </c>
      <c r="N32" s="20">
        <f t="shared" ref="N32" si="113">+N33++N40+N41+N35</f>
        <v>160.69600002436596</v>
      </c>
      <c r="O32" s="20">
        <f t="shared" si="0"/>
        <v>-1544.3260446720312</v>
      </c>
      <c r="P32" s="574"/>
      <c r="Q32" s="20">
        <f>+Q33++Q40+Q41+Q35</f>
        <v>-225.12417909176943</v>
      </c>
      <c r="R32" s="20">
        <f t="shared" ref="R32" si="114">+R33++R40+R41+R35</f>
        <v>-63.392842234803524</v>
      </c>
      <c r="S32" s="20">
        <f t="shared" ref="S32" si="115">+S33++S40+S41+S35</f>
        <v>-503.62882267626293</v>
      </c>
      <c r="T32" s="20">
        <f t="shared" ref="T32" si="116">+T33++T40+T41+T35</f>
        <v>-65.943306739260095</v>
      </c>
      <c r="U32" s="20">
        <f t="shared" ref="U32" si="117">+U33++U40+U41+U35</f>
        <v>-158.76646716339116</v>
      </c>
      <c r="V32" s="20">
        <f t="shared" ref="V32" si="118">+V33++V40+V41+V35</f>
        <v>-141.13678837163911</v>
      </c>
      <c r="W32" s="20">
        <f t="shared" ref="W32" si="119">+W33++W40+W41+W35</f>
        <v>-23.103101991000102</v>
      </c>
      <c r="X32" s="20">
        <f t="shared" ref="X32" si="120">+X33++X40+X41+X35</f>
        <v>-197.87165417273044</v>
      </c>
      <c r="Y32" s="20">
        <f t="shared" ref="Y32" si="121">+Y33++Y40+Y41+Y35</f>
        <v>156.67636908661268</v>
      </c>
      <c r="Z32" s="20">
        <f t="shared" ref="Z32" si="122">+Z33++Z40+Z41+Z35</f>
        <v>-123.33250374413299</v>
      </c>
      <c r="AA32" s="20">
        <f t="shared" ref="AA32" si="123">+AA33++AA40+AA41+AA35</f>
        <v>-352.08906864630831</v>
      </c>
      <c r="AB32" s="20">
        <f t="shared" ref="AB32" si="124">+AB33++AB40+AB41+AB35</f>
        <v>97.130005882109913</v>
      </c>
      <c r="AC32" s="20">
        <f t="shared" si="1"/>
        <v>-1600.5823598625757</v>
      </c>
      <c r="AD32" s="574"/>
      <c r="AE32" s="20">
        <f>+AE33++AE40+AE41+AE35</f>
        <v>-180.52838641252038</v>
      </c>
      <c r="AF32" s="20">
        <f t="shared" ref="AF32" si="125">+AF33++AF40+AF41+AF35</f>
        <v>-49.805242521437279</v>
      </c>
      <c r="AG32" s="20">
        <f t="shared" ref="AG32" si="126">+AG33++AG40+AG41+AG35</f>
        <v>-213.67378564846626</v>
      </c>
      <c r="AH32" s="20">
        <f t="shared" ref="AH32" si="127">+AH33++AH40+AH41+AH35</f>
        <v>-85.505697826168671</v>
      </c>
      <c r="AI32" s="20">
        <f t="shared" ref="AI32" si="128">+AI33++AI40+AI41+AI35</f>
        <v>-4.1409150794742544</v>
      </c>
      <c r="AJ32" s="20">
        <f t="shared" ref="AJ32" si="129">+AJ33++AJ40+AJ41+AJ35</f>
        <v>-393.40113494639104</v>
      </c>
      <c r="AK32" s="20">
        <f t="shared" ref="AK32" si="130">+AK33++AK40+AK41+AK35</f>
        <v>-37.426590536689645</v>
      </c>
      <c r="AL32" s="20">
        <f t="shared" ref="AL32" si="131">+AL33++AL40+AL41+AL35</f>
        <v>-34.232094089102148</v>
      </c>
      <c r="AM32" s="20">
        <f t="shared" ref="AM32" si="132">+AM33++AM40+AM41+AM35</f>
        <v>-149.38219815281087</v>
      </c>
      <c r="AN32" s="20">
        <f t="shared" ref="AN32" si="133">+AN33++AN40+AN41+AN35</f>
        <v>-63.978487184430364</v>
      </c>
      <c r="AO32" s="20">
        <f t="shared" ref="AO32" si="134">+AO33++AO40+AO41+AO35</f>
        <v>-33.467659602434864</v>
      </c>
      <c r="AP32" s="20">
        <f t="shared" ref="AP32" si="135">+AP33++AP40+AP41+AP35</f>
        <v>-113.35697498507466</v>
      </c>
      <c r="AQ32" s="20">
        <f t="shared" si="2"/>
        <v>-1358.8991669850004</v>
      </c>
      <c r="AR32" s="574"/>
      <c r="AS32" s="20">
        <f>+AS33++AS40+AS41+AS35</f>
        <v>-17.519012117271622</v>
      </c>
      <c r="AT32" s="20">
        <f t="shared" ref="AT32" si="136">+AT33++AT40+AT41+AT35</f>
        <v>-88.120415148056054</v>
      </c>
      <c r="AU32" s="20">
        <f t="shared" ref="AU32" si="137">+AU33++AU40+AU41+AU35</f>
        <v>-623.93045729015387</v>
      </c>
      <c r="AV32" s="20">
        <f t="shared" ref="AV32" si="138">+AV33++AV40+AV41+AV35</f>
        <v>94.471977447153947</v>
      </c>
      <c r="AW32" s="20">
        <f t="shared" ref="AW32" si="139">+AW33++AW40+AW41+AW35</f>
        <v>101.47135460363563</v>
      </c>
      <c r="AX32" s="20">
        <f t="shared" ref="AX32" si="140">+AX33++AX40+AX41+AX35</f>
        <v>320.88146815039488</v>
      </c>
      <c r="AY32" s="20">
        <f t="shared" ref="AY32" si="141">+AY33++AY40+AY41+AY35</f>
        <v>6.6131939203949983</v>
      </c>
      <c r="AZ32" s="20">
        <f t="shared" ref="AZ32" si="142">+AZ33++AZ40+AZ41+AZ35</f>
        <v>106.34145806208404</v>
      </c>
      <c r="BA32" s="20">
        <f t="shared" ref="BA32" si="143">+BA33++BA40+BA41+BA35</f>
        <v>-112.67334651627164</v>
      </c>
      <c r="BB32" s="20">
        <f t="shared" ref="BB32" si="144">+BB33++BB40+BB41+BB35</f>
        <v>42.323595913728688</v>
      </c>
      <c r="BC32" s="20">
        <f t="shared" ref="BC32" si="145">+BC33++BC40+BC41+BC35</f>
        <v>14.829618423727204</v>
      </c>
      <c r="BD32" s="20">
        <f t="shared" ref="BD32" si="146">+BD33++BD40+BD41+BD35</f>
        <v>386.06672709372776</v>
      </c>
      <c r="BE32" s="20">
        <f t="shared" si="3"/>
        <v>230.75616254309398</v>
      </c>
      <c r="BF32" s="574"/>
      <c r="BG32" s="20">
        <f>+BG33++BG40+BG41+BG35</f>
        <v>-14.067225229012948</v>
      </c>
      <c r="BH32" s="20">
        <f t="shared" ref="BH32" si="147">+BH33++BH40+BH41+BH35</f>
        <v>97.213288800986788</v>
      </c>
      <c r="BI32" s="20">
        <f t="shared" ref="BI32" si="148">+BI33++BI40+BI41+BI35</f>
        <v>-215.38989777901327</v>
      </c>
      <c r="BJ32" s="20">
        <f t="shared" ref="BJ32" si="149">+BJ33++BJ40+BJ41+BJ35</f>
        <v>-17.627460669012592</v>
      </c>
      <c r="BK32" s="20">
        <f t="shared" ref="BK32" si="150">+BK33++BK40+BK41+BK35</f>
        <v>145.61283632098733</v>
      </c>
      <c r="BL32" s="20">
        <f t="shared" ref="BL32" si="151">+BL33++BL40+BL41+BL35</f>
        <v>41.027063671986383</v>
      </c>
      <c r="BM32" s="20">
        <f t="shared" ref="BM32" si="152">+BM33++BM40+BM41+BM35</f>
        <v>189.451818309987</v>
      </c>
      <c r="BN32" s="20">
        <f t="shared" ref="BN32" si="153">+BN33++BN40+BN41+BN35</f>
        <v>161.21043871098757</v>
      </c>
      <c r="BO32" s="20">
        <f t="shared" ref="BO32" si="154">+BO33++BO40+BO41+BO35</f>
        <v>-450.79336328901314</v>
      </c>
      <c r="BP32" s="20">
        <f t="shared" ref="BP32" si="155">+BP33++BP40+BP41+BP35</f>
        <v>-87.238354479013424</v>
      </c>
      <c r="BQ32" s="20">
        <f t="shared" ref="BQ32" si="156">+BQ33++BQ40+BQ41+BQ35</f>
        <v>49.493926840986653</v>
      </c>
      <c r="BR32" s="20">
        <f t="shared" ref="BR32" si="157">+BR33++BR40+BR41+BR35</f>
        <v>168.23496244098635</v>
      </c>
      <c r="BS32" s="20">
        <f t="shared" si="4"/>
        <v>67.128033651842713</v>
      </c>
      <c r="BT32" s="574"/>
      <c r="BU32" s="20">
        <f>+BU33++BU40+BU41+BU35</f>
        <v>-329.77964459833311</v>
      </c>
      <c r="BV32" s="20">
        <f t="shared" ref="BV32" si="158">+BV33++BV40+BV41+BV35</f>
        <v>-93.935204618333657</v>
      </c>
      <c r="BW32" s="20">
        <f t="shared" ref="BW32" si="159">+BW33++BW40+BW41+BW35</f>
        <v>49.601603861666689</v>
      </c>
      <c r="BX32" s="20">
        <f t="shared" ref="BX32" si="160">+BX33++BX40+BX41+BX35</f>
        <v>-77.293064297333757</v>
      </c>
      <c r="BY32" s="20">
        <f t="shared" ref="BY32" si="161">+BY33++BY40+BY41+BY35</f>
        <v>346.64560596166655</v>
      </c>
      <c r="BZ32" s="20">
        <f t="shared" ref="BZ32" si="162">+BZ33++BZ40+BZ41+BZ35</f>
        <v>-256.99851912833344</v>
      </c>
      <c r="CA32" s="20">
        <f t="shared" ref="CA32" si="163">+CA33++CA40+CA41+CA35</f>
        <v>-83.419452028333367</v>
      </c>
      <c r="CB32" s="20">
        <f t="shared" ref="CB32" si="164">+CB33++CB40+CB41+CB35</f>
        <v>-84.820182968333881</v>
      </c>
      <c r="CC32" s="20">
        <f t="shared" ref="CC32" si="165">+CC33++CC40+CC41+CC35</f>
        <v>-5.489469308332616</v>
      </c>
      <c r="CD32" s="20">
        <f t="shared" ref="CD32" si="166">+CD33++CD40+CD41+CD35</f>
        <v>-140.29771837833303</v>
      </c>
      <c r="CE32" s="20">
        <f t="shared" ref="CE32" si="167">+CE33++CE40+CE41+CE35</f>
        <v>101.09780489166654</v>
      </c>
      <c r="CF32" s="20">
        <f t="shared" ref="CF32" si="168">+CF33++CF40+CF41+CF35</f>
        <v>219.75959160166695</v>
      </c>
      <c r="CG32" s="20">
        <f t="shared" si="5"/>
        <v>-354.92864900900025</v>
      </c>
      <c r="CH32" s="574"/>
      <c r="CI32" s="20">
        <f>+CI33++CI40+CI41+CI35</f>
        <v>-130.36108423333326</v>
      </c>
      <c r="CJ32" s="20">
        <f t="shared" ref="CJ32" si="169">+CJ33++CJ40+CJ41+CJ35</f>
        <v>-216.36041185733296</v>
      </c>
      <c r="CK32" s="20">
        <f t="shared" ref="CK32" si="170">+CK33++CK40+CK41+CK35</f>
        <v>-472.16797793738311</v>
      </c>
      <c r="CL32" s="20">
        <f t="shared" ref="CL32" si="171">+CL33++CL40+CL41+CL35</f>
        <v>122.78537359666677</v>
      </c>
      <c r="CM32" s="20">
        <f t="shared" ref="CM32" si="172">+CM33++CM40+CM41+CM35</f>
        <v>256.5381408106669</v>
      </c>
      <c r="CN32" s="20">
        <f t="shared" ref="CN32" si="173">+CN33++CN40+CN41+CN35</f>
        <v>-540.88617288933324</v>
      </c>
      <c r="CO32" s="20">
        <f t="shared" ref="CO32" si="174">+CO33++CO40+CO41+CO35</f>
        <v>145.54950071066662</v>
      </c>
      <c r="CP32" s="20">
        <f t="shared" ref="CP32" si="175">+CP33++CP40+CP41+CP35</f>
        <v>-121.40477863133296</v>
      </c>
      <c r="CQ32" s="20">
        <f t="shared" ref="CQ32" si="176">+CQ33++CQ40+CQ41+CQ35</f>
        <v>-427.19573167373346</v>
      </c>
      <c r="CR32" s="20">
        <f t="shared" ref="CR32" si="177">+CR33++CR40+CR41+CR35</f>
        <v>-69.913310988816022</v>
      </c>
      <c r="CS32" s="20">
        <f t="shared" ref="CS32" si="178">+CS33++CS40+CS41+CS35</f>
        <v>290.05011000666684</v>
      </c>
      <c r="CT32" s="20">
        <f t="shared" ref="CT32" si="179">+CT33++CT40+CT41+CT35</f>
        <v>-736.00064137533354</v>
      </c>
      <c r="CU32" s="20">
        <f t="shared" si="6"/>
        <v>-1899.3669844619312</v>
      </c>
      <c r="CV32" s="574"/>
      <c r="CW32" s="20">
        <f>+CW33++CW40+CW41+CW35</f>
        <v>100.56723318726014</v>
      </c>
      <c r="CX32" s="20">
        <f t="shared" ref="CX32" si="180">+CX33++CX40+CX41+CX35</f>
        <v>-410.65241500472519</v>
      </c>
      <c r="CY32" s="20">
        <f t="shared" ref="CY32" si="181">+CY33++CY40+CY41+CY35</f>
        <v>89.23902023110017</v>
      </c>
      <c r="CZ32" s="20">
        <f t="shared" ref="CZ32" si="182">+CZ33++CZ40+CZ41+CZ35</f>
        <v>-214.34618074465021</v>
      </c>
      <c r="DA32" s="20">
        <f t="shared" ref="DA32" si="183">+DA33++DA40+DA41+DA35</f>
        <v>-72.810878732299614</v>
      </c>
      <c r="DB32" s="20">
        <f t="shared" ref="DB32" si="184">+DB33++DB40+DB41+DB35</f>
        <v>-11.988193054449908</v>
      </c>
      <c r="DC32" s="20">
        <f t="shared" ref="DC32" si="185">+DC33++DC40+DC41+DC35</f>
        <v>-271.22473311550004</v>
      </c>
      <c r="DD32" s="20">
        <f t="shared" ref="DD32" si="186">+DD33++DD40+DD41+DD35</f>
        <v>-166.7361084830749</v>
      </c>
      <c r="DE32" s="20">
        <f t="shared" ref="DE32" si="187">+DE33++DE40+DE41+DE35</f>
        <v>-222.59519286932496</v>
      </c>
      <c r="DF32" s="20">
        <f t="shared" ref="DF32" si="188">+DF33++DF40+DF41+DF35</f>
        <v>347.15972516526364</v>
      </c>
      <c r="DG32" s="20">
        <f t="shared" ref="DG32" si="189">+DG33++DG40+DG41+DG35</f>
        <v>399.36523710337747</v>
      </c>
      <c r="DH32" s="20">
        <f t="shared" ref="DH32" si="190">+DH33++DH40+DH41+DH35</f>
        <v>-15.199739370550446</v>
      </c>
      <c r="DI32" s="20">
        <f t="shared" si="7"/>
        <v>-449.222225687574</v>
      </c>
      <c r="DJ32" s="574"/>
      <c r="DK32" s="20">
        <f>+DK33++DK40+DK41+DK35</f>
        <v>82.121932998400439</v>
      </c>
      <c r="DL32" s="20">
        <f t="shared" ref="DL32" si="191">+DL33++DL40+DL41+DL35</f>
        <v>-201.90423565215082</v>
      </c>
      <c r="DM32" s="20">
        <f t="shared" ref="DM32" si="192">+DM33++DM40+DM41+DM35</f>
        <v>-38.553330907500651</v>
      </c>
      <c r="DN32" s="20">
        <f t="shared" ref="DN32" si="193">+DN33++DN40+DN41+DN35</f>
        <v>-239.41152299758454</v>
      </c>
      <c r="DO32" s="20">
        <f t="shared" ref="DO32" si="194">+DO33++DO40+DO41+DO35</f>
        <v>414.92554243912502</v>
      </c>
      <c r="DP32" s="20">
        <f t="shared" ref="DP32" si="195">+DP33++DP40+DP41+DP35</f>
        <v>-125.57912801276908</v>
      </c>
      <c r="DQ32" s="20">
        <f t="shared" ref="DQ32" si="196">+DQ33++DQ40+DQ41+DQ35</f>
        <v>-141.18610404998321</v>
      </c>
      <c r="DR32" s="20">
        <f t="shared" ref="DR32" si="197">+DR33++DR40+DR41+DR35</f>
        <v>-172.24299960346713</v>
      </c>
      <c r="DS32" s="20">
        <f t="shared" ref="DS32" si="198">+DS33++DS40+DS41+DS35</f>
        <v>399.31332259975011</v>
      </c>
      <c r="DT32" s="20">
        <f t="shared" ref="DT32" si="199">+DT33++DT40+DT41+DT35</f>
        <v>132.51345146874965</v>
      </c>
      <c r="DU32" s="20">
        <f t="shared" ref="DU32" si="200">+DU33++DU40+DU41+DU35</f>
        <v>399.42427975480075</v>
      </c>
      <c r="DV32" s="20">
        <f t="shared" ref="DV32" si="201">+DV33++DV40+DV41+DV35</f>
        <v>-721.09117382542559</v>
      </c>
      <c r="DW32" s="20">
        <f t="shared" si="8"/>
        <v>-211.66996578805504</v>
      </c>
      <c r="DX32" s="574"/>
      <c r="DY32" s="20">
        <f>+DY33++DY40+DY41+DY35</f>
        <v>135.40715776000059</v>
      </c>
      <c r="DZ32" s="20">
        <f t="shared" ref="DZ32" si="202">+DZ33++DZ40+DZ41+DZ35</f>
        <v>-81.166795669999971</v>
      </c>
      <c r="EA32" s="20">
        <f t="shared" ref="EA32" si="203">+EA33++EA40+EA41+EA35</f>
        <v>-381.41426815</v>
      </c>
      <c r="EB32" s="20">
        <f t="shared" ref="EB32" si="204">+EB33++EB40+EB41+EB35</f>
        <v>-9.4108117400001845</v>
      </c>
      <c r="EC32" s="20">
        <f t="shared" ref="EC32" si="205">+EC33++EC40+EC41+EC35</f>
        <v>-106.6685327999997</v>
      </c>
      <c r="ED32" s="20">
        <f t="shared" ref="ED32" si="206">+ED33++ED40+ED41+ED35</f>
        <v>-15.9090308399999</v>
      </c>
      <c r="EE32" s="20">
        <f t="shared" ref="EE32" si="207">+EE33++EE40+EE41+EE35</f>
        <v>102.52887516000001</v>
      </c>
      <c r="EF32" s="20">
        <f t="shared" ref="EF32" si="208">+EF33++EF40+EF41+EF35</f>
        <v>-310.36685864000032</v>
      </c>
      <c r="EG32" s="20">
        <f t="shared" ref="EG32" si="209">+EG33++EG40+EG41+EG35</f>
        <v>-663.68602519333319</v>
      </c>
      <c r="EH32" s="20">
        <f t="shared" ref="EH32" si="210">+EH33++EH40+EH41+EH35</f>
        <v>181.23597404333307</v>
      </c>
      <c r="EI32" s="20">
        <f t="shared" ref="EI32" si="211">+EI33++EI40+EI41+EI35</f>
        <v>-518.46841957200013</v>
      </c>
      <c r="EJ32" s="20">
        <f t="shared" ref="EJ32" si="212">+EJ33++EJ40+EJ41+EJ35</f>
        <v>-71.017228920000463</v>
      </c>
      <c r="EK32" s="20">
        <f t="shared" si="9"/>
        <v>-1738.9359645620002</v>
      </c>
      <c r="EL32" s="574"/>
      <c r="EM32" s="20">
        <f>+EM33++EM40+EM41+EM35</f>
        <v>-236.98785590999989</v>
      </c>
      <c r="EN32" s="20">
        <f t="shared" ref="EN32" si="213">+EN33++EN40+EN41+EN35</f>
        <v>-348.35838143999956</v>
      </c>
      <c r="EO32" s="20">
        <f t="shared" ref="EO32" si="214">+EO33++EO40+EO41+EO35</f>
        <v>-427.27481372000045</v>
      </c>
      <c r="EP32" s="20">
        <f t="shared" ref="EP32" si="215">+EP33++EP40+EP41+EP35</f>
        <v>-85.175005540000143</v>
      </c>
      <c r="EQ32" s="20">
        <f t="shared" ref="EQ32" si="216">+EQ33++EQ40+EQ41+EQ35</f>
        <v>-95.313265879999904</v>
      </c>
      <c r="ER32" s="20">
        <f t="shared" ref="ER32" si="217">+ER33++ER40+ER41+ER35</f>
        <v>-241.06014535399981</v>
      </c>
      <c r="ES32" s="20">
        <f t="shared" ref="ES32" si="218">+ES33++ES40+ES41+ES35</f>
        <v>-441.68971065600022</v>
      </c>
      <c r="ET32" s="20">
        <f t="shared" ref="ET32" si="219">+ET33++ET40+ET41+ET35</f>
        <v>-140.75907513000126</v>
      </c>
      <c r="EU32" s="20">
        <f t="shared" ref="EU32" si="220">+EU33++EU40+EU41+EU35</f>
        <v>-34.044417629997895</v>
      </c>
      <c r="EV32" s="20">
        <f t="shared" ref="EV32" si="221">+EV33++EV40+EV41+EV35</f>
        <v>-0.58125819999986561</v>
      </c>
      <c r="EW32" s="20">
        <f t="shared" ref="EW32" si="222">+EW33++EW40+EW41+EW35</f>
        <v>142.58401806850011</v>
      </c>
      <c r="EX32" s="20">
        <f t="shared" ref="EX32" si="223">+EX33++EX40+EX41+EX35</f>
        <v>50.582789357124966</v>
      </c>
      <c r="EY32" s="20">
        <f t="shared" si="10"/>
        <v>-1858.0771220343738</v>
      </c>
      <c r="EZ32" s="574"/>
      <c r="FA32" s="20">
        <f>+FA33++FA40+FA41+FA35</f>
        <v>-353.1335843600026</v>
      </c>
      <c r="FB32" s="20">
        <f t="shared" ref="FB32:FL32" si="224">+FB33++FB40+FB41+FB35</f>
        <v>-291.92224623999823</v>
      </c>
      <c r="FC32" s="20">
        <f t="shared" si="224"/>
        <v>-50.232489120000764</v>
      </c>
      <c r="FD32" s="20">
        <f t="shared" si="224"/>
        <v>207.81210726000029</v>
      </c>
      <c r="FE32" s="20">
        <f t="shared" si="224"/>
        <v>-222.77698455999996</v>
      </c>
      <c r="FF32" s="20">
        <f t="shared" si="224"/>
        <v>-309.80730105000043</v>
      </c>
      <c r="FG32" s="20">
        <f t="shared" si="224"/>
        <v>-60.298634970000137</v>
      </c>
      <c r="FH32" s="20">
        <f t="shared" si="224"/>
        <v>-56.293325310000171</v>
      </c>
      <c r="FI32" s="20">
        <f t="shared" si="224"/>
        <v>41.846613580000621</v>
      </c>
      <c r="FJ32" s="20">
        <f t="shared" si="224"/>
        <v>-165.13100569000042</v>
      </c>
      <c r="FK32" s="20">
        <f t="shared" si="224"/>
        <v>-10.136126880000063</v>
      </c>
      <c r="FL32" s="20">
        <f t="shared" si="224"/>
        <v>-32.76198708999965</v>
      </c>
      <c r="FM32" s="20">
        <f t="shared" si="11"/>
        <v>-1302.8349644300015</v>
      </c>
      <c r="FO32" s="20">
        <f>+FO33++FO40+FO41+FO35</f>
        <v>-197.64941916311579</v>
      </c>
      <c r="FP32" s="20">
        <f t="shared" ref="FP32:FX32" si="225">+FP33++FP40+FP41+FP35</f>
        <v>-165.34372610311539</v>
      </c>
      <c r="FQ32" s="20">
        <f t="shared" si="225"/>
        <v>68.438758698884726</v>
      </c>
      <c r="FR32" s="20">
        <f t="shared" si="225"/>
        <v>-191.45285404846493</v>
      </c>
      <c r="FS32" s="20">
        <f t="shared" si="225"/>
        <v>-23.977465833115019</v>
      </c>
      <c r="FT32" s="20">
        <f t="shared" si="225"/>
        <v>-101.54884673311517</v>
      </c>
      <c r="FU32" s="20">
        <f t="shared" si="225"/>
        <v>-143.1549436897821</v>
      </c>
      <c r="FV32" s="20">
        <f t="shared" si="225"/>
        <v>-1.9725471025594743</v>
      </c>
      <c r="FW32" s="20">
        <f t="shared" si="225"/>
        <v>-276.64636881056498</v>
      </c>
      <c r="FX32" s="20">
        <f t="shared" si="225"/>
        <v>-142.43571972558993</v>
      </c>
      <c r="FY32" s="20">
        <f>+SUM(FO32:FX32)</f>
        <v>-1175.7431325105381</v>
      </c>
      <c r="GA32" s="708"/>
    </row>
    <row r="33" spans="2:183" x14ac:dyDescent="0.25">
      <c r="B33" s="692" t="s">
        <v>99</v>
      </c>
      <c r="C33" s="15">
        <v>82.932777165153311</v>
      </c>
      <c r="D33" s="15">
        <v>-51.020162536597262</v>
      </c>
      <c r="E33" s="15">
        <v>571.0439356973618</v>
      </c>
      <c r="F33" s="15">
        <v>-15.459342766066698</v>
      </c>
      <c r="G33" s="15">
        <v>-27.458309336809805</v>
      </c>
      <c r="H33" s="15">
        <v>55.544868791372267</v>
      </c>
      <c r="I33" s="15">
        <v>108.07478181048793</v>
      </c>
      <c r="J33" s="15">
        <v>378.27257148683157</v>
      </c>
      <c r="K33" s="15">
        <v>-17.437242627333575</v>
      </c>
      <c r="L33" s="15">
        <v>37.573955992792605</v>
      </c>
      <c r="M33" s="15">
        <v>7.0075697870839235</v>
      </c>
      <c r="N33" s="15">
        <v>474.25037489374284</v>
      </c>
      <c r="O33" s="15">
        <f t="shared" si="0"/>
        <v>1603.3257783580191</v>
      </c>
      <c r="P33" s="16"/>
      <c r="Q33" s="15">
        <v>25.849822418231241</v>
      </c>
      <c r="R33" s="15">
        <v>64.627496855195901</v>
      </c>
      <c r="S33" s="15">
        <v>-139.00190760626379</v>
      </c>
      <c r="T33" s="15">
        <v>99.160535001421906</v>
      </c>
      <c r="U33" s="15">
        <v>94.361670646609184</v>
      </c>
      <c r="V33" s="15">
        <v>65.746210824356297</v>
      </c>
      <c r="W33" s="15">
        <v>227.52980583573151</v>
      </c>
      <c r="X33" s="15">
        <v>118.10337763727216</v>
      </c>
      <c r="Y33" s="15">
        <v>422.26284617660974</v>
      </c>
      <c r="Z33" s="15">
        <v>-1.3946419841351769</v>
      </c>
      <c r="AA33" s="15">
        <v>-188.44070773630509</v>
      </c>
      <c r="AB33" s="15">
        <v>252.20548212441003</v>
      </c>
      <c r="AC33" s="15">
        <f t="shared" si="1"/>
        <v>1041.0099901931339</v>
      </c>
      <c r="AD33" s="16"/>
      <c r="AE33" s="15">
        <v>-19.738423291234227</v>
      </c>
      <c r="AF33" s="15">
        <v>31.813641338568743</v>
      </c>
      <c r="AG33" s="15">
        <v>123.38762053152743</v>
      </c>
      <c r="AH33" s="15">
        <v>60.885652083831758</v>
      </c>
      <c r="AI33" s="15">
        <v>73.307216860526296</v>
      </c>
      <c r="AJ33" s="15">
        <v>-178.66227992529207</v>
      </c>
      <c r="AK33" s="15">
        <v>91.347842913310643</v>
      </c>
      <c r="AL33" s="15">
        <v>38.39117328646077</v>
      </c>
      <c r="AM33" s="15">
        <v>-38.313497211695193</v>
      </c>
      <c r="AN33" s="15">
        <v>84.558164768882904</v>
      </c>
      <c r="AO33" s="15">
        <v>28.171827038038359</v>
      </c>
      <c r="AP33" s="15">
        <v>-6.3860523839354641</v>
      </c>
      <c r="AQ33" s="15">
        <f t="shared" si="2"/>
        <v>288.76288600898999</v>
      </c>
      <c r="AR33" s="16"/>
      <c r="AS33" s="15">
        <v>-2.7390351553658547</v>
      </c>
      <c r="AT33" s="15">
        <v>-36.757426447012264</v>
      </c>
      <c r="AU33" s="15">
        <v>-118.13951285015446</v>
      </c>
      <c r="AV33" s="15">
        <v>60.766804487153621</v>
      </c>
      <c r="AW33" s="15">
        <v>103.80939402363123</v>
      </c>
      <c r="AX33" s="15">
        <v>-38.342222236273074</v>
      </c>
      <c r="AY33" s="15">
        <v>54.971362870393051</v>
      </c>
      <c r="AZ33" s="15">
        <v>94.09392084208568</v>
      </c>
      <c r="BA33" s="15">
        <v>-43.123213416270858</v>
      </c>
      <c r="BB33" s="15">
        <v>34.050415433728709</v>
      </c>
      <c r="BC33" s="15">
        <v>31.89863571372625</v>
      </c>
      <c r="BD33" s="15">
        <v>355.60475428372877</v>
      </c>
      <c r="BE33" s="15">
        <f t="shared" si="3"/>
        <v>496.0938775493708</v>
      </c>
      <c r="BF33" s="16"/>
      <c r="BG33" s="15">
        <v>36.804883470986184</v>
      </c>
      <c r="BH33" s="15">
        <v>131.626581010987</v>
      </c>
      <c r="BI33" s="15">
        <v>264.29498962098705</v>
      </c>
      <c r="BJ33" s="15">
        <v>32.276783680989666</v>
      </c>
      <c r="BK33" s="15">
        <v>131.67158748098501</v>
      </c>
      <c r="BL33" s="15">
        <v>155.1987625287428</v>
      </c>
      <c r="BM33" s="15">
        <v>244.29218807837759</v>
      </c>
      <c r="BN33" s="15">
        <v>223.05783568259784</v>
      </c>
      <c r="BO33" s="15">
        <v>-422.89012703775688</v>
      </c>
      <c r="BP33" s="15">
        <v>-17.527239536703604</v>
      </c>
      <c r="BQ33" s="15">
        <v>88.098856239377398</v>
      </c>
      <c r="BR33" s="15">
        <v>31.663456679377759</v>
      </c>
      <c r="BS33" s="15">
        <f t="shared" si="4"/>
        <v>898.5685578989478</v>
      </c>
      <c r="BT33" s="16"/>
      <c r="BU33" s="15">
        <v>-14.385785852031461</v>
      </c>
      <c r="BV33" s="15">
        <v>-81.246797195897841</v>
      </c>
      <c r="BW33" s="15">
        <v>-28.262351383987777</v>
      </c>
      <c r="BX33" s="15">
        <v>-111.20454345894177</v>
      </c>
      <c r="BY33" s="15">
        <v>125.45475490005691</v>
      </c>
      <c r="BZ33" s="15">
        <v>30.963387170058326</v>
      </c>
      <c r="CA33" s="15">
        <v>-25.911550169942743</v>
      </c>
      <c r="CB33" s="15">
        <v>-55.343822119943013</v>
      </c>
      <c r="CC33" s="15">
        <v>53.685638810058833</v>
      </c>
      <c r="CD33" s="15">
        <v>-72.835049559941126</v>
      </c>
      <c r="CE33" s="15">
        <v>97.638687000055825</v>
      </c>
      <c r="CF33" s="15">
        <v>159.14369645054558</v>
      </c>
      <c r="CG33" s="15">
        <f t="shared" si="5"/>
        <v>77.696264590089754</v>
      </c>
      <c r="CH33" s="16"/>
      <c r="CI33" s="15">
        <v>-306.28500895542879</v>
      </c>
      <c r="CJ33" s="15">
        <v>-59.818529318941273</v>
      </c>
      <c r="CK33" s="15">
        <v>70.737059951006358</v>
      </c>
      <c r="CL33" s="15">
        <v>-66.65926895493979</v>
      </c>
      <c r="CM33" s="15">
        <v>115.51996790730639</v>
      </c>
      <c r="CN33" s="15">
        <v>-128.98649781919028</v>
      </c>
      <c r="CO33" s="15">
        <v>244.93588123905585</v>
      </c>
      <c r="CP33" s="15">
        <v>-213.26375294464867</v>
      </c>
      <c r="CQ33" s="15">
        <v>-63.172423683636396</v>
      </c>
      <c r="CR33" s="15">
        <v>100.82201136957724</v>
      </c>
      <c r="CS33" s="15">
        <v>362.71410810231077</v>
      </c>
      <c r="CT33" s="15">
        <v>-799.78006694096928</v>
      </c>
      <c r="CU33" s="15">
        <f t="shared" si="6"/>
        <v>-743.23652004849782</v>
      </c>
      <c r="CV33" s="16"/>
      <c r="CW33" s="15">
        <v>128.33373204538299</v>
      </c>
      <c r="CX33" s="15">
        <v>-67.502707476333057</v>
      </c>
      <c r="CY33" s="15">
        <v>-90.247444450511153</v>
      </c>
      <c r="CZ33" s="15">
        <v>-225.76669245625857</v>
      </c>
      <c r="DA33" s="15">
        <v>-222.03864937085444</v>
      </c>
      <c r="DB33" s="15">
        <v>34.512014983940958</v>
      </c>
      <c r="DC33" s="15">
        <v>18.363108923710627</v>
      </c>
      <c r="DD33" s="15">
        <v>-160.73799884468576</v>
      </c>
      <c r="DE33" s="15">
        <v>-192.72904829627709</v>
      </c>
      <c r="DF33" s="15">
        <v>340.96203177793029</v>
      </c>
      <c r="DG33" s="15">
        <v>561.39618182134643</v>
      </c>
      <c r="DH33" s="15">
        <v>564.11025298357345</v>
      </c>
      <c r="DI33" s="15">
        <f t="shared" si="7"/>
        <v>688.65478164096453</v>
      </c>
      <c r="DJ33" s="16"/>
      <c r="DK33" s="15">
        <v>-116.6719632776967</v>
      </c>
      <c r="DL33" s="15">
        <v>-335.30388008215107</v>
      </c>
      <c r="DM33" s="15">
        <v>-259.0566705225292</v>
      </c>
      <c r="DN33" s="15">
        <v>-38.007996527174299</v>
      </c>
      <c r="DO33" s="15">
        <v>328.67292370752489</v>
      </c>
      <c r="DP33" s="15">
        <v>-136.18697053317044</v>
      </c>
      <c r="DQ33" s="15">
        <v>62.571573308317809</v>
      </c>
      <c r="DR33" s="15">
        <v>-217.89061482149918</v>
      </c>
      <c r="DS33" s="15">
        <v>271.65030405108701</v>
      </c>
      <c r="DT33" s="15">
        <v>-105.48491384965718</v>
      </c>
      <c r="DU33" s="15">
        <v>201.93630538808634</v>
      </c>
      <c r="DV33" s="15">
        <v>-138.8563476976924</v>
      </c>
      <c r="DW33" s="15">
        <f t="shared" si="8"/>
        <v>-482.62825085655459</v>
      </c>
      <c r="DX33" s="16"/>
      <c r="DY33" s="15">
        <v>143.35903048290857</v>
      </c>
      <c r="DZ33" s="15">
        <v>92.148957884711535</v>
      </c>
      <c r="EA33" s="15">
        <v>-109.77946410355423</v>
      </c>
      <c r="EB33" s="15">
        <v>24.420121387035351</v>
      </c>
      <c r="EC33" s="15">
        <v>197.90925892524024</v>
      </c>
      <c r="ED33" s="15">
        <v>46.56319787999746</v>
      </c>
      <c r="EE33" s="15">
        <v>91.878837753310791</v>
      </c>
      <c r="EF33" s="15">
        <v>-121.64401345823444</v>
      </c>
      <c r="EG33" s="15">
        <v>-223.12669536333317</v>
      </c>
      <c r="EH33" s="15">
        <v>150.03436490333456</v>
      </c>
      <c r="EI33" s="15">
        <v>-5.3684136778556422</v>
      </c>
      <c r="EJ33" s="15">
        <v>104.75175267472071</v>
      </c>
      <c r="EK33" s="15">
        <f t="shared" si="9"/>
        <v>391.14693528828172</v>
      </c>
      <c r="EL33" s="16"/>
      <c r="EM33" s="15">
        <v>-84.391915841693788</v>
      </c>
      <c r="EN33" s="15">
        <v>-324.39978163529025</v>
      </c>
      <c r="EO33" s="15">
        <v>-67.139067047648041</v>
      </c>
      <c r="EP33" s="15">
        <v>-86.291747393018795</v>
      </c>
      <c r="EQ33" s="15">
        <v>-149.99823338799695</v>
      </c>
      <c r="ER33" s="15">
        <v>-65.262713605406304</v>
      </c>
      <c r="ES33" s="15">
        <v>-212.45100790986896</v>
      </c>
      <c r="ET33" s="15">
        <v>-242.63243570000066</v>
      </c>
      <c r="EU33" s="15">
        <v>-132.33733820241162</v>
      </c>
      <c r="EV33" s="15">
        <v>369.44913277702074</v>
      </c>
      <c r="EW33" s="15">
        <v>-128.71673759150144</v>
      </c>
      <c r="EX33" s="15">
        <v>-367.60150685287454</v>
      </c>
      <c r="EY33" s="15">
        <f t="shared" si="10"/>
        <v>-1491.7733523906909</v>
      </c>
      <c r="EZ33" s="16"/>
      <c r="FA33" s="15">
        <v>-150.03115271929528</v>
      </c>
      <c r="FB33" s="15">
        <v>-106.08842647108958</v>
      </c>
      <c r="FC33" s="15">
        <v>157.21341413940013</v>
      </c>
      <c r="FD33" s="15">
        <v>144.46057897284982</v>
      </c>
      <c r="FE33" s="15">
        <v>33.759544810345687</v>
      </c>
      <c r="FF33" s="15">
        <v>53.245384852719013</v>
      </c>
      <c r="FG33" s="15">
        <v>205.07245658697138</v>
      </c>
      <c r="FH33" s="15">
        <v>331.07197456158326</v>
      </c>
      <c r="FI33" s="15">
        <v>269.96944566548245</v>
      </c>
      <c r="FJ33" s="15">
        <v>68.705979632087889</v>
      </c>
      <c r="FK33" s="15">
        <v>188.22973779208797</v>
      </c>
      <c r="FL33" s="15">
        <v>484.13141508088484</v>
      </c>
      <c r="FM33" s="15">
        <f t="shared" si="11"/>
        <v>1679.7403529040275</v>
      </c>
      <c r="FO33" s="15">
        <v>-75.198687122574654</v>
      </c>
      <c r="FP33" s="15">
        <v>43.48490602598099</v>
      </c>
      <c r="FQ33" s="15">
        <v>305.30209844636676</v>
      </c>
      <c r="FR33" s="15">
        <v>119.18776153152226</v>
      </c>
      <c r="FS33" s="15">
        <v>0.86908976801390736</v>
      </c>
      <c r="FT33" s="15">
        <v>17.949878563560844</v>
      </c>
      <c r="FU33" s="15">
        <v>139.4922077790643</v>
      </c>
      <c r="FV33" s="15">
        <v>239.86158747486559</v>
      </c>
      <c r="FW33" s="15">
        <v>-69.468205552591826</v>
      </c>
      <c r="FX33" s="15">
        <v>69.746646757516373</v>
      </c>
      <c r="FY33" s="15">
        <f>+SUM(FO33:FX33)</f>
        <v>791.22728367172454</v>
      </c>
      <c r="GA33" s="708"/>
    </row>
    <row r="34" spans="2:183" x14ac:dyDescent="0.25">
      <c r="B34" s="692" t="s">
        <v>204</v>
      </c>
      <c r="C34" s="15">
        <v>244.01250548963316</v>
      </c>
      <c r="D34" s="15">
        <v>-10.967529528958579</v>
      </c>
      <c r="E34" s="15">
        <v>-39.107911819391262</v>
      </c>
      <c r="F34" s="15">
        <v>191.8327611793955</v>
      </c>
      <c r="G34" s="15">
        <v>-66.617114190034556</v>
      </c>
      <c r="H34" s="15">
        <v>10.817079022133839</v>
      </c>
      <c r="I34" s="15">
        <v>-8.5810142100237385</v>
      </c>
      <c r="J34" s="15">
        <v>66.926708278949945</v>
      </c>
      <c r="K34" s="15">
        <v>-96.85149172996492</v>
      </c>
      <c r="L34" s="15">
        <v>83.179278439924644</v>
      </c>
      <c r="M34" s="15">
        <v>-140.63221348988048</v>
      </c>
      <c r="N34" s="15">
        <v>-406.7282817386548</v>
      </c>
      <c r="O34" s="15">
        <f t="shared" si="0"/>
        <v>-172.71722429687122</v>
      </c>
      <c r="P34" s="16"/>
      <c r="Q34" s="15">
        <v>91.582786580014215</v>
      </c>
      <c r="R34" s="15">
        <v>-54.845209900004534</v>
      </c>
      <c r="S34" s="15">
        <v>-160.24340297337295</v>
      </c>
      <c r="T34" s="15">
        <v>-169.30212365994356</v>
      </c>
      <c r="U34" s="15">
        <v>-66.162441906684023</v>
      </c>
      <c r="V34" s="15">
        <v>-3.1182075233222122</v>
      </c>
      <c r="W34" s="15">
        <v>33.966176859998882</v>
      </c>
      <c r="X34" s="15">
        <v>-77.019798399995409</v>
      </c>
      <c r="Y34" s="15">
        <v>38.175642569994977</v>
      </c>
      <c r="Z34" s="15">
        <v>-93.347463440003452</v>
      </c>
      <c r="AA34" s="15">
        <v>-232.40856456999754</v>
      </c>
      <c r="AB34" s="15">
        <v>256.5660310240828</v>
      </c>
      <c r="AC34" s="15">
        <f t="shared" si="1"/>
        <v>-436.15657533923286</v>
      </c>
      <c r="AD34" s="16"/>
      <c r="AE34" s="15">
        <v>-55.222676446654759</v>
      </c>
      <c r="AF34" s="15">
        <v>29.197521570001413</v>
      </c>
      <c r="AG34" s="15">
        <v>26.714816109996548</v>
      </c>
      <c r="AH34" s="15">
        <v>98.721260540008188</v>
      </c>
      <c r="AI34" s="15">
        <v>-376.90733689000922</v>
      </c>
      <c r="AJ34" s="15">
        <v>305.08429929110048</v>
      </c>
      <c r="AK34" s="15">
        <v>231.42187369999951</v>
      </c>
      <c r="AL34" s="15">
        <v>29.055714838887923</v>
      </c>
      <c r="AM34" s="15">
        <v>-115.25521556886682</v>
      </c>
      <c r="AN34" s="15">
        <v>167.80772095887744</v>
      </c>
      <c r="AO34" s="15">
        <v>-92.017537773207792</v>
      </c>
      <c r="AP34" s="15">
        <v>369.38308496421416</v>
      </c>
      <c r="AQ34" s="15">
        <f t="shared" si="2"/>
        <v>617.98352529434703</v>
      </c>
      <c r="AR34" s="16"/>
      <c r="AS34" s="15">
        <v>46.049897281594895</v>
      </c>
      <c r="AT34" s="15">
        <v>-31.56597625844914</v>
      </c>
      <c r="AU34" s="15">
        <v>8.6421356694541487</v>
      </c>
      <c r="AV34" s="15">
        <v>153.56971691675503</v>
      </c>
      <c r="AW34" s="15">
        <v>-130.94812566676055</v>
      </c>
      <c r="AX34" s="15">
        <v>-42.882485156668452</v>
      </c>
      <c r="AY34" s="15">
        <v>63.515039346668942</v>
      </c>
      <c r="AZ34" s="15">
        <v>173.87036332835012</v>
      </c>
      <c r="BA34" s="15">
        <v>-62.771784517985665</v>
      </c>
      <c r="BB34" s="15">
        <v>-50.201694596004785</v>
      </c>
      <c r="BC34" s="15">
        <v>-69.363514648000205</v>
      </c>
      <c r="BD34" s="15">
        <v>427.96927059999484</v>
      </c>
      <c r="BE34" s="15">
        <f t="shared" si="3"/>
        <v>485.88284229894919</v>
      </c>
      <c r="BF34" s="16"/>
      <c r="BG34" s="15">
        <v>166.48017459400279</v>
      </c>
      <c r="BH34" s="15">
        <v>16.970751497994456</v>
      </c>
      <c r="BI34" s="15">
        <v>604.51362049100635</v>
      </c>
      <c r="BJ34" s="15">
        <v>40.401922064997279</v>
      </c>
      <c r="BK34" s="15">
        <v>110.01722886200051</v>
      </c>
      <c r="BL34" s="15">
        <v>82.445296041006145</v>
      </c>
      <c r="BM34" s="15">
        <v>-396.17605590700396</v>
      </c>
      <c r="BN34" s="15">
        <v>-74.461002760002145</v>
      </c>
      <c r="BO34" s="15">
        <v>7.469018337005366</v>
      </c>
      <c r="BP34" s="15">
        <v>77.043519020333633</v>
      </c>
      <c r="BQ34" s="15">
        <v>173.34642643999422</v>
      </c>
      <c r="BR34" s="15">
        <v>276.62697793999712</v>
      </c>
      <c r="BS34" s="15">
        <f t="shared" si="4"/>
        <v>1084.6778766213315</v>
      </c>
      <c r="BT34" s="16"/>
      <c r="BU34" s="15">
        <v>46.002627429995357</v>
      </c>
      <c r="BV34" s="15">
        <v>51.824230070003921</v>
      </c>
      <c r="BW34" s="15">
        <v>-36.407046349994602</v>
      </c>
      <c r="BX34" s="15">
        <v>-25.855240040003764</v>
      </c>
      <c r="BY34" s="15">
        <v>2.9969562166683659</v>
      </c>
      <c r="BZ34" s="15">
        <v>-13.177754529996577</v>
      </c>
      <c r="CA34" s="15">
        <v>-79.751580590005858</v>
      </c>
      <c r="CB34" s="15">
        <v>4.2364851199995996</v>
      </c>
      <c r="CC34" s="15">
        <v>-1.8903600599965102</v>
      </c>
      <c r="CD34" s="15">
        <v>-76.302486910001676</v>
      </c>
      <c r="CE34" s="15">
        <v>-3.4972298800013846</v>
      </c>
      <c r="CF34" s="15">
        <v>50.304265289998966</v>
      </c>
      <c r="CG34" s="15">
        <f t="shared" si="5"/>
        <v>-81.517134233334161</v>
      </c>
      <c r="CH34" s="16"/>
      <c r="CI34" s="15">
        <v>3.1099140100005798</v>
      </c>
      <c r="CJ34" s="15">
        <v>-39.829184435995955</v>
      </c>
      <c r="CK34" s="15">
        <v>117.16222448200108</v>
      </c>
      <c r="CL34" s="15">
        <v>-7.157542396003862</v>
      </c>
      <c r="CM34" s="15">
        <v>-82.947192356003143</v>
      </c>
      <c r="CN34" s="15">
        <v>-46.686652547996431</v>
      </c>
      <c r="CO34" s="15">
        <v>37.051416668000655</v>
      </c>
      <c r="CP34" s="15">
        <v>-5.048742140004947</v>
      </c>
      <c r="CQ34" s="15">
        <v>-69.22350236439803</v>
      </c>
      <c r="CR34" s="15">
        <v>25.433509350005522</v>
      </c>
      <c r="CS34" s="15">
        <v>75.864453811993883</v>
      </c>
      <c r="CT34" s="15">
        <v>-114.6744204710036</v>
      </c>
      <c r="CU34" s="15">
        <f t="shared" si="6"/>
        <v>-106.94571838940425</v>
      </c>
      <c r="CV34" s="16"/>
      <c r="CW34" s="15">
        <v>68.985282650010618</v>
      </c>
      <c r="CX34" s="15">
        <v>-21.050497740002129</v>
      </c>
      <c r="CY34" s="15">
        <v>-36.424508878396921</v>
      </c>
      <c r="CZ34" s="15">
        <v>-12.604538415608829</v>
      </c>
      <c r="DA34" s="15">
        <v>-117.25199428654116</v>
      </c>
      <c r="DB34" s="15">
        <v>56.544124015992566</v>
      </c>
      <c r="DC34" s="15">
        <v>105.69522479321893</v>
      </c>
      <c r="DD34" s="15">
        <v>-74.817806247598014</v>
      </c>
      <c r="DE34" s="15">
        <v>-2.477809374181291</v>
      </c>
      <c r="DF34" s="15">
        <v>-17.381655964886818</v>
      </c>
      <c r="DG34" s="15">
        <v>-122.32474963910607</v>
      </c>
      <c r="DH34" s="15">
        <v>313.07551462719363</v>
      </c>
      <c r="DI34" s="15">
        <f t="shared" si="7"/>
        <v>139.96658554009451</v>
      </c>
      <c r="DJ34" s="16"/>
      <c r="DK34" s="15">
        <v>45.345991384995784</v>
      </c>
      <c r="DL34" s="15">
        <v>32.294855439992858</v>
      </c>
      <c r="DM34" s="15">
        <v>-88.497414069996239</v>
      </c>
      <c r="DN34" s="15">
        <v>-10.275094736627608</v>
      </c>
      <c r="DO34" s="15">
        <v>12.004854838398188</v>
      </c>
      <c r="DP34" s="15">
        <v>2.6575280610587981</v>
      </c>
      <c r="DQ34" s="15">
        <v>-65.337089231868731</v>
      </c>
      <c r="DR34" s="15">
        <v>-1.1113228366679593</v>
      </c>
      <c r="DS34" s="15">
        <v>171.0477685462476</v>
      </c>
      <c r="DT34" s="15">
        <v>-26.139433239246955</v>
      </c>
      <c r="DU34" s="15">
        <v>107.15848881299632</v>
      </c>
      <c r="DV34" s="15">
        <v>-153.33311128999776</v>
      </c>
      <c r="DW34" s="15">
        <f t="shared" si="8"/>
        <v>25.81602167928429</v>
      </c>
      <c r="DX34" s="16"/>
      <c r="DY34" s="15">
        <v>55.613337229995636</v>
      </c>
      <c r="DZ34" s="15">
        <v>5.7161316446192814</v>
      </c>
      <c r="EA34" s="15">
        <v>-16.822980150003673</v>
      </c>
      <c r="EB34" s="15">
        <v>28.530625550004288</v>
      </c>
      <c r="EC34" s="15">
        <v>-48.592653611288597</v>
      </c>
      <c r="ED34" s="15">
        <v>91.201839060002271</v>
      </c>
      <c r="EE34" s="15">
        <v>-145.32727887699573</v>
      </c>
      <c r="EF34" s="15">
        <v>-153.29087307905957</v>
      </c>
      <c r="EG34" s="15">
        <v>-198.34863526334095</v>
      </c>
      <c r="EH34" s="15">
        <v>142.77979268334252</v>
      </c>
      <c r="EI34" s="15">
        <v>7.0804846299924975</v>
      </c>
      <c r="EJ34" s="15">
        <v>226.00215481000785</v>
      </c>
      <c r="EK34" s="15">
        <f t="shared" si="9"/>
        <v>-5.4580553727241465</v>
      </c>
      <c r="EL34" s="16"/>
      <c r="EM34" s="15">
        <v>-151.57702633199364</v>
      </c>
      <c r="EN34" s="15">
        <v>90.743233749996818</v>
      </c>
      <c r="EO34" s="15">
        <v>18.632558482355762</v>
      </c>
      <c r="EP34" s="15">
        <v>-234.4663393480073</v>
      </c>
      <c r="EQ34" s="15">
        <v>-44.986780878002605</v>
      </c>
      <c r="ER34" s="15">
        <v>-81.980086077269505</v>
      </c>
      <c r="ES34" s="15">
        <v>30.410577201995807</v>
      </c>
      <c r="ET34" s="15">
        <v>-27.762472363986831</v>
      </c>
      <c r="EU34" s="15">
        <v>-10.692350966017898</v>
      </c>
      <c r="EV34" s="15">
        <v>-81.143745215384456</v>
      </c>
      <c r="EW34" s="15">
        <v>-75.325835481497052</v>
      </c>
      <c r="EX34" s="15">
        <v>-94.435524454875576</v>
      </c>
      <c r="EY34" s="15">
        <f t="shared" si="10"/>
        <v>-662.58379168268652</v>
      </c>
      <c r="EZ34" s="16"/>
      <c r="FA34" s="15">
        <v>59.778583680713382</v>
      </c>
      <c r="FB34" s="15">
        <v>86.325997838904925</v>
      </c>
      <c r="FC34" s="15">
        <v>52.181162110000741</v>
      </c>
      <c r="FD34" s="15">
        <v>75.223484878331419</v>
      </c>
      <c r="FE34" s="15">
        <v>-135.2573284257378</v>
      </c>
      <c r="FF34" s="15">
        <v>-120.85114868545438</v>
      </c>
      <c r="FG34" s="15">
        <v>-49.334352763733477</v>
      </c>
      <c r="FH34" s="15">
        <v>158.58399757032828</v>
      </c>
      <c r="FI34" s="15">
        <v>53.054244415619024</v>
      </c>
      <c r="FJ34" s="15">
        <v>-162.38918897000653</v>
      </c>
      <c r="FK34" s="15">
        <v>100.96631053751508</v>
      </c>
      <c r="FL34" s="15">
        <v>51.863813670890579</v>
      </c>
      <c r="FM34" s="15">
        <f t="shared" si="11"/>
        <v>170.14557585737126</v>
      </c>
      <c r="FO34" s="737">
        <v>-32.260361012565056</v>
      </c>
      <c r="FP34" s="15">
        <v>1.8385608871092245</v>
      </c>
      <c r="FQ34" s="15">
        <v>109.29144842437864</v>
      </c>
      <c r="FR34" s="15">
        <v>-22.800484002968233</v>
      </c>
      <c r="FS34" s="15">
        <v>173.51628178188952</v>
      </c>
      <c r="FT34" s="15">
        <v>-53.684176163120071</v>
      </c>
      <c r="FU34" s="15">
        <v>-29.864665948142829</v>
      </c>
      <c r="FV34" s="15">
        <v>-67.189625742549765</v>
      </c>
      <c r="FW34" s="15">
        <v>-110.99097237259218</v>
      </c>
      <c r="FX34" s="15">
        <v>-9.5227847927794755</v>
      </c>
      <c r="FY34" s="15">
        <f>+SUM(FO34:FX34)</f>
        <v>-41.666778941340226</v>
      </c>
      <c r="GA34" s="708"/>
    </row>
    <row r="35" spans="2:183" x14ac:dyDescent="0.25">
      <c r="B35" s="692" t="s">
        <v>685</v>
      </c>
      <c r="C35" s="15">
        <f>+SUM(C36:C39)</f>
        <v>-217.9220832393888</v>
      </c>
      <c r="D35" s="15">
        <f t="shared" ref="D35:N35" si="226">+SUM(D36:D39)</f>
        <v>-89.856123231042986</v>
      </c>
      <c r="E35" s="15">
        <f t="shared" si="226"/>
        <v>-759.10637841999949</v>
      </c>
      <c r="F35" s="15">
        <f t="shared" si="226"/>
        <v>-173.08422618999998</v>
      </c>
      <c r="G35" s="15">
        <f t="shared" si="226"/>
        <v>-226.69096739999998</v>
      </c>
      <c r="H35" s="15">
        <f t="shared" si="226"/>
        <v>-9.1624241702412235</v>
      </c>
      <c r="I35" s="15">
        <f t="shared" si="226"/>
        <v>-244.16225254</v>
      </c>
      <c r="J35" s="15">
        <f t="shared" si="226"/>
        <v>-161.36512956999948</v>
      </c>
      <c r="K35" s="15">
        <f t="shared" si="226"/>
        <v>-236.47224088999937</v>
      </c>
      <c r="L35" s="15">
        <f t="shared" si="226"/>
        <v>-505.93260380000027</v>
      </c>
      <c r="M35" s="15">
        <f t="shared" si="226"/>
        <v>-226.15301871000148</v>
      </c>
      <c r="N35" s="15">
        <f t="shared" si="226"/>
        <v>-342.70437486937692</v>
      </c>
      <c r="O35" s="15">
        <f t="shared" si="0"/>
        <v>-3192.6118230300499</v>
      </c>
      <c r="P35" s="16"/>
      <c r="Q35" s="15">
        <f>+SUM(Q36:Q39)</f>
        <v>-270.11400151000066</v>
      </c>
      <c r="R35" s="15">
        <f t="shared" ref="R35:AB35" si="227">+SUM(R36:R39)</f>
        <v>-133.34033908999942</v>
      </c>
      <c r="S35" s="15">
        <f t="shared" si="227"/>
        <v>-343.30691506999915</v>
      </c>
      <c r="T35" s="15">
        <f t="shared" si="227"/>
        <v>-208.493841740682</v>
      </c>
      <c r="U35" s="15">
        <f t="shared" si="227"/>
        <v>-270.31813781000034</v>
      </c>
      <c r="V35" s="15">
        <f t="shared" si="227"/>
        <v>-222.68299919599539</v>
      </c>
      <c r="W35" s="15">
        <f t="shared" si="227"/>
        <v>-246.45290782673163</v>
      </c>
      <c r="X35" s="15">
        <f t="shared" si="227"/>
        <v>-254.18503181000261</v>
      </c>
      <c r="Y35" s="15">
        <f t="shared" si="227"/>
        <v>-270.08647708999706</v>
      </c>
      <c r="Z35" s="15">
        <f t="shared" si="227"/>
        <v>-130.7078617599978</v>
      </c>
      <c r="AA35" s="15">
        <f t="shared" si="227"/>
        <v>-203.8283609100032</v>
      </c>
      <c r="AB35" s="15">
        <f t="shared" si="227"/>
        <v>-182.71547624230016</v>
      </c>
      <c r="AC35" s="15">
        <f t="shared" si="1"/>
        <v>-2736.232350055709</v>
      </c>
      <c r="AD35" s="16"/>
      <c r="AE35" s="15">
        <f>+SUM(AE36:AE39)</f>
        <v>-192.39996312128613</v>
      </c>
      <c r="AF35" s="15">
        <f t="shared" ref="AF35:AP35" si="228">+SUM(AF36:AF39)</f>
        <v>-70.778883860006019</v>
      </c>
      <c r="AG35" s="15">
        <f t="shared" si="228"/>
        <v>-373.78140617999372</v>
      </c>
      <c r="AH35" s="15">
        <f t="shared" si="228"/>
        <v>-128.47134991000041</v>
      </c>
      <c r="AI35" s="15">
        <f t="shared" si="228"/>
        <v>-99.428131940000554</v>
      </c>
      <c r="AJ35" s="15">
        <f t="shared" si="228"/>
        <v>-196.25885502109892</v>
      </c>
      <c r="AK35" s="15">
        <f t="shared" si="228"/>
        <v>-144.74443345000029</v>
      </c>
      <c r="AL35" s="15">
        <f t="shared" si="228"/>
        <v>-95.203267375562916</v>
      </c>
      <c r="AM35" s="15">
        <f t="shared" si="228"/>
        <v>-121.12870094111568</v>
      </c>
      <c r="AN35" s="15">
        <f t="shared" si="228"/>
        <v>-134.50665195331328</v>
      </c>
      <c r="AO35" s="15">
        <f t="shared" si="228"/>
        <v>-109.40948664047322</v>
      </c>
      <c r="AP35" s="15">
        <f t="shared" si="228"/>
        <v>-109.3709226011392</v>
      </c>
      <c r="AQ35" s="15">
        <f t="shared" si="2"/>
        <v>-1775.4820529939905</v>
      </c>
      <c r="AR35" s="16"/>
      <c r="AS35" s="15">
        <f>+SUM(AS36:AS39)</f>
        <v>-16.789976961905772</v>
      </c>
      <c r="AT35" s="15">
        <f t="shared" ref="AT35:BD35" si="229">+SUM(AT36:AT39)</f>
        <v>-59.852988701043785</v>
      </c>
      <c r="AU35" s="15">
        <f t="shared" si="229"/>
        <v>-150.97094443999941</v>
      </c>
      <c r="AV35" s="15">
        <f t="shared" si="229"/>
        <v>36.735172960000355</v>
      </c>
      <c r="AW35" s="15">
        <f t="shared" si="229"/>
        <v>-341.72803941999564</v>
      </c>
      <c r="AX35" s="15">
        <f t="shared" si="229"/>
        <v>345.22369038666795</v>
      </c>
      <c r="AY35" s="15">
        <f t="shared" si="229"/>
        <v>-43.928168949998053</v>
      </c>
      <c r="AZ35" s="15">
        <f t="shared" si="229"/>
        <v>3.8875372199983644</v>
      </c>
      <c r="BA35" s="15">
        <f t="shared" si="229"/>
        <v>-54.790133100000787</v>
      </c>
      <c r="BB35" s="15">
        <f t="shared" si="229"/>
        <v>4.9931804799999782</v>
      </c>
      <c r="BC35" s="15">
        <f t="shared" si="229"/>
        <v>5.0509827100009517</v>
      </c>
      <c r="BD35" s="15">
        <f t="shared" si="229"/>
        <v>2.4019728099989948</v>
      </c>
      <c r="BE35" s="15">
        <f t="shared" si="3"/>
        <v>-269.76771500627694</v>
      </c>
      <c r="BF35" s="16"/>
      <c r="BG35" s="15">
        <f>+SUM(BG36:BG39)</f>
        <v>-36.872108699999131</v>
      </c>
      <c r="BH35" s="15">
        <f t="shared" ref="BH35:BR35" si="230">+SUM(BH36:BH39)</f>
        <v>-39.313292210000213</v>
      </c>
      <c r="BI35" s="15">
        <f t="shared" si="230"/>
        <v>-486.67488740000033</v>
      </c>
      <c r="BJ35" s="15">
        <f t="shared" si="230"/>
        <v>-35.974244350002266</v>
      </c>
      <c r="BK35" s="15">
        <f t="shared" si="230"/>
        <v>16.421248840002335</v>
      </c>
      <c r="BL35" s="15">
        <f t="shared" si="230"/>
        <v>-109.24169885675641</v>
      </c>
      <c r="BM35" s="15">
        <f t="shared" si="230"/>
        <v>-65.180369768390577</v>
      </c>
      <c r="BN35" s="15">
        <f t="shared" si="230"/>
        <v>-57.677396971610243</v>
      </c>
      <c r="BO35" s="15">
        <f t="shared" si="230"/>
        <v>-44.133236251256292</v>
      </c>
      <c r="BP35" s="15">
        <f t="shared" si="230"/>
        <v>-81.001114942309812</v>
      </c>
      <c r="BQ35" s="15">
        <f t="shared" si="230"/>
        <v>-26.884929398390746</v>
      </c>
      <c r="BR35" s="15">
        <f t="shared" si="230"/>
        <v>170.50150576160857</v>
      </c>
      <c r="BS35" s="15">
        <f t="shared" si="4"/>
        <v>-796.0305242471054</v>
      </c>
      <c r="BT35" s="16"/>
      <c r="BU35" s="15">
        <f>+SUM(BU36:BU39)</f>
        <v>-281.32385874630165</v>
      </c>
      <c r="BV35" s="15">
        <f t="shared" ref="BV35:CF35" si="231">+SUM(BV36:BV39)</f>
        <v>-27.328407422435816</v>
      </c>
      <c r="BW35" s="15">
        <f t="shared" si="231"/>
        <v>96.783955245654454</v>
      </c>
      <c r="BX35" s="15">
        <f t="shared" si="231"/>
        <v>58.091479161608021</v>
      </c>
      <c r="BY35" s="15">
        <f t="shared" si="231"/>
        <v>231.20085106160968</v>
      </c>
      <c r="BZ35" s="15">
        <f t="shared" si="231"/>
        <v>-292.84190629839179</v>
      </c>
      <c r="CA35" s="15">
        <f t="shared" si="231"/>
        <v>-67.317901858390627</v>
      </c>
      <c r="CB35" s="15">
        <f t="shared" si="231"/>
        <v>-25.296360848390862</v>
      </c>
      <c r="CC35" s="15">
        <f t="shared" si="231"/>
        <v>-64.915108118391458</v>
      </c>
      <c r="CD35" s="15">
        <f t="shared" si="231"/>
        <v>-72.292668818391917</v>
      </c>
      <c r="CE35" s="15">
        <f t="shared" si="231"/>
        <v>24.699117891610726</v>
      </c>
      <c r="CF35" s="15">
        <f t="shared" si="231"/>
        <v>53.665895151121404</v>
      </c>
      <c r="CG35" s="15">
        <f t="shared" si="5"/>
        <v>-366.87491359908984</v>
      </c>
      <c r="CH35" s="16"/>
      <c r="CI35" s="15">
        <f>+SUM(CI36:CI39)</f>
        <v>138.01392472209551</v>
      </c>
      <c r="CJ35" s="15">
        <f t="shared" ref="CJ35:CT35" si="232">+SUM(CJ36:CJ39)</f>
        <v>-133.0318825383917</v>
      </c>
      <c r="CK35" s="15">
        <f t="shared" si="232"/>
        <v>-524.33503788838948</v>
      </c>
      <c r="CL35" s="15">
        <f t="shared" si="232"/>
        <v>265.42464255160655</v>
      </c>
      <c r="CM35" s="15">
        <f t="shared" si="232"/>
        <v>172.00817290336045</v>
      </c>
      <c r="CN35" s="15">
        <f t="shared" si="232"/>
        <v>-485.52967507014296</v>
      </c>
      <c r="CO35" s="15">
        <f t="shared" si="232"/>
        <v>-68.126380528389248</v>
      </c>
      <c r="CP35" s="15">
        <f t="shared" si="232"/>
        <v>121.24897431331576</v>
      </c>
      <c r="CQ35" s="15">
        <f t="shared" si="232"/>
        <v>-346.44330799009714</v>
      </c>
      <c r="CR35" s="15">
        <f t="shared" si="232"/>
        <v>-180.25532235839322</v>
      </c>
      <c r="CS35" s="15">
        <f t="shared" si="232"/>
        <v>-88.003998095643936</v>
      </c>
      <c r="CT35" s="15">
        <f t="shared" si="232"/>
        <v>99.449425565635707</v>
      </c>
      <c r="CU35" s="15">
        <f t="shared" si="6"/>
        <v>-1029.5804644134337</v>
      </c>
      <c r="CV35" s="16"/>
      <c r="CW35" s="15">
        <f>+SUM(CW36:CW39)</f>
        <v>-49.8464988581228</v>
      </c>
      <c r="CX35" s="15">
        <f t="shared" ref="CX35:DH35" si="233">+SUM(CX36:CX39)</f>
        <v>-312.89970752839218</v>
      </c>
      <c r="CY35" s="15">
        <f t="shared" si="233"/>
        <v>78.40646468161134</v>
      </c>
      <c r="CZ35" s="15">
        <f t="shared" si="233"/>
        <v>-0.55948828839164833</v>
      </c>
      <c r="DA35" s="15">
        <f t="shared" si="233"/>
        <v>200.09777063855478</v>
      </c>
      <c r="DB35" s="15">
        <f t="shared" si="233"/>
        <v>-145.70020803839085</v>
      </c>
      <c r="DC35" s="15">
        <f t="shared" si="233"/>
        <v>-274.30784203921064</v>
      </c>
      <c r="DD35" s="15">
        <f t="shared" si="233"/>
        <v>13.001890361610833</v>
      </c>
      <c r="DE35" s="15">
        <f t="shared" si="233"/>
        <v>-65.756144573047862</v>
      </c>
      <c r="DF35" s="15">
        <f t="shared" si="233"/>
        <v>-3.9823066126666617</v>
      </c>
      <c r="DG35" s="15">
        <f t="shared" si="233"/>
        <v>-149.42094471796895</v>
      </c>
      <c r="DH35" s="15">
        <f t="shared" si="233"/>
        <v>-601.4299923541239</v>
      </c>
      <c r="DI35" s="15">
        <f t="shared" si="7"/>
        <v>-1312.3970073285386</v>
      </c>
      <c r="DJ35" s="16"/>
      <c r="DK35" s="15">
        <f>+SUM(DK36:DK39)</f>
        <v>233.14389627609711</v>
      </c>
      <c r="DL35" s="15">
        <f t="shared" ref="DL35:DV35" si="234">+SUM(DL36:DL39)</f>
        <v>153.06964443000027</v>
      </c>
      <c r="DM35" s="15">
        <f t="shared" si="234"/>
        <v>231.45333961502854</v>
      </c>
      <c r="DN35" s="15">
        <f t="shared" si="234"/>
        <v>-144.63352647041023</v>
      </c>
      <c r="DO35" s="15">
        <f t="shared" si="234"/>
        <v>99.95342573160012</v>
      </c>
      <c r="DP35" s="15">
        <f t="shared" si="234"/>
        <v>-3.680369479598653</v>
      </c>
      <c r="DQ35" s="15">
        <f t="shared" si="234"/>
        <v>-197.88579435830098</v>
      </c>
      <c r="DR35" s="15">
        <f t="shared" si="234"/>
        <v>68.579029218032062</v>
      </c>
      <c r="DS35" s="15">
        <f t="shared" si="234"/>
        <v>72.149039548663168</v>
      </c>
      <c r="DT35" s="15">
        <f t="shared" si="234"/>
        <v>265.63489931840684</v>
      </c>
      <c r="DU35" s="15">
        <f t="shared" si="234"/>
        <v>194.72041236671436</v>
      </c>
      <c r="DV35" s="15">
        <f t="shared" si="234"/>
        <v>-488.15780412773319</v>
      </c>
      <c r="DW35" s="15">
        <f t="shared" si="8"/>
        <v>484.34619206849953</v>
      </c>
      <c r="DX35" s="16"/>
      <c r="DY35" s="15">
        <f>+SUM(DY36:DY39)</f>
        <v>4.1125592770920463</v>
      </c>
      <c r="DZ35" s="15">
        <f t="shared" ref="DZ35:EJ35" si="235">+SUM(DZ36:DZ39)</f>
        <v>-87.248018554711479</v>
      </c>
      <c r="EA35" s="15">
        <f t="shared" si="235"/>
        <v>-238.22729804644581</v>
      </c>
      <c r="EB35" s="15">
        <f t="shared" si="235"/>
        <v>12.506653872964506</v>
      </c>
      <c r="EC35" s="15">
        <f t="shared" si="235"/>
        <v>-312.1473077252399</v>
      </c>
      <c r="ED35" s="15">
        <f t="shared" si="235"/>
        <v>-42.407295719997421</v>
      </c>
      <c r="EE35" s="15">
        <f t="shared" si="235"/>
        <v>4.8022564066892244</v>
      </c>
      <c r="EF35" s="15">
        <f t="shared" si="235"/>
        <v>-131.99870818176578</v>
      </c>
      <c r="EG35" s="15">
        <f t="shared" si="235"/>
        <v>-355.22146983000016</v>
      </c>
      <c r="EH35" s="15">
        <f t="shared" si="235"/>
        <v>31.64019513999861</v>
      </c>
      <c r="EI35" s="15">
        <f t="shared" si="235"/>
        <v>-488.2430788941445</v>
      </c>
      <c r="EJ35" s="15">
        <f t="shared" si="235"/>
        <v>-115.15993559472125</v>
      </c>
      <c r="EK35" s="15">
        <f t="shared" si="9"/>
        <v>-1717.5914478502816</v>
      </c>
      <c r="EL35" s="16"/>
      <c r="EM35" s="15">
        <f>+SUM(EM36:EM39)</f>
        <v>-79.887398068306027</v>
      </c>
      <c r="EN35" s="15">
        <f t="shared" ref="EN35:EX35" si="236">+SUM(EN36:EN39)</f>
        <v>-168.39367680470929</v>
      </c>
      <c r="EO35" s="15">
        <f t="shared" si="236"/>
        <v>-359.73033067235235</v>
      </c>
      <c r="EP35" s="15">
        <f t="shared" si="236"/>
        <v>11.978483853018474</v>
      </c>
      <c r="EQ35" s="15">
        <f t="shared" si="236"/>
        <v>31.804916507997177</v>
      </c>
      <c r="ER35" s="15">
        <f t="shared" si="236"/>
        <v>-117.91930674859356</v>
      </c>
      <c r="ES35" s="15">
        <f t="shared" si="236"/>
        <v>-231.39536574613123</v>
      </c>
      <c r="ET35" s="15">
        <f t="shared" si="236"/>
        <v>142.39254256999951</v>
      </c>
      <c r="EU35" s="15">
        <f t="shared" si="236"/>
        <v>110.60130757241365</v>
      </c>
      <c r="EV35" s="15">
        <f t="shared" si="236"/>
        <v>-423.89064497702066</v>
      </c>
      <c r="EW35" s="15">
        <f t="shared" si="236"/>
        <v>201.50225366000157</v>
      </c>
      <c r="EX35" s="15">
        <f t="shared" si="236"/>
        <v>269.84189520999951</v>
      </c>
      <c r="EY35" s="15">
        <f t="shared" si="10"/>
        <v>-613.09532364368317</v>
      </c>
      <c r="EZ35" s="16"/>
      <c r="FA35" s="15">
        <f t="shared" ref="FA35:FL35" si="237">+SUM(FA36:FA39)</f>
        <v>-279.4040876407073</v>
      </c>
      <c r="FB35" s="15">
        <f t="shared" si="237"/>
        <v>-259.00845476890868</v>
      </c>
      <c r="FC35" s="15">
        <f t="shared" si="237"/>
        <v>-237.26440325940086</v>
      </c>
      <c r="FD35" s="15">
        <f t="shared" si="237"/>
        <v>-16.152655712849537</v>
      </c>
      <c r="FE35" s="15">
        <f t="shared" si="237"/>
        <v>-137.12716337034567</v>
      </c>
      <c r="FF35" s="15">
        <f t="shared" si="237"/>
        <v>-215.10245790271941</v>
      </c>
      <c r="FG35" s="15">
        <f t="shared" si="237"/>
        <v>-256.04675255697157</v>
      </c>
      <c r="FH35" s="15">
        <f t="shared" si="237"/>
        <v>-372.61776887158339</v>
      </c>
      <c r="FI35" s="15">
        <f t="shared" si="237"/>
        <v>-169.76970308548192</v>
      </c>
      <c r="FJ35" s="15">
        <f t="shared" si="237"/>
        <v>-181.42031832208824</v>
      </c>
      <c r="FK35" s="15">
        <f t="shared" si="237"/>
        <v>-236.31838167208798</v>
      </c>
      <c r="FL35" s="15">
        <f t="shared" si="237"/>
        <v>-483.98714817088461</v>
      </c>
      <c r="FM35" s="15">
        <f t="shared" si="11"/>
        <v>-2844.2192953340295</v>
      </c>
      <c r="FO35" s="15">
        <f>+SUM(FO36:FO39)</f>
        <v>-109.99103204054103</v>
      </c>
      <c r="FP35" s="15">
        <f t="shared" ref="FP35:FX35" si="238">+SUM(FP36:FP39)</f>
        <v>-205.60047912909647</v>
      </c>
      <c r="FQ35" s="15">
        <f t="shared" si="238"/>
        <v>-290.83026874748185</v>
      </c>
      <c r="FR35" s="15">
        <f t="shared" si="238"/>
        <v>-312.81184657998733</v>
      </c>
      <c r="FS35" s="15">
        <f t="shared" si="238"/>
        <v>-191.96299160112895</v>
      </c>
      <c r="FT35" s="15">
        <f t="shared" si="238"/>
        <v>-153.96826229667602</v>
      </c>
      <c r="FU35" s="15">
        <f t="shared" si="238"/>
        <v>-274.90471046884636</v>
      </c>
      <c r="FV35" s="15">
        <f t="shared" si="238"/>
        <v>-242.19433057742503</v>
      </c>
      <c r="FW35" s="15">
        <f t="shared" si="238"/>
        <v>-186.93232625797322</v>
      </c>
      <c r="FX35" s="15">
        <f t="shared" si="238"/>
        <v>-92.528833483106283</v>
      </c>
      <c r="FY35" s="15">
        <f>+SUM(FO35:FX35)</f>
        <v>-2061.7250811822623</v>
      </c>
      <c r="GA35" s="708"/>
    </row>
    <row r="36" spans="2:183" x14ac:dyDescent="0.25">
      <c r="B36" s="707" t="s">
        <v>98</v>
      </c>
      <c r="C36" s="15">
        <v>-30.999999999388802</v>
      </c>
      <c r="D36" s="15">
        <v>-150.00000000104259</v>
      </c>
      <c r="E36" s="15">
        <v>0</v>
      </c>
      <c r="F36" s="15">
        <v>31.2306068</v>
      </c>
      <c r="G36" s="15">
        <v>0</v>
      </c>
      <c r="H36" s="15">
        <v>152.26246800999999</v>
      </c>
      <c r="I36" s="15">
        <v>0</v>
      </c>
      <c r="J36" s="15">
        <v>152.26246800999999</v>
      </c>
      <c r="K36" s="15">
        <v>0</v>
      </c>
      <c r="L36" s="15">
        <v>0</v>
      </c>
      <c r="M36" s="15">
        <v>0</v>
      </c>
      <c r="N36" s="15">
        <v>-9.9999999933801131</v>
      </c>
      <c r="O36" s="15">
        <f t="shared" si="0"/>
        <v>144.7555428261885</v>
      </c>
      <c r="P36" s="16"/>
      <c r="Q36" s="15">
        <v>0</v>
      </c>
      <c r="R36" s="15">
        <v>0</v>
      </c>
      <c r="S36" s="15">
        <v>0</v>
      </c>
      <c r="T36" s="15">
        <v>-2.9293333366780061</v>
      </c>
      <c r="U36" s="15">
        <v>0</v>
      </c>
      <c r="V36" s="15">
        <v>13.044373330000001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-50.000000006660798</v>
      </c>
      <c r="AC36" s="15">
        <f t="shared" si="1"/>
        <v>-39.884960013338805</v>
      </c>
      <c r="AD36" s="16"/>
      <c r="AE36" s="15">
        <v>50.044114590000007</v>
      </c>
      <c r="AF36" s="15">
        <v>0</v>
      </c>
      <c r="AG36" s="15">
        <v>0</v>
      </c>
      <c r="AH36" s="15">
        <v>0</v>
      </c>
      <c r="AI36" s="15">
        <v>0</v>
      </c>
      <c r="AJ36" s="15">
        <v>-70.000000001099735</v>
      </c>
      <c r="AK36" s="15">
        <v>0</v>
      </c>
      <c r="AL36" s="15">
        <v>-29.936666665562051</v>
      </c>
      <c r="AM36" s="15">
        <v>0.32078749888250968</v>
      </c>
      <c r="AN36" s="15">
        <v>8.6843056688010734E-2</v>
      </c>
      <c r="AO36" s="15">
        <v>-49.59502670047344</v>
      </c>
      <c r="AP36" s="15">
        <v>0.14659722000001807</v>
      </c>
      <c r="AQ36" s="15">
        <f t="shared" si="2"/>
        <v>-98.933351001564688</v>
      </c>
      <c r="AR36" s="16"/>
      <c r="AS36" s="15">
        <v>44.393541008095475</v>
      </c>
      <c r="AT36" s="15">
        <v>0</v>
      </c>
      <c r="AU36" s="15">
        <v>10</v>
      </c>
      <c r="AV36" s="15">
        <v>0</v>
      </c>
      <c r="AW36" s="15">
        <v>10</v>
      </c>
      <c r="AX36" s="15">
        <v>41.079999996672214</v>
      </c>
      <c r="AY36" s="15">
        <v>46.066666670000004</v>
      </c>
      <c r="AZ36" s="15">
        <v>0</v>
      </c>
      <c r="BA36" s="15">
        <v>-50</v>
      </c>
      <c r="BB36" s="15">
        <v>0</v>
      </c>
      <c r="BC36" s="15">
        <v>0</v>
      </c>
      <c r="BD36" s="15">
        <v>0.33590277999999785</v>
      </c>
      <c r="BE36" s="15">
        <f t="shared" si="3"/>
        <v>101.87611045476768</v>
      </c>
      <c r="BF36" s="16"/>
      <c r="BG36" s="15">
        <v>0</v>
      </c>
      <c r="BH36" s="15">
        <v>0</v>
      </c>
      <c r="BI36" s="15">
        <v>-187</v>
      </c>
      <c r="BJ36" s="15">
        <v>0</v>
      </c>
      <c r="BK36" s="15">
        <v>-90</v>
      </c>
      <c r="BL36" s="15">
        <v>0</v>
      </c>
      <c r="BM36" s="15">
        <v>0</v>
      </c>
      <c r="BN36" s="15">
        <v>60.386749999999999</v>
      </c>
      <c r="BO36" s="15">
        <v>63.707650000000001</v>
      </c>
      <c r="BP36" s="15">
        <v>0</v>
      </c>
      <c r="BQ36" s="15">
        <v>0</v>
      </c>
      <c r="BR36" s="15">
        <v>40.909999999999997</v>
      </c>
      <c r="BS36" s="15">
        <f t="shared" si="4"/>
        <v>-111.9956</v>
      </c>
      <c r="BT36" s="16"/>
      <c r="BU36" s="15">
        <v>-240</v>
      </c>
      <c r="BV36" s="15">
        <v>0</v>
      </c>
      <c r="BW36" s="15">
        <v>139.07429167000001</v>
      </c>
      <c r="BX36" s="15">
        <v>100.50808333000001</v>
      </c>
      <c r="BY36" s="15">
        <v>31.04708333</v>
      </c>
      <c r="BZ36" s="15">
        <v>-239.6</v>
      </c>
      <c r="CA36" s="15">
        <v>0</v>
      </c>
      <c r="CB36" s="15">
        <v>0</v>
      </c>
      <c r="CC36" s="15">
        <v>0</v>
      </c>
      <c r="CD36" s="15">
        <v>0</v>
      </c>
      <c r="CE36" s="15">
        <v>-39.205766670000003</v>
      </c>
      <c r="CF36" s="15">
        <v>-6.7294599999999889</v>
      </c>
      <c r="CG36" s="15">
        <f t="shared" si="5"/>
        <v>-254.90576833999998</v>
      </c>
      <c r="CH36" s="16"/>
      <c r="CI36" s="15">
        <v>180.43365555000003</v>
      </c>
      <c r="CJ36" s="15">
        <v>-100</v>
      </c>
      <c r="CK36" s="15">
        <v>-261.76679999999999</v>
      </c>
      <c r="CL36" s="15">
        <v>295.33943749999997</v>
      </c>
      <c r="CM36" s="15">
        <v>-14.415420829999988</v>
      </c>
      <c r="CN36" s="15">
        <v>-392.76918472</v>
      </c>
      <c r="CO36" s="15">
        <v>-39.861249999999998</v>
      </c>
      <c r="CP36" s="15">
        <v>310.98308333000006</v>
      </c>
      <c r="CQ36" s="15">
        <v>-98.6875</v>
      </c>
      <c r="CR36" s="15">
        <v>0</v>
      </c>
      <c r="CS36" s="15">
        <v>106.19125</v>
      </c>
      <c r="CT36" s="15">
        <v>106.49958332999999</v>
      </c>
      <c r="CU36" s="15">
        <f t="shared" si="6"/>
        <v>91.946854160000115</v>
      </c>
      <c r="CV36" s="16"/>
      <c r="CW36" s="15">
        <v>353.5</v>
      </c>
      <c r="CX36" s="15">
        <v>-72</v>
      </c>
      <c r="CY36" s="15">
        <v>36.052700000000002</v>
      </c>
      <c r="CZ36" s="15">
        <v>-106.87967</v>
      </c>
      <c r="DA36" s="15">
        <v>143.10081500000001</v>
      </c>
      <c r="DB36" s="15">
        <v>-70.608490569999987</v>
      </c>
      <c r="DC36" s="15">
        <v>-47.320062649999997</v>
      </c>
      <c r="DD36" s="15">
        <v>-51.693083380000004</v>
      </c>
      <c r="DE36" s="15">
        <v>-87.536093986666685</v>
      </c>
      <c r="DF36" s="15">
        <v>258.01969257000002</v>
      </c>
      <c r="DG36" s="15">
        <v>0</v>
      </c>
      <c r="DH36" s="15">
        <v>-314.62949718000004</v>
      </c>
      <c r="DI36" s="15">
        <f t="shared" si="7"/>
        <v>40.006309803333352</v>
      </c>
      <c r="DJ36" s="16"/>
      <c r="DK36" s="15">
        <v>197.23508500000003</v>
      </c>
      <c r="DL36" s="15">
        <v>-29.413992590000007</v>
      </c>
      <c r="DM36" s="15">
        <v>80.756242049999997</v>
      </c>
      <c r="DN36" s="15">
        <v>53.269366670000004</v>
      </c>
      <c r="DO36" s="15">
        <v>13.954059060000001</v>
      </c>
      <c r="DP36" s="15">
        <v>0</v>
      </c>
      <c r="DQ36" s="15">
        <v>0</v>
      </c>
      <c r="DR36" s="15">
        <v>0</v>
      </c>
      <c r="DS36" s="15">
        <v>0</v>
      </c>
      <c r="DT36" s="15">
        <v>0</v>
      </c>
      <c r="DU36" s="15">
        <v>0</v>
      </c>
      <c r="DV36" s="15">
        <v>-67.980295569999996</v>
      </c>
      <c r="DW36" s="15">
        <f t="shared" si="8"/>
        <v>247.82046462</v>
      </c>
      <c r="DX36" s="16"/>
      <c r="DY36" s="15">
        <v>0</v>
      </c>
      <c r="DZ36" s="15">
        <v>0</v>
      </c>
      <c r="EA36" s="15">
        <v>-95.514705700000007</v>
      </c>
      <c r="EB36" s="15">
        <v>0</v>
      </c>
      <c r="EC36" s="15">
        <v>0</v>
      </c>
      <c r="ED36" s="15">
        <v>0.86172593999998526</v>
      </c>
      <c r="EE36" s="15">
        <v>0</v>
      </c>
      <c r="EF36" s="15">
        <v>0</v>
      </c>
      <c r="EG36" s="15">
        <v>165</v>
      </c>
      <c r="EH36" s="15">
        <v>-197.02815861000002</v>
      </c>
      <c r="EI36" s="15">
        <v>-190</v>
      </c>
      <c r="EJ36" s="15">
        <v>-160</v>
      </c>
      <c r="EK36" s="15">
        <f t="shared" si="9"/>
        <v>-476.68113837000004</v>
      </c>
      <c r="EL36" s="16"/>
      <c r="EM36" s="15">
        <v>0</v>
      </c>
      <c r="EN36" s="15">
        <v>0</v>
      </c>
      <c r="EO36" s="15">
        <v>0</v>
      </c>
      <c r="EP36" s="15">
        <v>200</v>
      </c>
      <c r="EQ36" s="15">
        <v>192.88166666999999</v>
      </c>
      <c r="ER36" s="15">
        <v>162.41333333</v>
      </c>
      <c r="ES36" s="15">
        <v>0</v>
      </c>
      <c r="ET36" s="15">
        <v>0</v>
      </c>
      <c r="EU36" s="15">
        <v>0</v>
      </c>
      <c r="EV36" s="15">
        <v>-150</v>
      </c>
      <c r="EW36" s="15">
        <v>0</v>
      </c>
      <c r="EX36" s="15">
        <v>150.57770833000001</v>
      </c>
      <c r="EY36" s="15">
        <f t="shared" si="10"/>
        <v>555.87270833000002</v>
      </c>
      <c r="EZ36" s="16"/>
      <c r="FA36" s="15">
        <v>0</v>
      </c>
      <c r="FB36" s="15">
        <v>-50</v>
      </c>
      <c r="FC36" s="15">
        <v>-177.32946919999998</v>
      </c>
      <c r="FD36" s="15">
        <v>0</v>
      </c>
      <c r="FE36" s="15">
        <v>178.17613889</v>
      </c>
      <c r="FF36" s="15">
        <v>40.343049999999998</v>
      </c>
      <c r="FG36" s="15">
        <v>-34.072995909999996</v>
      </c>
      <c r="FH36" s="15">
        <v>-53.664244840000002</v>
      </c>
      <c r="FI36" s="15">
        <v>10.202999999999999</v>
      </c>
      <c r="FJ36" s="15">
        <v>0</v>
      </c>
      <c r="FK36" s="15">
        <v>-209.75822015</v>
      </c>
      <c r="FL36" s="15">
        <v>-38.678920920000003</v>
      </c>
      <c r="FM36" s="15">
        <f t="shared" si="11"/>
        <v>-334.78166212999997</v>
      </c>
      <c r="FO36" s="15">
        <v>-0.23298357000000003</v>
      </c>
      <c r="FP36" s="15">
        <v>1.4437975499999993</v>
      </c>
      <c r="FQ36" s="15">
        <v>17.24536591</v>
      </c>
      <c r="FR36" s="15">
        <v>0</v>
      </c>
      <c r="FS36" s="15">
        <v>-0.53430205999999814</v>
      </c>
      <c r="FT36" s="15">
        <v>22.678920920000003</v>
      </c>
      <c r="FU36" s="15">
        <v>0</v>
      </c>
      <c r="FV36" s="15">
        <v>4.1985468999999966</v>
      </c>
      <c r="FW36" s="15">
        <v>13.862181929999998</v>
      </c>
      <c r="FX36" s="15">
        <v>19</v>
      </c>
      <c r="FY36" s="15">
        <f>+SUM(FO36:FX36)</f>
        <v>77.661527580000012</v>
      </c>
      <c r="GA36" s="708"/>
    </row>
    <row r="37" spans="2:183" x14ac:dyDescent="0.25">
      <c r="B37" s="707" t="s">
        <v>684</v>
      </c>
      <c r="C37" s="15">
        <v>-98.091767129999994</v>
      </c>
      <c r="D37" s="15">
        <v>133.42263778</v>
      </c>
      <c r="E37" s="15">
        <v>-66.577362260000001</v>
      </c>
      <c r="F37" s="15">
        <v>-96.318499579999994</v>
      </c>
      <c r="G37" s="15">
        <v>-176.57736226</v>
      </c>
      <c r="H37" s="15">
        <v>-84.573762259999995</v>
      </c>
      <c r="I37" s="15">
        <v>-109.18704125999999</v>
      </c>
      <c r="J37" s="15">
        <v>-194.07586226000001</v>
      </c>
      <c r="K37" s="15">
        <v>-107.02405994</v>
      </c>
      <c r="L37" s="15">
        <v>-341.57236225999998</v>
      </c>
      <c r="M37" s="15">
        <v>-91.572362260000006</v>
      </c>
      <c r="N37" s="15">
        <v>-172.24578170999999</v>
      </c>
      <c r="O37" s="15">
        <f t="shared" si="0"/>
        <v>-1404.3935854000001</v>
      </c>
      <c r="P37" s="16"/>
      <c r="Q37" s="15">
        <v>-116.84139792000001</v>
      </c>
      <c r="R37" s="15">
        <v>-83.401643750000005</v>
      </c>
      <c r="S37" s="15">
        <v>-244.22696841000001</v>
      </c>
      <c r="T37" s="15">
        <v>-111.22665429999999</v>
      </c>
      <c r="U37" s="15">
        <v>-183.24585377</v>
      </c>
      <c r="V37" s="15">
        <v>-142.90635860999998</v>
      </c>
      <c r="W37" s="15">
        <v>-94.778444680000007</v>
      </c>
      <c r="X37" s="15">
        <v>-83</v>
      </c>
      <c r="Y37" s="15">
        <v>-119.9956</v>
      </c>
      <c r="Z37" s="15">
        <v>4.9375</v>
      </c>
      <c r="AA37" s="15">
        <v>-78.581498409999995</v>
      </c>
      <c r="AB37" s="15">
        <v>-51.414857270000027</v>
      </c>
      <c r="AC37" s="15">
        <f t="shared" si="1"/>
        <v>-1304.6817771200001</v>
      </c>
      <c r="AD37" s="16"/>
      <c r="AE37" s="15">
        <v>-143.25016148</v>
      </c>
      <c r="AF37" s="15">
        <v>3.0221666699999998</v>
      </c>
      <c r="AG37" s="15">
        <v>-220.01302762</v>
      </c>
      <c r="AH37" s="15">
        <v>-60.501313189999998</v>
      </c>
      <c r="AI37" s="15">
        <v>0</v>
      </c>
      <c r="AJ37" s="15">
        <v>-8.2555450799999974</v>
      </c>
      <c r="AK37" s="15">
        <v>4.9375</v>
      </c>
      <c r="AL37" s="15">
        <v>30.094999999999999</v>
      </c>
      <c r="AM37" s="15">
        <v>0.41249999999999998</v>
      </c>
      <c r="AN37" s="15">
        <v>4.9375</v>
      </c>
      <c r="AO37" s="15">
        <v>20</v>
      </c>
      <c r="AP37" s="15">
        <v>0.41250000000002274</v>
      </c>
      <c r="AQ37" s="15">
        <f t="shared" si="2"/>
        <v>-368.20288070000004</v>
      </c>
      <c r="AR37" s="16"/>
      <c r="AS37" s="15">
        <v>4.9375</v>
      </c>
      <c r="AT37" s="15">
        <v>0</v>
      </c>
      <c r="AU37" s="15">
        <v>-109.39624999999999</v>
      </c>
      <c r="AV37" s="15">
        <v>45.004166659999996</v>
      </c>
      <c r="AW37" s="15">
        <v>-338</v>
      </c>
      <c r="AX37" s="15">
        <v>308.45914177999998</v>
      </c>
      <c r="AY37" s="15">
        <v>-34.995833329999996</v>
      </c>
      <c r="AZ37" s="15">
        <v>51.258677360000007</v>
      </c>
      <c r="BA37" s="15">
        <v>51.639573189999993</v>
      </c>
      <c r="BB37" s="15">
        <v>49.97999999999999</v>
      </c>
      <c r="BC37" s="15">
        <v>50.488891670000001</v>
      </c>
      <c r="BD37" s="15">
        <v>36.243069439999999</v>
      </c>
      <c r="BE37" s="15">
        <f t="shared" si="3"/>
        <v>115.61893676999998</v>
      </c>
      <c r="BF37" s="16"/>
      <c r="BG37" s="15">
        <v>0</v>
      </c>
      <c r="BH37" s="15">
        <v>0</v>
      </c>
      <c r="BI37" s="15">
        <v>-191.81826211000001</v>
      </c>
      <c r="BJ37" s="15">
        <v>0</v>
      </c>
      <c r="BK37" s="15">
        <v>175.81903344999995</v>
      </c>
      <c r="BL37" s="15">
        <v>0</v>
      </c>
      <c r="BM37" s="15">
        <v>-0.192222220000005</v>
      </c>
      <c r="BN37" s="15">
        <v>-29.461111110000004</v>
      </c>
      <c r="BO37" s="15">
        <v>-38.862499999999997</v>
      </c>
      <c r="BP37" s="15">
        <v>0</v>
      </c>
      <c r="BQ37" s="15">
        <v>28.437607710000002</v>
      </c>
      <c r="BR37" s="15">
        <v>135</v>
      </c>
      <c r="BS37" s="15">
        <f t="shared" si="4"/>
        <v>78.922545719999931</v>
      </c>
      <c r="BT37" s="16"/>
      <c r="BU37" s="15">
        <v>0</v>
      </c>
      <c r="BV37" s="15">
        <v>0</v>
      </c>
      <c r="BW37" s="15">
        <v>1.2123688500000001</v>
      </c>
      <c r="BX37" s="15">
        <v>0</v>
      </c>
      <c r="BY37" s="15">
        <v>279.94153344999995</v>
      </c>
      <c r="BZ37" s="15">
        <v>0</v>
      </c>
      <c r="CA37" s="15">
        <v>0</v>
      </c>
      <c r="CB37" s="15">
        <v>50</v>
      </c>
      <c r="CC37" s="15">
        <v>0</v>
      </c>
      <c r="CD37" s="15">
        <v>0</v>
      </c>
      <c r="CE37" s="15">
        <v>0</v>
      </c>
      <c r="CF37" s="15">
        <v>4.1710194500000002</v>
      </c>
      <c r="CG37" s="15">
        <f t="shared" si="5"/>
        <v>335.32492174999999</v>
      </c>
      <c r="CH37" s="16"/>
      <c r="CI37" s="15">
        <v>0</v>
      </c>
      <c r="CJ37" s="15">
        <v>0</v>
      </c>
      <c r="CK37" s="15">
        <v>-248.78763115000001</v>
      </c>
      <c r="CL37" s="15">
        <v>0</v>
      </c>
      <c r="CM37" s="15">
        <v>279.94153344999995</v>
      </c>
      <c r="CN37" s="15">
        <v>0</v>
      </c>
      <c r="CO37" s="15">
        <v>83</v>
      </c>
      <c r="CP37" s="15">
        <v>-153.94668515000004</v>
      </c>
      <c r="CQ37" s="15">
        <v>-187.97877943000003</v>
      </c>
      <c r="CR37" s="15">
        <v>-72.816157770000046</v>
      </c>
      <c r="CS37" s="15">
        <v>-133.87208137000027</v>
      </c>
      <c r="CT37" s="15">
        <v>-111.56463197300003</v>
      </c>
      <c r="CU37" s="15">
        <f t="shared" si="6"/>
        <v>-546.02443339300044</v>
      </c>
      <c r="CV37" s="16"/>
      <c r="CW37" s="15">
        <v>-350.97252105000001</v>
      </c>
      <c r="CX37" s="15">
        <v>-193.57741520000002</v>
      </c>
      <c r="CY37" s="15">
        <v>48.218742549999966</v>
      </c>
      <c r="CZ37" s="15">
        <v>-14.048672550000012</v>
      </c>
      <c r="DA37" s="15">
        <v>7.7681699369475155</v>
      </c>
      <c r="DB37" s="15">
        <v>-3.0471972999999934</v>
      </c>
      <c r="DC37" s="15">
        <v>-161.80122633081874</v>
      </c>
      <c r="DD37" s="15">
        <v>54.293098859999972</v>
      </c>
      <c r="DE37" s="15">
        <v>47.148722433450779</v>
      </c>
      <c r="DF37" s="15">
        <v>-246.43072130088876</v>
      </c>
      <c r="DG37" s="15">
        <v>-318.38597862312292</v>
      </c>
      <c r="DH37" s="15">
        <v>-323.4027420721867</v>
      </c>
      <c r="DI37" s="15">
        <f t="shared" si="7"/>
        <v>-1454.2377406466189</v>
      </c>
      <c r="DJ37" s="16"/>
      <c r="DK37" s="15">
        <v>14.990051930000005</v>
      </c>
      <c r="DL37" s="15">
        <v>66.064459760000005</v>
      </c>
      <c r="DM37" s="15">
        <v>169.30873791000002</v>
      </c>
      <c r="DN37" s="15">
        <v>-179.23348419336696</v>
      </c>
      <c r="DO37" s="15">
        <v>103.30784377159966</v>
      </c>
      <c r="DP37" s="15">
        <v>34.224918951953441</v>
      </c>
      <c r="DQ37" s="15">
        <v>-146.73930934846999</v>
      </c>
      <c r="DR37" s="15">
        <v>-11.194439600000024</v>
      </c>
      <c r="DS37" s="15">
        <v>108.20041749999997</v>
      </c>
      <c r="DT37" s="15">
        <v>285.33009354000006</v>
      </c>
      <c r="DU37" s="15">
        <v>76.537907069999989</v>
      </c>
      <c r="DV37" s="15">
        <v>-439.93463452999998</v>
      </c>
      <c r="DW37" s="15">
        <f t="shared" si="8"/>
        <v>80.862562761716219</v>
      </c>
      <c r="DX37" s="16"/>
      <c r="DY37" s="15">
        <v>27.859489000000011</v>
      </c>
      <c r="DZ37" s="15">
        <v>38.45249007237922</v>
      </c>
      <c r="EA37" s="15">
        <v>-19.592082929999933</v>
      </c>
      <c r="EB37" s="15">
        <v>68.276460239999977</v>
      </c>
      <c r="EC37" s="15">
        <v>-202.19699161871731</v>
      </c>
      <c r="ED37" s="15">
        <v>31.040376670000001</v>
      </c>
      <c r="EE37" s="15">
        <v>65.761405549999978</v>
      </c>
      <c r="EF37" s="15">
        <v>-85.436633603944401</v>
      </c>
      <c r="EG37" s="15">
        <v>-468.39311307999992</v>
      </c>
      <c r="EH37" s="15">
        <v>325.56856554000007</v>
      </c>
      <c r="EI37" s="15">
        <v>-502.38558582999991</v>
      </c>
      <c r="EJ37" s="15">
        <v>59.130054190000038</v>
      </c>
      <c r="EK37" s="15">
        <f t="shared" si="9"/>
        <v>-661.91556580028225</v>
      </c>
      <c r="EL37" s="16"/>
      <c r="EM37" s="15">
        <v>-29.000305787999991</v>
      </c>
      <c r="EN37" s="15">
        <v>-127.34238965999997</v>
      </c>
      <c r="EO37" s="15">
        <v>-308.95572169235078</v>
      </c>
      <c r="EP37" s="15">
        <v>-150.36272197200003</v>
      </c>
      <c r="EQ37" s="15">
        <v>-137.45398276199998</v>
      </c>
      <c r="ER37" s="15">
        <v>-146.46182756672619</v>
      </c>
      <c r="ES37" s="15">
        <v>-138.96177685800001</v>
      </c>
      <c r="ET37" s="15">
        <v>144.75026131999999</v>
      </c>
      <c r="EU37" s="15">
        <v>136.35084331999997</v>
      </c>
      <c r="EV37" s="15">
        <v>-245.77945531460779</v>
      </c>
      <c r="EW37" s="15">
        <v>92.100477300000009</v>
      </c>
      <c r="EX37" s="15">
        <v>92.402344040000031</v>
      </c>
      <c r="EY37" s="15">
        <f t="shared" si="10"/>
        <v>-818.71425563368496</v>
      </c>
      <c r="EZ37" s="16"/>
      <c r="FA37" s="15">
        <v>-175.90185045070623</v>
      </c>
      <c r="FB37" s="15">
        <v>-120.46806218891078</v>
      </c>
      <c r="FC37" s="15">
        <v>-15.715554940000018</v>
      </c>
      <c r="FD37" s="15">
        <v>0.68209637166432913</v>
      </c>
      <c r="FE37" s="15">
        <v>-281.40112319425901</v>
      </c>
      <c r="FF37" s="15">
        <v>-217.08349726455899</v>
      </c>
      <c r="FG37" s="15">
        <v>-155.11484779625098</v>
      </c>
      <c r="FH37" s="15">
        <v>-297.91693787033842</v>
      </c>
      <c r="FI37" s="15">
        <v>-150.90767620560723</v>
      </c>
      <c r="FJ37" s="15">
        <v>-180.17053716999999</v>
      </c>
      <c r="FK37" s="15">
        <v>-49.791813917514212</v>
      </c>
      <c r="FL37" s="15">
        <v>-490.91579824088723</v>
      </c>
      <c r="FM37" s="15">
        <f t="shared" si="11"/>
        <v>-2134.7056028673687</v>
      </c>
      <c r="FO37" s="15">
        <v>-151.4188902205388</v>
      </c>
      <c r="FP37" s="15">
        <v>-206.86293252025581</v>
      </c>
      <c r="FQ37" s="15">
        <v>-325.60303575748122</v>
      </c>
      <c r="FR37" s="15">
        <v>-304.13017066549071</v>
      </c>
      <c r="FS37" s="15">
        <v>-165.42880530500003</v>
      </c>
      <c r="FT37" s="15">
        <v>-128.15738379999999</v>
      </c>
      <c r="FU37" s="15">
        <v>-221.52443403165125</v>
      </c>
      <c r="FV37" s="15">
        <v>-105.12119053999999</v>
      </c>
      <c r="FW37" s="15">
        <v>-182.57115083797501</v>
      </c>
      <c r="FX37" s="15">
        <v>-106.67317523279998</v>
      </c>
      <c r="FY37" s="15">
        <f>+SUM(FO37:FX37)</f>
        <v>-1897.491168911193</v>
      </c>
      <c r="GA37" s="708"/>
    </row>
    <row r="38" spans="2:183" x14ac:dyDescent="0.25">
      <c r="B38" s="707" t="s">
        <v>688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f t="shared" si="0"/>
        <v>0</v>
      </c>
      <c r="P38" s="16"/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f t="shared" si="1"/>
        <v>0</v>
      </c>
      <c r="AD38" s="16"/>
      <c r="AE38" s="15">
        <v>0</v>
      </c>
      <c r="AF38" s="15">
        <v>0</v>
      </c>
      <c r="AG38" s="15">
        <v>0</v>
      </c>
      <c r="AH38" s="15">
        <v>0</v>
      </c>
      <c r="AI38" s="15">
        <v>0</v>
      </c>
      <c r="AJ38" s="15">
        <v>0</v>
      </c>
      <c r="AK38" s="15">
        <v>0</v>
      </c>
      <c r="AL38" s="15">
        <v>0</v>
      </c>
      <c r="AM38" s="15">
        <v>0</v>
      </c>
      <c r="AN38" s="15">
        <v>0</v>
      </c>
      <c r="AO38" s="15">
        <v>0</v>
      </c>
      <c r="AP38" s="15">
        <v>0</v>
      </c>
      <c r="AQ38" s="15">
        <f t="shared" si="2"/>
        <v>0</v>
      </c>
      <c r="AR38" s="16"/>
      <c r="AS38" s="15">
        <v>0</v>
      </c>
      <c r="AT38" s="15">
        <v>0</v>
      </c>
      <c r="AU38" s="15">
        <v>0</v>
      </c>
      <c r="AV38" s="15">
        <v>0</v>
      </c>
      <c r="AW38" s="15">
        <v>0</v>
      </c>
      <c r="AX38" s="15">
        <v>0</v>
      </c>
      <c r="AY38" s="15">
        <v>0</v>
      </c>
      <c r="AZ38" s="15">
        <v>0</v>
      </c>
      <c r="BA38" s="15">
        <v>0</v>
      </c>
      <c r="BB38" s="15">
        <v>0</v>
      </c>
      <c r="BC38" s="15">
        <v>0</v>
      </c>
      <c r="BD38" s="15">
        <v>0</v>
      </c>
      <c r="BE38" s="15">
        <f t="shared" si="3"/>
        <v>0</v>
      </c>
      <c r="BF38" s="16"/>
      <c r="BG38" s="15">
        <v>0</v>
      </c>
      <c r="BH38" s="15">
        <v>0</v>
      </c>
      <c r="BI38" s="15">
        <v>0</v>
      </c>
      <c r="BJ38" s="15">
        <v>0</v>
      </c>
      <c r="BK38" s="15">
        <v>0</v>
      </c>
      <c r="BL38" s="15">
        <v>0</v>
      </c>
      <c r="BM38" s="15">
        <v>0</v>
      </c>
      <c r="BN38" s="15">
        <v>0</v>
      </c>
      <c r="BO38" s="15">
        <v>0</v>
      </c>
      <c r="BP38" s="15">
        <v>0</v>
      </c>
      <c r="BQ38" s="15">
        <v>0</v>
      </c>
      <c r="BR38" s="15">
        <v>0</v>
      </c>
      <c r="BS38" s="15">
        <f t="shared" si="4"/>
        <v>0</v>
      </c>
      <c r="BT38" s="16"/>
      <c r="BU38" s="15">
        <v>0</v>
      </c>
      <c r="BV38" s="15">
        <v>0</v>
      </c>
      <c r="BW38" s="15">
        <v>0</v>
      </c>
      <c r="BX38" s="15">
        <v>0</v>
      </c>
      <c r="BY38" s="15">
        <v>0</v>
      </c>
      <c r="BZ38" s="15">
        <v>0</v>
      </c>
      <c r="CA38" s="15">
        <v>0</v>
      </c>
      <c r="CB38" s="15">
        <v>0</v>
      </c>
      <c r="CC38" s="15">
        <v>0</v>
      </c>
      <c r="CD38" s="15">
        <v>0</v>
      </c>
      <c r="CE38" s="15">
        <v>127.02194773000001</v>
      </c>
      <c r="CF38" s="15">
        <v>0</v>
      </c>
      <c r="CG38" s="15">
        <f t="shared" si="5"/>
        <v>127.02194773000001</v>
      </c>
      <c r="CH38" s="16"/>
      <c r="CI38" s="15">
        <v>0</v>
      </c>
      <c r="CJ38" s="15">
        <v>0</v>
      </c>
      <c r="CK38" s="15">
        <v>0</v>
      </c>
      <c r="CL38" s="15">
        <v>0</v>
      </c>
      <c r="CM38" s="15">
        <v>0</v>
      </c>
      <c r="CN38" s="15">
        <v>0</v>
      </c>
      <c r="CO38" s="15">
        <v>0</v>
      </c>
      <c r="CP38" s="15">
        <v>0</v>
      </c>
      <c r="CQ38" s="15">
        <v>0</v>
      </c>
      <c r="CR38" s="15">
        <v>0</v>
      </c>
      <c r="CS38" s="15">
        <v>0</v>
      </c>
      <c r="CT38" s="15">
        <v>127.02194773000001</v>
      </c>
      <c r="CU38" s="15">
        <f t="shared" si="6"/>
        <v>127.02194773000001</v>
      </c>
      <c r="CV38" s="16"/>
      <c r="CW38" s="15">
        <v>0</v>
      </c>
      <c r="CX38" s="15">
        <v>0</v>
      </c>
      <c r="CY38" s="15">
        <v>0</v>
      </c>
      <c r="CZ38" s="15">
        <v>0</v>
      </c>
      <c r="DA38" s="15">
        <v>0</v>
      </c>
      <c r="DB38" s="15">
        <v>0</v>
      </c>
      <c r="DC38" s="15">
        <v>0</v>
      </c>
      <c r="DD38" s="15">
        <v>0</v>
      </c>
      <c r="DE38" s="15">
        <v>0</v>
      </c>
      <c r="DF38" s="15">
        <v>0</v>
      </c>
      <c r="DG38" s="15">
        <v>127.02194773000001</v>
      </c>
      <c r="DH38" s="15">
        <v>0</v>
      </c>
      <c r="DI38" s="15">
        <f t="shared" si="7"/>
        <v>127.02194773000001</v>
      </c>
      <c r="DJ38" s="16"/>
      <c r="DK38" s="15">
        <v>0</v>
      </c>
      <c r="DL38" s="15">
        <v>0</v>
      </c>
      <c r="DM38" s="15">
        <v>0</v>
      </c>
      <c r="DN38" s="15">
        <v>0</v>
      </c>
      <c r="DO38" s="15">
        <v>0</v>
      </c>
      <c r="DP38" s="15">
        <v>0</v>
      </c>
      <c r="DQ38" s="15">
        <v>0</v>
      </c>
      <c r="DR38" s="15">
        <v>0</v>
      </c>
      <c r="DS38" s="15">
        <v>0</v>
      </c>
      <c r="DT38" s="15">
        <v>0</v>
      </c>
      <c r="DU38" s="15">
        <v>127.02194772999999</v>
      </c>
      <c r="DV38" s="15">
        <v>0</v>
      </c>
      <c r="DW38" s="15">
        <f t="shared" si="8"/>
        <v>127.02194772999999</v>
      </c>
      <c r="DX38" s="16"/>
      <c r="DY38" s="15">
        <v>0</v>
      </c>
      <c r="DZ38" s="15">
        <v>0</v>
      </c>
      <c r="EA38" s="15">
        <v>0</v>
      </c>
      <c r="EB38" s="15">
        <v>0</v>
      </c>
      <c r="EC38" s="15">
        <v>0</v>
      </c>
      <c r="ED38" s="15">
        <v>0</v>
      </c>
      <c r="EE38" s="15">
        <v>0</v>
      </c>
      <c r="EF38" s="15">
        <v>0</v>
      </c>
      <c r="EG38" s="15">
        <v>0</v>
      </c>
      <c r="EH38" s="15">
        <v>0</v>
      </c>
      <c r="EI38" s="15">
        <v>127.02194773000001</v>
      </c>
      <c r="EJ38" s="15">
        <v>0</v>
      </c>
      <c r="EK38" s="15">
        <f t="shared" si="9"/>
        <v>127.02194773000001</v>
      </c>
      <c r="EL38" s="16"/>
      <c r="EM38" s="15">
        <v>0</v>
      </c>
      <c r="EN38" s="15">
        <v>0</v>
      </c>
      <c r="EO38" s="15">
        <v>0</v>
      </c>
      <c r="EP38" s="15">
        <v>0</v>
      </c>
      <c r="EQ38" s="15">
        <v>0</v>
      </c>
      <c r="ER38" s="15">
        <v>0</v>
      </c>
      <c r="ES38" s="15">
        <v>0</v>
      </c>
      <c r="ET38" s="15">
        <v>0</v>
      </c>
      <c r="EU38" s="15">
        <v>0</v>
      </c>
      <c r="EV38" s="15">
        <v>0</v>
      </c>
      <c r="EW38" s="15">
        <v>127.02194773000001</v>
      </c>
      <c r="EX38" s="15">
        <v>0</v>
      </c>
      <c r="EY38" s="15"/>
      <c r="EZ38" s="16"/>
      <c r="FA38" s="15">
        <v>0</v>
      </c>
      <c r="FB38" s="15">
        <v>0</v>
      </c>
      <c r="FC38" s="15">
        <v>0</v>
      </c>
      <c r="FD38" s="15">
        <v>0</v>
      </c>
      <c r="FE38" s="15">
        <v>0</v>
      </c>
      <c r="FF38" s="15">
        <v>0</v>
      </c>
      <c r="FG38" s="15">
        <v>0</v>
      </c>
      <c r="FH38" s="15">
        <v>0</v>
      </c>
      <c r="FI38" s="15">
        <v>0</v>
      </c>
      <c r="FJ38" s="15">
        <v>0</v>
      </c>
      <c r="FK38" s="15">
        <v>0</v>
      </c>
      <c r="FL38" s="15">
        <v>0</v>
      </c>
      <c r="FM38" s="15"/>
      <c r="FO38" s="15">
        <v>0</v>
      </c>
      <c r="FP38" s="15">
        <v>0</v>
      </c>
      <c r="FQ38" s="15">
        <v>0</v>
      </c>
      <c r="FR38" s="15">
        <v>0</v>
      </c>
      <c r="FS38" s="15">
        <v>0</v>
      </c>
      <c r="FT38" s="15">
        <v>0</v>
      </c>
      <c r="FU38" s="15">
        <v>0</v>
      </c>
      <c r="FV38" s="15">
        <v>0</v>
      </c>
      <c r="FW38" s="15">
        <v>0</v>
      </c>
      <c r="FX38" s="15">
        <v>0</v>
      </c>
      <c r="FY38" s="15"/>
      <c r="GA38" s="708"/>
    </row>
    <row r="39" spans="2:183" ht="17.25" x14ac:dyDescent="0.25">
      <c r="B39" s="707" t="s">
        <v>692</v>
      </c>
      <c r="C39" s="15">
        <v>-88.830316110000012</v>
      </c>
      <c r="D39" s="15">
        <v>-73.278761010000395</v>
      </c>
      <c r="E39" s="15">
        <v>-692.52901615999951</v>
      </c>
      <c r="F39" s="15">
        <v>-107.99633341000001</v>
      </c>
      <c r="G39" s="15">
        <v>-50.113605139999962</v>
      </c>
      <c r="H39" s="15">
        <v>-76.85112992024122</v>
      </c>
      <c r="I39" s="15">
        <v>-134.97521128</v>
      </c>
      <c r="J39" s="15">
        <v>-119.55173531999947</v>
      </c>
      <c r="K39" s="15">
        <v>-129.44818094999937</v>
      </c>
      <c r="L39" s="15">
        <v>-164.36024154000029</v>
      </c>
      <c r="M39" s="15">
        <v>-134.58065645000147</v>
      </c>
      <c r="N39" s="15">
        <v>-160.45859316599683</v>
      </c>
      <c r="O39" s="15">
        <f>+SUM(C39:N39)</f>
        <v>-1932.9737804562383</v>
      </c>
      <c r="P39" s="16"/>
      <c r="Q39" s="15">
        <v>-153.27260359000064</v>
      </c>
      <c r="R39" s="15">
        <v>-49.938695339999413</v>
      </c>
      <c r="S39" s="15">
        <v>-99.079946659999166</v>
      </c>
      <c r="T39" s="15">
        <v>-94.337854104004009</v>
      </c>
      <c r="U39" s="15">
        <v>-87.072284040000341</v>
      </c>
      <c r="V39" s="15">
        <v>-92.821013915995422</v>
      </c>
      <c r="W39" s="15">
        <v>-151.67446314673163</v>
      </c>
      <c r="X39" s="15">
        <v>-171.18503181000261</v>
      </c>
      <c r="Y39" s="15">
        <v>-150.09087708999704</v>
      </c>
      <c r="Z39" s="15">
        <v>-135.6453617599978</v>
      </c>
      <c r="AA39" s="15">
        <v>-125.2468625000032</v>
      </c>
      <c r="AB39" s="15">
        <v>-81.30061896563933</v>
      </c>
      <c r="AC39" s="15">
        <f>+SUM(Q39:AB39)</f>
        <v>-1391.6656129223707</v>
      </c>
      <c r="AD39" s="16"/>
      <c r="AE39" s="15">
        <v>-99.193916231286153</v>
      </c>
      <c r="AF39" s="15">
        <v>-73.801050530006023</v>
      </c>
      <c r="AG39" s="15">
        <v>-153.76837855999372</v>
      </c>
      <c r="AH39" s="15">
        <v>-67.970036720000422</v>
      </c>
      <c r="AI39" s="15">
        <v>-99.428131940000554</v>
      </c>
      <c r="AJ39" s="15">
        <v>-118.00330993999918</v>
      </c>
      <c r="AK39" s="15">
        <v>-149.68193345000029</v>
      </c>
      <c r="AL39" s="15">
        <v>-95.361600710000857</v>
      </c>
      <c r="AM39" s="15">
        <v>-121.86198843999819</v>
      </c>
      <c r="AN39" s="15">
        <v>-139.53099501000128</v>
      </c>
      <c r="AO39" s="15">
        <v>-79.814459939999779</v>
      </c>
      <c r="AP39" s="15">
        <v>-109.93001982113924</v>
      </c>
      <c r="AQ39" s="15">
        <f>+SUM(AE39:AP39)</f>
        <v>-1308.3458212924256</v>
      </c>
      <c r="AR39" s="16"/>
      <c r="AS39" s="15">
        <v>-66.121017970001247</v>
      </c>
      <c r="AT39" s="15">
        <v>-59.852988701043785</v>
      </c>
      <c r="AU39" s="15">
        <v>-51.574694439999405</v>
      </c>
      <c r="AV39" s="15">
        <v>-8.2689936999996405</v>
      </c>
      <c r="AW39" s="15">
        <v>-13.728039419995611</v>
      </c>
      <c r="AX39" s="15">
        <v>-4.3154513900042275</v>
      </c>
      <c r="AY39" s="15">
        <v>-54.99900228999806</v>
      </c>
      <c r="AZ39" s="15">
        <v>-47.371140140001643</v>
      </c>
      <c r="BA39" s="15">
        <v>-56.42970629000078</v>
      </c>
      <c r="BB39" s="15">
        <v>-44.986819520000012</v>
      </c>
      <c r="BC39" s="15">
        <v>-45.437908959999049</v>
      </c>
      <c r="BD39" s="15">
        <v>-34.176999410001002</v>
      </c>
      <c r="BE39" s="15">
        <f>+SUM(AS39:BD39)</f>
        <v>-487.26276223104458</v>
      </c>
      <c r="BF39" s="16"/>
      <c r="BG39" s="15">
        <v>-36.872108699999131</v>
      </c>
      <c r="BH39" s="15">
        <v>-39.313292210000213</v>
      </c>
      <c r="BI39" s="15">
        <v>-107.85662529000038</v>
      </c>
      <c r="BJ39" s="15">
        <v>-35.974244350002266</v>
      </c>
      <c r="BK39" s="15">
        <v>-69.397784609997615</v>
      </c>
      <c r="BL39" s="15">
        <v>-109.24169885675641</v>
      </c>
      <c r="BM39" s="15">
        <v>-64.988147548390572</v>
      </c>
      <c r="BN39" s="15">
        <v>-88.603035861610238</v>
      </c>
      <c r="BO39" s="15">
        <v>-68.978386251256296</v>
      </c>
      <c r="BP39" s="15">
        <v>-81.001114942309812</v>
      </c>
      <c r="BQ39" s="15">
        <v>-55.322537108390748</v>
      </c>
      <c r="BR39" s="15">
        <v>-5.4084942383914267</v>
      </c>
      <c r="BS39" s="15">
        <f>+SUM(BG39:BR39)</f>
        <v>-762.95746996710523</v>
      </c>
      <c r="BT39" s="16"/>
      <c r="BU39" s="15">
        <v>-41.323858746301681</v>
      </c>
      <c r="BV39" s="15">
        <v>-27.328407422435816</v>
      </c>
      <c r="BW39" s="15">
        <v>-43.502705274345544</v>
      </c>
      <c r="BX39" s="15">
        <v>-42.416604168391984</v>
      </c>
      <c r="BY39" s="15">
        <v>-79.78776571839029</v>
      </c>
      <c r="BZ39" s="15">
        <v>-53.241906298391768</v>
      </c>
      <c r="CA39" s="15">
        <v>-67.317901858390627</v>
      </c>
      <c r="CB39" s="15">
        <v>-75.296360848390862</v>
      </c>
      <c r="CC39" s="15">
        <v>-64.915108118391458</v>
      </c>
      <c r="CD39" s="15">
        <v>-72.292668818391917</v>
      </c>
      <c r="CE39" s="15">
        <v>-63.117063168389279</v>
      </c>
      <c r="CF39" s="15">
        <v>56.22433570112139</v>
      </c>
      <c r="CG39" s="15">
        <f>+SUM(BU39:CF39)</f>
        <v>-574.31601473908972</v>
      </c>
      <c r="CH39" s="16"/>
      <c r="CI39" s="15">
        <v>-42.419730827904516</v>
      </c>
      <c r="CJ39" s="15">
        <v>-33.031882538391699</v>
      </c>
      <c r="CK39" s="15">
        <v>-13.780606738389508</v>
      </c>
      <c r="CL39" s="15">
        <v>-29.914794948393421</v>
      </c>
      <c r="CM39" s="15">
        <v>-93.517939716639489</v>
      </c>
      <c r="CN39" s="15">
        <v>-92.760490350142959</v>
      </c>
      <c r="CO39" s="15">
        <v>-111.26513052838925</v>
      </c>
      <c r="CP39" s="15">
        <v>-35.787423866684264</v>
      </c>
      <c r="CQ39" s="15">
        <v>-59.777028560097108</v>
      </c>
      <c r="CR39" s="15">
        <v>-107.43916458839317</v>
      </c>
      <c r="CS39" s="15">
        <v>-60.323166725643659</v>
      </c>
      <c r="CT39" s="15">
        <v>-22.507473521364261</v>
      </c>
      <c r="CU39" s="15">
        <f>+SUM(CI39:CT39)</f>
        <v>-702.52483291043336</v>
      </c>
      <c r="CV39" s="16"/>
      <c r="CW39" s="15">
        <v>-52.373977808122788</v>
      </c>
      <c r="CX39" s="15">
        <v>-47.322292328392166</v>
      </c>
      <c r="CY39" s="15">
        <v>-5.8649778683886211</v>
      </c>
      <c r="CZ39" s="15">
        <v>120.36885426160836</v>
      </c>
      <c r="DA39" s="15">
        <v>49.228785701607251</v>
      </c>
      <c r="DB39" s="15">
        <v>-72.044520168390875</v>
      </c>
      <c r="DC39" s="15">
        <v>-65.186553058391894</v>
      </c>
      <c r="DD39" s="15">
        <v>10.401874881610865</v>
      </c>
      <c r="DE39" s="15">
        <v>-25.368773019831963</v>
      </c>
      <c r="DF39" s="15">
        <v>-15.571277881777917</v>
      </c>
      <c r="DG39" s="15">
        <v>41.943086175153951</v>
      </c>
      <c r="DH39" s="15">
        <v>36.602246898062901</v>
      </c>
      <c r="DI39" s="15">
        <f>+SUM(CW39:DH39)</f>
        <v>-25.187524215252893</v>
      </c>
      <c r="DJ39" s="16"/>
      <c r="DK39" s="15">
        <v>20.91875934609709</v>
      </c>
      <c r="DL39" s="15">
        <v>116.41917726000025</v>
      </c>
      <c r="DM39" s="15">
        <v>-18.611640344971477</v>
      </c>
      <c r="DN39" s="15">
        <v>-18.66940894704328</v>
      </c>
      <c r="DO39" s="15">
        <v>-17.30847709999955</v>
      </c>
      <c r="DP39" s="15">
        <v>-37.905288431552094</v>
      </c>
      <c r="DQ39" s="15">
        <v>-51.146485009830997</v>
      </c>
      <c r="DR39" s="15">
        <v>79.773468818032086</v>
      </c>
      <c r="DS39" s="15">
        <v>-36.051377951336804</v>
      </c>
      <c r="DT39" s="15">
        <v>-19.695194221593226</v>
      </c>
      <c r="DU39" s="15">
        <v>-8.8394424332856261</v>
      </c>
      <c r="DV39" s="15">
        <v>19.757125972266806</v>
      </c>
      <c r="DW39" s="15">
        <f>+SUM(DK39:DV39)</f>
        <v>28.641216956783182</v>
      </c>
      <c r="DX39" s="16"/>
      <c r="DY39" s="15">
        <v>-23.746929722907964</v>
      </c>
      <c r="DZ39" s="15">
        <v>-125.7005086270907</v>
      </c>
      <c r="EA39" s="15">
        <v>-123.12050941644588</v>
      </c>
      <c r="EB39" s="15">
        <v>-55.769806367035471</v>
      </c>
      <c r="EC39" s="15">
        <v>-109.95031610652262</v>
      </c>
      <c r="ED39" s="15">
        <v>-74.309398329997407</v>
      </c>
      <c r="EE39" s="15">
        <v>-60.959149143310754</v>
      </c>
      <c r="EF39" s="15">
        <v>-46.562074577821363</v>
      </c>
      <c r="EG39" s="15">
        <v>-51.828356750000239</v>
      </c>
      <c r="EH39" s="15">
        <v>-96.900211790001435</v>
      </c>
      <c r="EI39" s="15">
        <v>77.120559205855386</v>
      </c>
      <c r="EJ39" s="15">
        <v>-14.289989784721286</v>
      </c>
      <c r="EK39" s="15">
        <f>+SUM(DY39:EJ39)</f>
        <v>-706.01669140999957</v>
      </c>
      <c r="EL39" s="16"/>
      <c r="EM39" s="15">
        <v>-50.887092280306035</v>
      </c>
      <c r="EN39" s="15">
        <v>-41.051287144709306</v>
      </c>
      <c r="EO39" s="15">
        <v>-50.774608980001574</v>
      </c>
      <c r="EP39" s="15">
        <v>-37.658794174981495</v>
      </c>
      <c r="EQ39" s="15">
        <v>-23.622767400002829</v>
      </c>
      <c r="ER39" s="15">
        <v>-133.87081251186737</v>
      </c>
      <c r="ES39" s="15">
        <v>-92.433588888131226</v>
      </c>
      <c r="ET39" s="15">
        <v>-2.3577187500004868</v>
      </c>
      <c r="EU39" s="15">
        <v>-25.749535747586322</v>
      </c>
      <c r="EV39" s="15">
        <v>-28.111189662412897</v>
      </c>
      <c r="EW39" s="15">
        <v>-17.620171369998445</v>
      </c>
      <c r="EX39" s="15">
        <v>26.861842839999468</v>
      </c>
      <c r="EY39" s="15">
        <f>+SUM(EM39:EX39)</f>
        <v>-477.27572406999843</v>
      </c>
      <c r="EZ39" s="16"/>
      <c r="FA39" s="15">
        <v>-103.5022371900011</v>
      </c>
      <c r="FB39" s="15">
        <v>-88.540392579997928</v>
      </c>
      <c r="FC39" s="15">
        <v>-44.219379119400855</v>
      </c>
      <c r="FD39" s="15">
        <v>-16.834752084513866</v>
      </c>
      <c r="FE39" s="15">
        <v>-33.90217906608666</v>
      </c>
      <c r="FF39" s="15">
        <v>-38.362010638160427</v>
      </c>
      <c r="FG39" s="15">
        <v>-66.858908850720582</v>
      </c>
      <c r="FH39" s="15">
        <v>-21.036586161244969</v>
      </c>
      <c r="FI39" s="15">
        <v>-29.065026879874694</v>
      </c>
      <c r="FJ39" s="15">
        <v>-1.2497811520882465</v>
      </c>
      <c r="FK39" s="15">
        <v>23.231652395426238</v>
      </c>
      <c r="FL39" s="15">
        <v>45.607570990002671</v>
      </c>
      <c r="FM39" s="15">
        <f>+SUM(FA39:FL39)</f>
        <v>-374.73203033666044</v>
      </c>
      <c r="FO39" s="15">
        <v>41.660841749997758</v>
      </c>
      <c r="FP39" s="15">
        <v>-0.18134415884065902</v>
      </c>
      <c r="FQ39" s="15">
        <v>17.527401099999395</v>
      </c>
      <c r="FR39" s="15">
        <v>-8.6816759144966227</v>
      </c>
      <c r="FS39" s="15">
        <v>-25.999884236128935</v>
      </c>
      <c r="FT39" s="15">
        <v>-48.489799416676021</v>
      </c>
      <c r="FU39" s="15">
        <v>-53.380276437195107</v>
      </c>
      <c r="FV39" s="15">
        <v>-141.27168693742505</v>
      </c>
      <c r="FW39" s="15">
        <v>-18.223357349998196</v>
      </c>
      <c r="FX39" s="15">
        <v>-4.8556582503063055</v>
      </c>
      <c r="FY39" s="15">
        <f>+SUM(FO39:FX39)</f>
        <v>-241.89543985106974</v>
      </c>
      <c r="GA39" s="708"/>
    </row>
    <row r="40" spans="2:183" x14ac:dyDescent="0.25">
      <c r="B40" s="692" t="s">
        <v>731</v>
      </c>
      <c r="C40" s="15">
        <v>-15.149999999999977</v>
      </c>
      <c r="D40" s="15">
        <v>0.65999999999996817</v>
      </c>
      <c r="E40" s="15">
        <v>-15.920000000000016</v>
      </c>
      <c r="F40" s="15">
        <v>-20.269999999999982</v>
      </c>
      <c r="G40" s="15">
        <v>-23.289999999999964</v>
      </c>
      <c r="H40" s="15">
        <v>12.990000000000009</v>
      </c>
      <c r="I40" s="15">
        <v>36.659999999999968</v>
      </c>
      <c r="J40" s="15">
        <v>62.510000000000048</v>
      </c>
      <c r="K40" s="15">
        <v>14.38999999999993</v>
      </c>
      <c r="L40" s="15">
        <v>32.160000000000025</v>
      </c>
      <c r="M40" s="15">
        <v>-68.930000000000007</v>
      </c>
      <c r="N40" s="15">
        <v>29.150000000000034</v>
      </c>
      <c r="O40" s="15">
        <f>+SUM(C40:N40)</f>
        <v>44.960000000000036</v>
      </c>
      <c r="P40" s="16"/>
      <c r="Q40" s="15">
        <v>19.139999999999986</v>
      </c>
      <c r="R40" s="15">
        <v>5.3199999999999932</v>
      </c>
      <c r="S40" s="15">
        <v>-21.319999999999993</v>
      </c>
      <c r="T40" s="15">
        <v>43.390000000000015</v>
      </c>
      <c r="U40" s="15">
        <v>17.189999999999998</v>
      </c>
      <c r="V40" s="15">
        <v>15.799999999999983</v>
      </c>
      <c r="W40" s="15">
        <v>-4.1799999999999784</v>
      </c>
      <c r="X40" s="15">
        <v>-61.789999999999992</v>
      </c>
      <c r="Y40" s="15">
        <v>4.5</v>
      </c>
      <c r="Z40" s="15">
        <v>8.7699999999999818</v>
      </c>
      <c r="AA40" s="15">
        <v>40.179999999999978</v>
      </c>
      <c r="AB40" s="15">
        <v>27.640000000000015</v>
      </c>
      <c r="AC40" s="15">
        <f>+SUM(Q40:AB40)</f>
        <v>94.639999999999986</v>
      </c>
      <c r="AD40" s="16"/>
      <c r="AE40" s="15">
        <v>31.609999999999985</v>
      </c>
      <c r="AF40" s="15">
        <v>-10.840000000000003</v>
      </c>
      <c r="AG40" s="15">
        <v>36.720000000000027</v>
      </c>
      <c r="AH40" s="15">
        <v>-17.920000000000016</v>
      </c>
      <c r="AI40" s="15">
        <v>21.980000000000004</v>
      </c>
      <c r="AJ40" s="15">
        <v>-18.480000000000004</v>
      </c>
      <c r="AK40" s="15">
        <v>15.969999999999999</v>
      </c>
      <c r="AL40" s="15">
        <v>22.58</v>
      </c>
      <c r="AM40" s="15">
        <v>10.060000000000002</v>
      </c>
      <c r="AN40" s="15">
        <v>-14.029999999999987</v>
      </c>
      <c r="AO40" s="15">
        <v>47.769999999999989</v>
      </c>
      <c r="AP40" s="15">
        <v>2.3999999999999986</v>
      </c>
      <c r="AQ40" s="15">
        <f>+SUM(AE40:AP40)</f>
        <v>127.82</v>
      </c>
      <c r="AR40" s="16"/>
      <c r="AS40" s="15">
        <v>2.0100000000000051</v>
      </c>
      <c r="AT40" s="15">
        <v>8.4899999999999949</v>
      </c>
      <c r="AU40" s="15">
        <v>-354.82</v>
      </c>
      <c r="AV40" s="15">
        <v>-3.0300000000000296</v>
      </c>
      <c r="AW40" s="15">
        <v>339.39000000000004</v>
      </c>
      <c r="AX40" s="15">
        <v>14</v>
      </c>
      <c r="AY40" s="15">
        <v>-4.43</v>
      </c>
      <c r="AZ40" s="15">
        <v>8.36</v>
      </c>
      <c r="BA40" s="15">
        <v>-14.759999999999998</v>
      </c>
      <c r="BB40" s="15">
        <v>3.2800000000000011</v>
      </c>
      <c r="BC40" s="15">
        <v>-22.119999999999997</v>
      </c>
      <c r="BD40" s="15">
        <v>28.059999999999995</v>
      </c>
      <c r="BE40" s="15">
        <f>+SUM(AS40:BD40)</f>
        <v>4.430000000000021</v>
      </c>
      <c r="BF40" s="16"/>
      <c r="BG40" s="15">
        <v>-14</v>
      </c>
      <c r="BH40" s="15">
        <v>4.8999999999999986</v>
      </c>
      <c r="BI40" s="15">
        <v>6.9899999999999949</v>
      </c>
      <c r="BJ40" s="15">
        <v>-13.929999999999993</v>
      </c>
      <c r="BK40" s="15">
        <v>-2.480000000000004</v>
      </c>
      <c r="BL40" s="15">
        <v>-4.9300000000000068</v>
      </c>
      <c r="BM40" s="15">
        <v>10.340000000000011</v>
      </c>
      <c r="BN40" s="15">
        <v>-4.1700000000000088</v>
      </c>
      <c r="BO40" s="15">
        <v>16.230000000000011</v>
      </c>
      <c r="BP40" s="15">
        <v>11.29</v>
      </c>
      <c r="BQ40" s="15">
        <v>-11.719999999999999</v>
      </c>
      <c r="BR40" s="15">
        <v>-33.929999999999993</v>
      </c>
      <c r="BS40" s="15">
        <f>+SUM(BG40:BR40)</f>
        <v>-35.409999999999989</v>
      </c>
      <c r="BT40" s="16"/>
      <c r="BU40" s="15">
        <v>-34.070000000000007</v>
      </c>
      <c r="BV40" s="15">
        <v>14.64</v>
      </c>
      <c r="BW40" s="15">
        <v>-18.919999999999987</v>
      </c>
      <c r="BX40" s="15">
        <v>-24.180000000000007</v>
      </c>
      <c r="BY40" s="15">
        <v>-10.010000000000019</v>
      </c>
      <c r="BZ40" s="15">
        <v>4.8799999999999955</v>
      </c>
      <c r="CA40" s="15">
        <v>9.8100000000000023</v>
      </c>
      <c r="CB40" s="15">
        <v>-4.1800000000000068</v>
      </c>
      <c r="CC40" s="15">
        <v>5.7400000000000091</v>
      </c>
      <c r="CD40" s="15">
        <v>4.8300000000000125</v>
      </c>
      <c r="CE40" s="15">
        <v>-21.240000000000009</v>
      </c>
      <c r="CF40" s="15">
        <v>6.9499999999999886</v>
      </c>
      <c r="CG40" s="15">
        <f>+SUM(BU40:CF40)</f>
        <v>-65.750000000000028</v>
      </c>
      <c r="CH40" s="16"/>
      <c r="CI40" s="15">
        <v>37.910000000000011</v>
      </c>
      <c r="CJ40" s="15">
        <v>-23.510000000000005</v>
      </c>
      <c r="CK40" s="15">
        <v>-18.569999999999993</v>
      </c>
      <c r="CL40" s="15">
        <v>-75.97999999999999</v>
      </c>
      <c r="CM40" s="15">
        <v>-30.989999999999952</v>
      </c>
      <c r="CN40" s="15">
        <v>73.629999999999967</v>
      </c>
      <c r="CO40" s="15">
        <v>-31.259999999999991</v>
      </c>
      <c r="CP40" s="15">
        <v>-29.390000000000043</v>
      </c>
      <c r="CQ40" s="15">
        <v>-17.579999999999956</v>
      </c>
      <c r="CR40" s="15">
        <v>9.5199999999999534</v>
      </c>
      <c r="CS40" s="15">
        <v>15.340000000000003</v>
      </c>
      <c r="CT40" s="15">
        <v>-35.669999999999959</v>
      </c>
      <c r="CU40" s="15">
        <f>+SUM(CI40:CT40)</f>
        <v>-126.54999999999995</v>
      </c>
      <c r="CV40" s="16"/>
      <c r="CW40" s="15">
        <v>22.079999999999956</v>
      </c>
      <c r="CX40" s="15">
        <v>-30.249999999999972</v>
      </c>
      <c r="CY40" s="15">
        <v>101.07999999999998</v>
      </c>
      <c r="CZ40" s="15">
        <v>11.97999999999999</v>
      </c>
      <c r="DA40" s="15">
        <v>-50.869999999999976</v>
      </c>
      <c r="DB40" s="15">
        <v>99.2</v>
      </c>
      <c r="DC40" s="15">
        <v>-15.280000000000015</v>
      </c>
      <c r="DD40" s="15">
        <v>-18.999999999999972</v>
      </c>
      <c r="DE40" s="15">
        <v>35.889999999999972</v>
      </c>
      <c r="DF40" s="15">
        <v>10.180000000000007</v>
      </c>
      <c r="DG40" s="15">
        <v>-12.61</v>
      </c>
      <c r="DH40" s="15">
        <v>22.11999999999999</v>
      </c>
      <c r="DI40" s="15">
        <f>+SUM(CW40:DH40)</f>
        <v>174.51999999999992</v>
      </c>
      <c r="DJ40" s="16"/>
      <c r="DK40" s="15">
        <v>-34.34999999999998</v>
      </c>
      <c r="DL40" s="15">
        <v>-19.670000000000016</v>
      </c>
      <c r="DM40" s="15">
        <v>-10.949999999999989</v>
      </c>
      <c r="DN40" s="15">
        <v>-56.77000000000001</v>
      </c>
      <c r="DO40" s="15">
        <v>-13.700806999999998</v>
      </c>
      <c r="DP40" s="15">
        <v>14.288212000000016</v>
      </c>
      <c r="DQ40" s="15">
        <v>-5.8718830000000253</v>
      </c>
      <c r="DR40" s="15">
        <v>-22.93141399999999</v>
      </c>
      <c r="DS40" s="15">
        <v>55.513978999999978</v>
      </c>
      <c r="DT40" s="15">
        <v>-27.636534000000012</v>
      </c>
      <c r="DU40" s="15">
        <v>2.7675620000000265</v>
      </c>
      <c r="DV40" s="15">
        <v>-94.077021999999971</v>
      </c>
      <c r="DW40" s="15">
        <f>+SUM(DK40:DV40)</f>
        <v>-213.38790699999998</v>
      </c>
      <c r="DX40" s="16"/>
      <c r="DY40" s="15">
        <v>-12.064432000000011</v>
      </c>
      <c r="DZ40" s="15">
        <v>-86.067735000000027</v>
      </c>
      <c r="EA40" s="15">
        <v>-33.407505999999955</v>
      </c>
      <c r="EB40" s="15">
        <v>-46.337587000000042</v>
      </c>
      <c r="EC40" s="15">
        <v>7.5695159999999646</v>
      </c>
      <c r="ED40" s="15">
        <v>-20.06493299999994</v>
      </c>
      <c r="EE40" s="15">
        <v>5.8477809999999977</v>
      </c>
      <c r="EF40" s="15">
        <v>-56.724137000000098</v>
      </c>
      <c r="EG40" s="15">
        <v>-85.337859999999864</v>
      </c>
      <c r="EH40" s="15">
        <v>-0.43858600000010028</v>
      </c>
      <c r="EI40" s="15">
        <v>-24.856926999999928</v>
      </c>
      <c r="EJ40" s="15">
        <v>-60.609045999999921</v>
      </c>
      <c r="EK40" s="15">
        <f>+SUM(DY40:EJ40)</f>
        <v>-412.49145199999992</v>
      </c>
      <c r="EL40" s="16"/>
      <c r="EM40" s="15">
        <v>-72.708542000000079</v>
      </c>
      <c r="EN40" s="15">
        <v>144.43507699999998</v>
      </c>
      <c r="EO40" s="15">
        <v>-0.40541600000005928</v>
      </c>
      <c r="EP40" s="15">
        <v>-10.861741999999822</v>
      </c>
      <c r="EQ40" s="15">
        <v>22.880050999999867</v>
      </c>
      <c r="ER40" s="15">
        <v>-57.878124999999955</v>
      </c>
      <c r="ES40" s="15">
        <v>2.1566629999999805</v>
      </c>
      <c r="ET40" s="15">
        <v>-40.519182000000114</v>
      </c>
      <c r="EU40" s="15">
        <v>-12.308386999999925</v>
      </c>
      <c r="EV40" s="15">
        <v>53.860254000000054</v>
      </c>
      <c r="EW40" s="15">
        <v>69.798501999999985</v>
      </c>
      <c r="EX40" s="15">
        <v>148.342401</v>
      </c>
      <c r="EY40" s="15">
        <f>+SUM(EM40:EX40)</f>
        <v>246.79155399999991</v>
      </c>
      <c r="EZ40" s="16"/>
      <c r="FA40" s="15">
        <v>76.30165599999998</v>
      </c>
      <c r="FB40" s="15">
        <v>73.174635000000023</v>
      </c>
      <c r="FC40" s="15">
        <v>29.818499999999972</v>
      </c>
      <c r="FD40" s="15">
        <v>79.504184000000009</v>
      </c>
      <c r="FE40" s="15">
        <v>-119.40936599999998</v>
      </c>
      <c r="FF40" s="15">
        <v>-147.95022800000004</v>
      </c>
      <c r="FG40" s="15">
        <v>-9.3243389999999522</v>
      </c>
      <c r="FH40" s="15">
        <v>-14.747531000000038</v>
      </c>
      <c r="FI40" s="15">
        <v>-58.35312899999991</v>
      </c>
      <c r="FJ40" s="15">
        <v>-52.416667000000075</v>
      </c>
      <c r="FK40" s="15">
        <v>37.952516999999943</v>
      </c>
      <c r="FL40" s="15">
        <v>-32.906253999999876</v>
      </c>
      <c r="FM40" s="15">
        <f>+SUM(FA40:FL40)</f>
        <v>-138.35602199999994</v>
      </c>
      <c r="FO40" s="15">
        <v>-12.459700000000112</v>
      </c>
      <c r="FP40" s="15">
        <v>-3.2281529999999066</v>
      </c>
      <c r="FQ40" s="15">
        <v>53.966928999999823</v>
      </c>
      <c r="FR40" s="15">
        <v>2.171231000000148</v>
      </c>
      <c r="FS40" s="15">
        <v>167.11643600000002</v>
      </c>
      <c r="FT40" s="15">
        <v>34.469537000000003</v>
      </c>
      <c r="FU40" s="15">
        <v>-7.7424410000000421</v>
      </c>
      <c r="FV40" s="15">
        <v>0.36019599999997354</v>
      </c>
      <c r="FW40" s="15">
        <v>-20.245836999999938</v>
      </c>
      <c r="FX40" s="15">
        <v>-119.65353300000004</v>
      </c>
      <c r="FY40" s="15">
        <f>+SUM(FO40:FX40)</f>
        <v>94.754664999999932</v>
      </c>
      <c r="GA40" s="708"/>
    </row>
    <row r="41" spans="2:183" hidden="1" x14ac:dyDescent="0.25">
      <c r="B41" s="692" t="s">
        <v>7</v>
      </c>
      <c r="C41" s="522"/>
      <c r="D41" s="522"/>
      <c r="E41" s="522"/>
      <c r="F41" s="522"/>
      <c r="G41" s="522"/>
      <c r="H41" s="522"/>
      <c r="I41" s="522"/>
      <c r="J41" s="522"/>
      <c r="K41" s="522"/>
      <c r="L41" s="522"/>
      <c r="M41" s="522"/>
      <c r="N41" s="522"/>
      <c r="O41" s="522">
        <f>+SUM(C41:N41)</f>
        <v>0</v>
      </c>
      <c r="P41" s="523"/>
      <c r="Q41" s="522"/>
      <c r="R41" s="522"/>
      <c r="S41" s="522"/>
      <c r="T41" s="522"/>
      <c r="U41" s="522"/>
      <c r="V41" s="522"/>
      <c r="W41" s="522"/>
      <c r="X41" s="522"/>
      <c r="Y41" s="522"/>
      <c r="Z41" s="522"/>
      <c r="AA41" s="522"/>
      <c r="AB41" s="522"/>
      <c r="AC41" s="522">
        <f>+SUM(Q41:AB41)</f>
        <v>0</v>
      </c>
      <c r="AD41" s="523"/>
      <c r="AE41" s="522"/>
      <c r="AF41" s="522"/>
      <c r="AG41" s="522"/>
      <c r="AH41" s="522"/>
      <c r="AI41" s="522"/>
      <c r="AJ41" s="522"/>
      <c r="AK41" s="522"/>
      <c r="AL41" s="522"/>
      <c r="AM41" s="522"/>
      <c r="AN41" s="522"/>
      <c r="AO41" s="522"/>
      <c r="AP41" s="522"/>
      <c r="AQ41" s="522">
        <f>+SUM(AE41:AP41)</f>
        <v>0</v>
      </c>
      <c r="AR41" s="523"/>
      <c r="AS41" s="522"/>
      <c r="AT41" s="522"/>
      <c r="AU41" s="522"/>
      <c r="AV41" s="522"/>
      <c r="AW41" s="522"/>
      <c r="AX41" s="522"/>
      <c r="AY41" s="522"/>
      <c r="AZ41" s="522"/>
      <c r="BA41" s="522"/>
      <c r="BB41" s="522"/>
      <c r="BC41" s="522"/>
      <c r="BD41" s="522"/>
      <c r="BE41" s="522">
        <f>+SUM(AS41:BD41)</f>
        <v>0</v>
      </c>
      <c r="BF41" s="523"/>
      <c r="BG41" s="522"/>
      <c r="BH41" s="522"/>
      <c r="BI41" s="522"/>
      <c r="BJ41" s="522"/>
      <c r="BK41" s="522"/>
      <c r="BL41" s="522"/>
      <c r="BM41" s="522"/>
      <c r="BN41" s="522"/>
      <c r="BO41" s="522"/>
      <c r="BP41" s="522"/>
      <c r="BQ41" s="522"/>
      <c r="BR41" s="522"/>
      <c r="BS41" s="522">
        <f>+SUM(BG41:BR41)</f>
        <v>0</v>
      </c>
      <c r="BT41" s="523"/>
      <c r="BU41" s="522"/>
      <c r="BV41" s="522"/>
      <c r="BW41" s="522"/>
      <c r="BX41" s="522"/>
      <c r="BY41" s="522"/>
      <c r="BZ41" s="522"/>
      <c r="CA41" s="522"/>
      <c r="CB41" s="522"/>
      <c r="CC41" s="522"/>
      <c r="CD41" s="522"/>
      <c r="CE41" s="522"/>
      <c r="CF41" s="522"/>
      <c r="CG41" s="522">
        <f>+SUM(BU41:CF41)</f>
        <v>0</v>
      </c>
      <c r="CH41" s="523"/>
      <c r="CI41" s="522"/>
      <c r="CJ41" s="522"/>
      <c r="CK41" s="522"/>
      <c r="CL41" s="522"/>
      <c r="CM41" s="522"/>
      <c r="CN41" s="522"/>
      <c r="CO41" s="522"/>
      <c r="CP41" s="522"/>
      <c r="CQ41" s="522"/>
      <c r="CR41" s="522"/>
      <c r="CS41" s="522"/>
      <c r="CT41" s="522"/>
      <c r="CU41" s="522">
        <f>+SUM(CI41:CT41)</f>
        <v>0</v>
      </c>
      <c r="CV41" s="523"/>
      <c r="CW41" s="522"/>
      <c r="CX41" s="522"/>
      <c r="CY41" s="522"/>
      <c r="CZ41" s="522"/>
      <c r="DA41" s="522"/>
      <c r="DB41" s="522"/>
      <c r="DC41" s="522"/>
      <c r="DD41" s="522"/>
      <c r="DE41" s="522"/>
      <c r="DF41" s="522"/>
      <c r="DG41" s="522"/>
      <c r="DH41" s="522"/>
      <c r="DI41" s="522">
        <f>+SUM(CW41:DH41)</f>
        <v>0</v>
      </c>
      <c r="DJ41" s="523"/>
      <c r="DK41" s="522"/>
      <c r="DL41" s="522"/>
      <c r="DM41" s="522"/>
      <c r="DN41" s="522"/>
      <c r="DO41" s="522"/>
      <c r="DP41" s="522"/>
      <c r="DQ41" s="522"/>
      <c r="DR41" s="522"/>
      <c r="DS41" s="522"/>
      <c r="DT41" s="522"/>
      <c r="DU41" s="522"/>
      <c r="DV41" s="522"/>
      <c r="DW41" s="522">
        <f>+SUM(DK41:DV41)</f>
        <v>0</v>
      </c>
      <c r="DX41" s="523"/>
      <c r="DY41" s="522"/>
      <c r="DZ41" s="522"/>
      <c r="EA41" s="522"/>
      <c r="EB41" s="522"/>
      <c r="EC41" s="522"/>
      <c r="ED41" s="522"/>
      <c r="EE41" s="522"/>
      <c r="EF41" s="522"/>
      <c r="EG41" s="522"/>
      <c r="EH41" s="522"/>
      <c r="EI41" s="522"/>
      <c r="EJ41" s="522"/>
      <c r="EK41" s="522">
        <f>+SUM(DY41:EJ41)</f>
        <v>0</v>
      </c>
      <c r="EL41" s="523"/>
      <c r="EM41" s="522"/>
      <c r="EN41" s="522"/>
      <c r="EO41" s="522"/>
      <c r="EP41" s="522"/>
      <c r="EQ41" s="522"/>
      <c r="ER41" s="522"/>
      <c r="ES41" s="522"/>
      <c r="ET41" s="522"/>
      <c r="EU41" s="522"/>
      <c r="EV41" s="522"/>
      <c r="EW41" s="522"/>
      <c r="EX41" s="522"/>
      <c r="EY41" s="522">
        <f>+SUM(EM41:EX41)</f>
        <v>0</v>
      </c>
      <c r="EZ41" s="523"/>
      <c r="FA41" s="522"/>
      <c r="FB41" s="522"/>
      <c r="FC41" s="522"/>
      <c r="FD41" s="522"/>
      <c r="FE41" s="522"/>
      <c r="FF41" s="522"/>
      <c r="FG41" s="522"/>
      <c r="FH41" s="522"/>
      <c r="FI41" s="522"/>
      <c r="FJ41" s="522"/>
      <c r="FK41" s="522"/>
      <c r="FL41" s="522"/>
      <c r="FM41" s="522">
        <f>+SUM(FA41:FL41)</f>
        <v>0</v>
      </c>
      <c r="FO41" s="522"/>
      <c r="FP41" s="522"/>
      <c r="FQ41" s="522"/>
      <c r="FR41" s="522"/>
      <c r="FS41" s="522"/>
      <c r="FT41" s="522"/>
      <c r="FU41" s="522"/>
      <c r="FV41" s="522"/>
      <c r="FW41" s="522"/>
      <c r="FX41" s="522"/>
      <c r="FY41" s="522">
        <f>+SUM(FO41:FX41)</f>
        <v>0</v>
      </c>
      <c r="GA41" s="708"/>
    </row>
    <row r="42" spans="2:183" ht="15.75" x14ac:dyDescent="0.25">
      <c r="B42" s="693" t="s">
        <v>736</v>
      </c>
      <c r="C42" s="24">
        <v>-116.92701799999986</v>
      </c>
      <c r="D42" s="24">
        <v>39.76757299999997</v>
      </c>
      <c r="E42" s="24">
        <v>-63.584958999999913</v>
      </c>
      <c r="F42" s="24">
        <v>-32.12152100000003</v>
      </c>
      <c r="G42" s="24">
        <v>68.136638999999946</v>
      </c>
      <c r="H42" s="24">
        <v>-264.66541199999995</v>
      </c>
      <c r="I42" s="24">
        <v>34.372112999999899</v>
      </c>
      <c r="J42" s="24">
        <v>-336.15186300000005</v>
      </c>
      <c r="K42" s="24">
        <v>57.590144000000009</v>
      </c>
      <c r="L42" s="24">
        <v>185.6891619999999</v>
      </c>
      <c r="M42" s="24">
        <v>98.790718000000197</v>
      </c>
      <c r="N42" s="24">
        <v>228.07166200000006</v>
      </c>
      <c r="O42" s="24">
        <f>+SUM(C42:N42)</f>
        <v>-101.03276199999982</v>
      </c>
      <c r="P42" s="685"/>
      <c r="Q42" s="24">
        <v>-65.885267999999996</v>
      </c>
      <c r="R42" s="24">
        <v>-122.70999000000006</v>
      </c>
      <c r="S42" s="24">
        <v>332.91942299999994</v>
      </c>
      <c r="T42" s="24">
        <v>-130.16540799999996</v>
      </c>
      <c r="U42" s="24">
        <v>-98.233451000000059</v>
      </c>
      <c r="V42" s="24">
        <v>-130.85518200000013</v>
      </c>
      <c r="W42" s="24">
        <v>-111.635312</v>
      </c>
      <c r="X42" s="24">
        <v>187.48467700000015</v>
      </c>
      <c r="Y42" s="24">
        <v>-90.271063000000026</v>
      </c>
      <c r="Z42" s="24">
        <v>-176.55279299999995</v>
      </c>
      <c r="AA42" s="24">
        <v>-5.1866999999999734</v>
      </c>
      <c r="AB42" s="24">
        <v>339.75107200000002</v>
      </c>
      <c r="AC42" s="24">
        <f>+SUM(Q42:AB42)</f>
        <v>-71.339995000000044</v>
      </c>
      <c r="AD42" s="685"/>
      <c r="AE42" s="24">
        <v>-178.08023400000013</v>
      </c>
      <c r="AF42" s="24">
        <v>-68.83214600000008</v>
      </c>
      <c r="AG42" s="24">
        <v>79.194393000000105</v>
      </c>
      <c r="AH42" s="24">
        <v>-116.47864599999991</v>
      </c>
      <c r="AI42" s="24">
        <v>-130.7868860000001</v>
      </c>
      <c r="AJ42" s="24">
        <v>100.63115100000005</v>
      </c>
      <c r="AK42" s="24">
        <v>14.994878999999855</v>
      </c>
      <c r="AL42" s="24">
        <v>55.229900000000043</v>
      </c>
      <c r="AM42" s="24">
        <v>31.963868999999931</v>
      </c>
      <c r="AN42" s="24">
        <v>-47.437645999999859</v>
      </c>
      <c r="AO42" s="24">
        <v>-79.814202000000023</v>
      </c>
      <c r="AP42" s="24">
        <v>317.06422499999996</v>
      </c>
      <c r="AQ42" s="24">
        <f>+SUM(AE42:AP42)</f>
        <v>-22.351343000000156</v>
      </c>
      <c r="AR42" s="685"/>
      <c r="AS42" s="24">
        <v>-133.95810300000005</v>
      </c>
      <c r="AT42" s="24">
        <v>46.394556000000193</v>
      </c>
      <c r="AU42" s="24">
        <v>518.94401900000003</v>
      </c>
      <c r="AV42" s="24">
        <v>-195.46308700000003</v>
      </c>
      <c r="AW42" s="24">
        <v>-70.723836000000006</v>
      </c>
      <c r="AX42" s="24">
        <v>-202.8287039999999</v>
      </c>
      <c r="AY42" s="24">
        <v>-23.920444000000089</v>
      </c>
      <c r="AZ42" s="24">
        <v>-8.5285720000000538</v>
      </c>
      <c r="BA42" s="24">
        <v>72.270557000000053</v>
      </c>
      <c r="BB42" s="24">
        <v>-35.961745000000064</v>
      </c>
      <c r="BC42" s="24">
        <v>-95.809785999999917</v>
      </c>
      <c r="BD42" s="24">
        <v>246.81240600000001</v>
      </c>
      <c r="BE42" s="24">
        <f>+SUM(AS42:BD42)</f>
        <v>117.22726100000017</v>
      </c>
      <c r="BF42" s="685"/>
      <c r="BG42" s="24">
        <v>-155.43996200000015</v>
      </c>
      <c r="BH42" s="24">
        <v>-150.75754799999982</v>
      </c>
      <c r="BI42" s="24">
        <v>209.85958500000004</v>
      </c>
      <c r="BJ42" s="24">
        <v>-97.688858999999979</v>
      </c>
      <c r="BK42" s="24">
        <v>-184.83491900000013</v>
      </c>
      <c r="BL42" s="24">
        <v>48.009954999999991</v>
      </c>
      <c r="BM42" s="24">
        <v>-32.18392700000004</v>
      </c>
      <c r="BN42" s="24">
        <v>89.536368999999922</v>
      </c>
      <c r="BO42" s="24">
        <v>27.568832000000157</v>
      </c>
      <c r="BP42" s="24">
        <v>-123.33960300000012</v>
      </c>
      <c r="BQ42" s="24">
        <v>-145.44952499999999</v>
      </c>
      <c r="BR42" s="24">
        <v>206.30662000000007</v>
      </c>
      <c r="BS42" s="24">
        <f>+SUM(BG42:BR42)</f>
        <v>-308.41298200000006</v>
      </c>
      <c r="BT42" s="685"/>
      <c r="BU42" s="24">
        <v>97.120085000000017</v>
      </c>
      <c r="BV42" s="24">
        <v>-111.60709399999996</v>
      </c>
      <c r="BW42" s="24">
        <v>-46.750330000000076</v>
      </c>
      <c r="BX42" s="24">
        <v>-105.25600699999995</v>
      </c>
      <c r="BY42" s="24">
        <v>-458.95000800000003</v>
      </c>
      <c r="BZ42" s="24">
        <v>334.28795599999989</v>
      </c>
      <c r="CA42" s="24">
        <v>140.8603270000001</v>
      </c>
      <c r="CB42" s="24">
        <v>23.819590000000062</v>
      </c>
      <c r="CC42" s="24">
        <v>-15.036287000000129</v>
      </c>
      <c r="CD42" s="24">
        <v>50.482882000000245</v>
      </c>
      <c r="CE42" s="24">
        <v>-188.75881700000014</v>
      </c>
      <c r="CF42" s="24">
        <v>130.47637699999996</v>
      </c>
      <c r="CG42" s="24">
        <f>+SUM(BU42:CF42)</f>
        <v>-149.31132600000001</v>
      </c>
      <c r="CH42" s="685"/>
      <c r="CI42" s="24">
        <v>-245.05989799999998</v>
      </c>
      <c r="CJ42" s="24">
        <v>33.266975000000002</v>
      </c>
      <c r="CK42" s="24">
        <v>502.69414299999994</v>
      </c>
      <c r="CL42" s="24">
        <v>-302.76280099999985</v>
      </c>
      <c r="CM42" s="24">
        <v>-354.04609300000016</v>
      </c>
      <c r="CN42" s="24">
        <v>384.40836899999999</v>
      </c>
      <c r="CO42" s="24">
        <v>-260.55234999999993</v>
      </c>
      <c r="CP42" s="24">
        <v>-4.2863830000001144</v>
      </c>
      <c r="CQ42" s="24">
        <v>289.48008300000015</v>
      </c>
      <c r="CR42" s="24">
        <v>-91.624925000000076</v>
      </c>
      <c r="CS42" s="24">
        <v>36.802659000000176</v>
      </c>
      <c r="CT42" s="24">
        <v>362.07811599999991</v>
      </c>
      <c r="CU42" s="24">
        <f>+SUM(CI42:CT42)</f>
        <v>350.39789500000006</v>
      </c>
      <c r="CV42" s="685"/>
      <c r="CW42" s="24">
        <v>-359.73614800000018</v>
      </c>
      <c r="CX42" s="24">
        <v>324.98678300000017</v>
      </c>
      <c r="CY42" s="24">
        <v>-172.07619200000011</v>
      </c>
      <c r="CZ42" s="24">
        <v>75.36119900000017</v>
      </c>
      <c r="DA42" s="24">
        <v>-118.80552800000009</v>
      </c>
      <c r="DB42" s="24">
        <v>-107.80263799999989</v>
      </c>
      <c r="DC42" s="24">
        <v>134.32987000000003</v>
      </c>
      <c r="DD42" s="24">
        <v>149.91192299999989</v>
      </c>
      <c r="DE42" s="24">
        <v>118.77330900000004</v>
      </c>
      <c r="DF42" s="24">
        <v>-371.26240500000006</v>
      </c>
      <c r="DG42" s="24">
        <v>-475.44884199999979</v>
      </c>
      <c r="DH42" s="24">
        <v>399.30927699999984</v>
      </c>
      <c r="DI42" s="24">
        <f>+SUM(CW42:DH42)</f>
        <v>-402.45939199999998</v>
      </c>
      <c r="DJ42" s="685"/>
      <c r="DK42" s="24">
        <v>-134.75534500000003</v>
      </c>
      <c r="DL42" s="24">
        <v>-9.5241880000000947</v>
      </c>
      <c r="DM42" s="24">
        <v>44.99919900000009</v>
      </c>
      <c r="DN42" s="24">
        <v>6.5200129999998353</v>
      </c>
      <c r="DO42" s="24">
        <v>-291.86576999999988</v>
      </c>
      <c r="DP42" s="24">
        <v>-22.075568999999859</v>
      </c>
      <c r="DQ42" s="24">
        <v>31.103563999999778</v>
      </c>
      <c r="DR42" s="24">
        <v>113.04747799999996</v>
      </c>
      <c r="DS42" s="24">
        <v>-514.39560299999971</v>
      </c>
      <c r="DT42" s="24">
        <v>-454.75637100000017</v>
      </c>
      <c r="DU42" s="24">
        <v>-469.66843100000006</v>
      </c>
      <c r="DV42" s="24">
        <v>774.36299000000008</v>
      </c>
      <c r="DW42" s="24">
        <f>+SUM(DK42:DV42)</f>
        <v>-927.00803300000007</v>
      </c>
      <c r="DX42" s="685"/>
      <c r="DY42" s="24">
        <v>-260.22570700000006</v>
      </c>
      <c r="DZ42" s="24">
        <v>-77.117205000000013</v>
      </c>
      <c r="EA42" s="24">
        <v>301.33550199999991</v>
      </c>
      <c r="EB42" s="24">
        <v>-121.09996999999976</v>
      </c>
      <c r="EC42" s="24">
        <v>-85.554937000000336</v>
      </c>
      <c r="ED42" s="24">
        <v>-166.06562199999962</v>
      </c>
      <c r="EE42" s="24">
        <v>-153.13907100000006</v>
      </c>
      <c r="EF42" s="24">
        <v>228.8055330000002</v>
      </c>
      <c r="EG42" s="24">
        <v>314.68719299999975</v>
      </c>
      <c r="EH42" s="24">
        <v>-425.86568299999999</v>
      </c>
      <c r="EI42" s="24">
        <v>368.97373999999991</v>
      </c>
      <c r="EJ42" s="24">
        <v>293.5528752500004</v>
      </c>
      <c r="EK42" s="24">
        <f>+SUM(DY42:EJ42)</f>
        <v>218.28664825000033</v>
      </c>
      <c r="EL42" s="685"/>
      <c r="EM42" s="24">
        <v>41.942171799999869</v>
      </c>
      <c r="EN42" s="24">
        <v>198.31389166999975</v>
      </c>
      <c r="EO42" s="24">
        <v>414.50882903000024</v>
      </c>
      <c r="EP42" s="24">
        <v>-318.01366224999992</v>
      </c>
      <c r="EQ42" s="24">
        <v>-87.371517020000056</v>
      </c>
      <c r="ER42" s="24">
        <v>126.04674702999978</v>
      </c>
      <c r="ES42" s="24">
        <v>332.16415536000022</v>
      </c>
      <c r="ET42" s="24">
        <v>93.956237370001872</v>
      </c>
      <c r="EU42" s="24">
        <v>-115.29124311000191</v>
      </c>
      <c r="EV42" s="24">
        <v>-175.25947784000005</v>
      </c>
      <c r="EW42" s="24">
        <v>-209.14505673000008</v>
      </c>
      <c r="EX42" s="24">
        <v>244.77900746</v>
      </c>
      <c r="EY42" s="24">
        <f>+SUM(EM42:EX42)</f>
        <v>546.63008276999972</v>
      </c>
      <c r="EZ42" s="685"/>
      <c r="FA42" s="24">
        <v>100.16536896000207</v>
      </c>
      <c r="FB42" s="24">
        <v>-25.111837890002107</v>
      </c>
      <c r="FC42" s="24">
        <v>22.977463620000208</v>
      </c>
      <c r="FD42" s="24">
        <v>-341.09624371000018</v>
      </c>
      <c r="FE42" s="24">
        <v>5.7895298799999182</v>
      </c>
      <c r="FF42" s="24">
        <v>180.48861453000018</v>
      </c>
      <c r="FG42" s="24">
        <v>94.820702320000009</v>
      </c>
      <c r="FH42" s="24">
        <v>49.465196749999905</v>
      </c>
      <c r="FI42" s="24">
        <v>-162.44290570999988</v>
      </c>
      <c r="FJ42" s="24">
        <v>-2.4342638299999635</v>
      </c>
      <c r="FK42" s="24">
        <v>-177.73602229000016</v>
      </c>
      <c r="FL42" s="24">
        <v>326.24043441000003</v>
      </c>
      <c r="FM42" s="24">
        <f>+SUM(FA42:FL42)</f>
        <v>71.126037040000028</v>
      </c>
      <c r="FO42" s="24">
        <v>27.270885890000045</v>
      </c>
      <c r="FP42" s="24">
        <v>32.602950459999875</v>
      </c>
      <c r="FQ42" s="24">
        <v>-91.334735720000026</v>
      </c>
      <c r="FR42" s="24">
        <v>34.087218030000031</v>
      </c>
      <c r="FS42" s="24">
        <v>2.4353959899999609</v>
      </c>
      <c r="FT42" s="24">
        <v>-65.994840479999993</v>
      </c>
      <c r="FU42" s="24">
        <v>66.426480150000089</v>
      </c>
      <c r="FV42" s="24">
        <v>-38.507536580000078</v>
      </c>
      <c r="FW42" s="24">
        <v>28.311160859999973</v>
      </c>
      <c r="FX42" s="24">
        <v>-61.049311239999952</v>
      </c>
      <c r="FY42" s="24">
        <f>+SUM(FO42:FX42)</f>
        <v>-65.752332640000077</v>
      </c>
      <c r="GA42" s="708"/>
    </row>
    <row r="43" spans="2:183" x14ac:dyDescent="0.25">
      <c r="B43" s="114" t="s">
        <v>693</v>
      </c>
    </row>
    <row r="44" spans="2:183" x14ac:dyDescent="0.25">
      <c r="B44" s="114" t="s">
        <v>730</v>
      </c>
    </row>
    <row r="45" spans="2:183" x14ac:dyDescent="0.25">
      <c r="B45" s="114" t="s">
        <v>744</v>
      </c>
    </row>
    <row r="46" spans="2:183" x14ac:dyDescent="0.25">
      <c r="FO46" s="738"/>
      <c r="FP46" s="738"/>
    </row>
  </sheetData>
  <mergeCells count="13">
    <mergeCell ref="BG5:BS5"/>
    <mergeCell ref="BU5:CG5"/>
    <mergeCell ref="CI5:CU5"/>
    <mergeCell ref="CW5:DI5"/>
    <mergeCell ref="C5:O5"/>
    <mergeCell ref="Q5:AC5"/>
    <mergeCell ref="AE5:AQ5"/>
    <mergeCell ref="AS5:BE5"/>
    <mergeCell ref="EM5:EY5"/>
    <mergeCell ref="FA5:FM5"/>
    <mergeCell ref="FO5:FY5"/>
    <mergeCell ref="DK5:DW5"/>
    <mergeCell ref="DY5:EK5"/>
  </mergeCells>
  <hyperlinks>
    <hyperlink ref="B5" location="ÍNDICE!A1" display="Menú principal" xr:uid="{942334FC-6014-40AE-A93B-F699A4B8FC1E}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H17"/>
  <sheetViews>
    <sheetView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19" sqref="F19"/>
    </sheetView>
  </sheetViews>
  <sheetFormatPr baseColWidth="10" defaultColWidth="10.85546875" defaultRowHeight="15" x14ac:dyDescent="0.25"/>
  <cols>
    <col min="1" max="1" width="10.85546875" style="285"/>
    <col min="2" max="2" width="36.5703125" style="285" customWidth="1"/>
    <col min="3" max="3" width="13.85546875" style="285" customWidth="1"/>
    <col min="4" max="4" width="12.42578125" style="285" customWidth="1"/>
    <col min="5" max="5" width="11.140625" style="285" customWidth="1"/>
    <col min="6" max="6" width="12.28515625" style="285" customWidth="1"/>
    <col min="7" max="7" width="15.140625" style="285" customWidth="1"/>
    <col min="8" max="8" width="13.42578125" style="285" customWidth="1"/>
    <col min="9" max="16384" width="10.85546875" style="285"/>
  </cols>
  <sheetData>
    <row r="3" spans="2:8" x14ac:dyDescent="0.25">
      <c r="B3" s="282" t="s">
        <v>425</v>
      </c>
      <c r="C3" s="282"/>
      <c r="D3" s="282"/>
      <c r="E3" s="282"/>
      <c r="F3" s="283"/>
      <c r="G3" s="284"/>
      <c r="H3" s="284"/>
    </row>
    <row r="4" spans="2:8" x14ac:dyDescent="0.25">
      <c r="B4" s="282" t="s">
        <v>426</v>
      </c>
      <c r="C4" s="282"/>
      <c r="D4" s="282"/>
      <c r="E4" s="282"/>
      <c r="F4" s="283"/>
      <c r="G4" s="284"/>
      <c r="H4" s="284"/>
    </row>
    <row r="5" spans="2:8" x14ac:dyDescent="0.25">
      <c r="B5" s="282"/>
      <c r="C5" s="776">
        <v>44440</v>
      </c>
      <c r="D5" s="777"/>
      <c r="E5" s="777"/>
      <c r="F5" s="776">
        <v>44531</v>
      </c>
      <c r="G5" s="777"/>
      <c r="H5" s="777"/>
    </row>
    <row r="6" spans="2:8" x14ac:dyDescent="0.25">
      <c r="B6" s="283"/>
      <c r="C6" s="286" t="s">
        <v>427</v>
      </c>
      <c r="D6" s="286" t="s">
        <v>391</v>
      </c>
      <c r="E6" s="286" t="s">
        <v>428</v>
      </c>
      <c r="F6" s="286" t="s">
        <v>427</v>
      </c>
      <c r="G6" s="286" t="s">
        <v>391</v>
      </c>
      <c r="H6" s="286" t="s">
        <v>428</v>
      </c>
    </row>
    <row r="7" spans="2:8" x14ac:dyDescent="0.25">
      <c r="B7" s="287"/>
      <c r="C7" s="288" t="s">
        <v>202</v>
      </c>
      <c r="D7" s="288" t="s">
        <v>203</v>
      </c>
      <c r="E7" s="286" t="s">
        <v>429</v>
      </c>
      <c r="F7" s="288" t="s">
        <v>202</v>
      </c>
      <c r="G7" s="288" t="s">
        <v>203</v>
      </c>
      <c r="H7" s="286" t="s">
        <v>429</v>
      </c>
    </row>
    <row r="8" spans="2:8" x14ac:dyDescent="0.25">
      <c r="B8" s="289" t="s">
        <v>25</v>
      </c>
      <c r="C8" s="290">
        <f>+C9+C10</f>
        <v>199.35637652</v>
      </c>
      <c r="D8" s="290">
        <f>+D9+D10</f>
        <v>192.27293761999999</v>
      </c>
      <c r="E8" s="290">
        <f>+E9+E10</f>
        <v>-7.0834388999999991</v>
      </c>
      <c r="F8" s="290">
        <f>+F9+F10</f>
        <v>199.46713174000001</v>
      </c>
      <c r="G8" s="290">
        <f>+G9+G10</f>
        <v>201.88369284000001</v>
      </c>
      <c r="H8" s="290">
        <f>+G8-F8</f>
        <v>2.4165610999999956</v>
      </c>
    </row>
    <row r="9" spans="2:8" x14ac:dyDescent="0.25">
      <c r="B9" s="291" t="s">
        <v>430</v>
      </c>
      <c r="C9" s="292">
        <v>16.463896519999999</v>
      </c>
      <c r="D9" s="292">
        <v>9.3804576199999996</v>
      </c>
      <c r="E9" s="292">
        <f>+D9-C9</f>
        <v>-7.0834388999999991</v>
      </c>
      <c r="F9" s="292">
        <f>26174651.74/1000000-9.6</f>
        <v>16.57465174</v>
      </c>
      <c r="G9" s="292">
        <f>18991212.84/1000000</f>
        <v>18.991212839999999</v>
      </c>
      <c r="H9" s="292">
        <f>+G9-F9</f>
        <v>2.4165610999999991</v>
      </c>
    </row>
    <row r="10" spans="2:8" x14ac:dyDescent="0.25">
      <c r="B10" s="291" t="s">
        <v>431</v>
      </c>
      <c r="C10" s="292">
        <v>182.89248000000001</v>
      </c>
      <c r="D10" s="292">
        <v>182.89248000000001</v>
      </c>
      <c r="E10" s="292">
        <f>+D10-C10</f>
        <v>0</v>
      </c>
      <c r="F10" s="292">
        <f>182892480/1000000</f>
        <v>182.89248000000001</v>
      </c>
      <c r="G10" s="292">
        <f>182892480/1000000</f>
        <v>182.89248000000001</v>
      </c>
      <c r="H10" s="292">
        <f>+G10-F10</f>
        <v>0</v>
      </c>
    </row>
    <row r="11" spans="2:8" x14ac:dyDescent="0.25">
      <c r="B11" s="289" t="s">
        <v>432</v>
      </c>
      <c r="C11" s="293">
        <f>+C12</f>
        <v>10.134725650000007</v>
      </c>
      <c r="D11" s="293">
        <f>+D12</f>
        <v>76.634725650000007</v>
      </c>
      <c r="E11" s="293">
        <f>+D11-C11</f>
        <v>66.5</v>
      </c>
      <c r="F11" s="293">
        <f>+F12</f>
        <v>10.134725650000007</v>
      </c>
      <c r="G11" s="293">
        <f>+G12</f>
        <v>76.634725650000007</v>
      </c>
      <c r="H11" s="293">
        <f>+G11-F11</f>
        <v>66.5</v>
      </c>
    </row>
    <row r="12" spans="2:8" x14ac:dyDescent="0.25">
      <c r="B12" s="291" t="s">
        <v>433</v>
      </c>
      <c r="C12" s="292">
        <v>10.134725650000007</v>
      </c>
      <c r="D12" s="292">
        <v>76.634725650000007</v>
      </c>
      <c r="E12" s="292">
        <f>+D12-C12</f>
        <v>66.5</v>
      </c>
      <c r="F12" s="292">
        <f>86634725.65/1000000-66.5-10</f>
        <v>10.134725650000007</v>
      </c>
      <c r="G12" s="292">
        <f>76634725.65/1000000</f>
        <v>76.634725650000007</v>
      </c>
      <c r="H12" s="292">
        <f>+G12-F12</f>
        <v>66.5</v>
      </c>
    </row>
    <row r="13" spans="2:8" x14ac:dyDescent="0.25">
      <c r="B13" s="291"/>
      <c r="C13" s="292"/>
      <c r="D13" s="292"/>
      <c r="E13" s="292"/>
      <c r="F13" s="292">
        <v>0</v>
      </c>
      <c r="G13" s="292"/>
      <c r="H13" s="292">
        <v>0</v>
      </c>
    </row>
    <row r="14" spans="2:8" x14ac:dyDescent="0.25">
      <c r="B14" s="294" t="s">
        <v>50</v>
      </c>
      <c r="C14" s="295">
        <f>+C8+C11</f>
        <v>209.49110217</v>
      </c>
      <c r="D14" s="295">
        <f>+D8+D11</f>
        <v>268.90766327</v>
      </c>
      <c r="E14" s="295">
        <f>+E8+E12</f>
        <v>59.416561100000003</v>
      </c>
      <c r="F14" s="296">
        <f>+F8+F12</f>
        <v>209.60185739000002</v>
      </c>
      <c r="G14" s="296">
        <f>+G8+G12</f>
        <v>278.51841849000004</v>
      </c>
      <c r="H14" s="296">
        <f>+H8+H12</f>
        <v>68.916561099999996</v>
      </c>
    </row>
    <row r="16" spans="2:8" x14ac:dyDescent="0.25">
      <c r="B16" s="297" t="s">
        <v>434</v>
      </c>
      <c r="D16" s="298"/>
    </row>
    <row r="17" spans="2:2" x14ac:dyDescent="0.25">
      <c r="B17" s="297" t="s">
        <v>435</v>
      </c>
    </row>
  </sheetData>
  <mergeCells count="2">
    <mergeCell ref="C5:E5"/>
    <mergeCell ref="F5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D27"/>
  <sheetViews>
    <sheetView topLeftCell="B10" zoomScale="90" zoomScaleNormal="90" workbookViewId="0">
      <selection activeCell="K29" sqref="K29"/>
    </sheetView>
  </sheetViews>
  <sheetFormatPr baseColWidth="10" defaultRowHeight="15" x14ac:dyDescent="0.25"/>
  <cols>
    <col min="2" max="2" width="19" customWidth="1"/>
    <col min="12" max="12" width="12.42578125" bestFit="1" customWidth="1"/>
    <col min="15" max="15" width="9.5703125" customWidth="1"/>
    <col min="16" max="16" width="10.140625" customWidth="1"/>
    <col min="17" max="17" width="10" style="8" bestFit="1" customWidth="1"/>
  </cols>
  <sheetData>
    <row r="2" spans="2:30" s="8" customFormat="1" x14ac:dyDescent="0.25">
      <c r="C2" s="8" t="s">
        <v>403</v>
      </c>
    </row>
    <row r="3" spans="2:30" x14ac:dyDescent="0.25">
      <c r="C3" s="778">
        <v>2021</v>
      </c>
      <c r="D3" s="778"/>
      <c r="E3" s="778"/>
      <c r="F3" s="778"/>
      <c r="G3" s="778"/>
      <c r="H3" s="778"/>
      <c r="I3" s="778"/>
      <c r="J3" s="778"/>
      <c r="K3" s="778"/>
      <c r="L3" s="778"/>
      <c r="M3" s="778"/>
      <c r="N3" s="778"/>
      <c r="O3" s="779"/>
      <c r="S3">
        <v>2022</v>
      </c>
    </row>
    <row r="4" spans="2:30" x14ac:dyDescent="0.25">
      <c r="C4" s="266" t="s">
        <v>111</v>
      </c>
      <c r="D4" s="266" t="s">
        <v>100</v>
      </c>
      <c r="E4" s="266" t="s">
        <v>101</v>
      </c>
      <c r="F4" s="266" t="s">
        <v>102</v>
      </c>
      <c r="G4" s="266" t="s">
        <v>103</v>
      </c>
      <c r="H4" s="266" t="s">
        <v>104</v>
      </c>
      <c r="I4" s="266" t="s">
        <v>105</v>
      </c>
      <c r="J4" s="266" t="s">
        <v>106</v>
      </c>
      <c r="K4" s="266" t="s">
        <v>107</v>
      </c>
      <c r="L4" s="266" t="s">
        <v>108</v>
      </c>
      <c r="M4" s="266" t="s">
        <v>109</v>
      </c>
      <c r="N4" s="266" t="s">
        <v>110</v>
      </c>
      <c r="O4" s="274" t="s">
        <v>50</v>
      </c>
      <c r="P4" s="275" t="s">
        <v>250</v>
      </c>
      <c r="Q4" s="275" t="s">
        <v>415</v>
      </c>
      <c r="S4" s="8" t="str">
        <f>+C4</f>
        <v>enero</v>
      </c>
      <c r="T4" s="8" t="str">
        <f t="shared" ref="T4:Z4" si="0">+D4</f>
        <v>febrero</v>
      </c>
      <c r="U4" s="8" t="str">
        <f t="shared" si="0"/>
        <v>marzo</v>
      </c>
      <c r="V4" s="8" t="str">
        <f t="shared" si="0"/>
        <v>abril</v>
      </c>
      <c r="W4" s="8" t="str">
        <f t="shared" si="0"/>
        <v>mayo</v>
      </c>
      <c r="X4" s="8" t="str">
        <f t="shared" si="0"/>
        <v>junio</v>
      </c>
      <c r="Y4" s="8" t="str">
        <f t="shared" si="0"/>
        <v>julio</v>
      </c>
      <c r="Z4" s="8" t="str">
        <f t="shared" si="0"/>
        <v>agosto</v>
      </c>
      <c r="AA4" s="8" t="str">
        <f>+K4</f>
        <v>septiembre</v>
      </c>
      <c r="AB4" s="8" t="str">
        <f>+L4</f>
        <v>octubre</v>
      </c>
      <c r="AC4" s="8" t="str">
        <f>+M4</f>
        <v>noviembre</v>
      </c>
      <c r="AD4" s="8" t="str">
        <f>+N4</f>
        <v>diciembre</v>
      </c>
    </row>
    <row r="5" spans="2:30" x14ac:dyDescent="0.25">
      <c r="B5" s="9" t="s">
        <v>404</v>
      </c>
      <c r="C5" s="267" t="e">
        <f>+#REF!</f>
        <v>#REF!</v>
      </c>
      <c r="D5" s="267" t="e">
        <f>+#REF!</f>
        <v>#REF!</v>
      </c>
      <c r="E5" s="267" t="e">
        <f>+#REF!</f>
        <v>#REF!</v>
      </c>
      <c r="F5" s="267" t="e">
        <f>+#REF!</f>
        <v>#REF!</v>
      </c>
      <c r="G5" s="267" t="e">
        <f>+#REF!</f>
        <v>#REF!</v>
      </c>
      <c r="H5" s="267" t="e">
        <f>+#REF!</f>
        <v>#REF!</v>
      </c>
      <c r="I5" s="267" t="e">
        <f>+#REF!</f>
        <v>#REF!</v>
      </c>
      <c r="J5" s="267" t="e">
        <f>+#REF!</f>
        <v>#REF!</v>
      </c>
      <c r="K5" s="267" t="e">
        <f>+#REF!</f>
        <v>#REF!</v>
      </c>
      <c r="L5" s="267" t="e">
        <f>+#REF!</f>
        <v>#REF!</v>
      </c>
      <c r="M5" s="267" t="e">
        <f>+#REF!</f>
        <v>#REF!</v>
      </c>
      <c r="N5" s="267" t="e">
        <f>+#REF!</f>
        <v>#REF!</v>
      </c>
      <c r="O5" s="276" t="e">
        <f t="shared" ref="O5:O10" si="1">+SUM(C5:N5)</f>
        <v>#REF!</v>
      </c>
      <c r="P5" s="276">
        <v>500</v>
      </c>
      <c r="Q5" s="276" t="e">
        <f>+P5-O5</f>
        <v>#REF!</v>
      </c>
      <c r="R5" s="8"/>
      <c r="S5" s="8"/>
    </row>
    <row r="6" spans="2:30" x14ac:dyDescent="0.25">
      <c r="B6" s="9" t="s">
        <v>33</v>
      </c>
      <c r="C6" s="162" t="e">
        <f>+#REF!</f>
        <v>#REF!</v>
      </c>
      <c r="D6" s="162" t="e">
        <f>+#REF!</f>
        <v>#REF!</v>
      </c>
      <c r="E6" s="162" t="e">
        <f>+#REF!</f>
        <v>#REF!</v>
      </c>
      <c r="F6" s="162" t="e">
        <f>+#REF!</f>
        <v>#REF!</v>
      </c>
      <c r="G6" s="162" t="e">
        <f>+#REF!</f>
        <v>#REF!</v>
      </c>
      <c r="H6" s="162" t="e">
        <f>+#REF!</f>
        <v>#REF!</v>
      </c>
      <c r="I6" s="162" t="e">
        <f>+#REF!</f>
        <v>#REF!</v>
      </c>
      <c r="J6" s="162" t="e">
        <f>+#REF!</f>
        <v>#REF!</v>
      </c>
      <c r="K6" s="162" t="e">
        <f>+#REF!</f>
        <v>#REF!</v>
      </c>
      <c r="L6" s="162"/>
      <c r="M6" s="162" t="e">
        <f>+#REF!</f>
        <v>#REF!</v>
      </c>
      <c r="N6" s="131" t="e">
        <f>+#REF!</f>
        <v>#REF!</v>
      </c>
      <c r="O6" s="265" t="e">
        <f t="shared" si="1"/>
        <v>#REF!</v>
      </c>
      <c r="P6" s="265">
        <v>1150</v>
      </c>
      <c r="Q6" s="276" t="e">
        <f>+P6-O6</f>
        <v>#REF!</v>
      </c>
      <c r="R6" s="8"/>
      <c r="S6" s="8"/>
    </row>
    <row r="7" spans="2:30" x14ac:dyDescent="0.25">
      <c r="B7" s="9" t="s">
        <v>34</v>
      </c>
      <c r="C7" s="131" t="e">
        <f>+#REF!</f>
        <v>#REF!</v>
      </c>
      <c r="D7" s="131" t="e">
        <f>+#REF!</f>
        <v>#REF!</v>
      </c>
      <c r="E7" s="131" t="e">
        <f>+#REF!</f>
        <v>#REF!</v>
      </c>
      <c r="F7" s="131" t="e">
        <f>+#REF!</f>
        <v>#REF!</v>
      </c>
      <c r="G7" s="131" t="e">
        <f>+#REF!</f>
        <v>#REF!</v>
      </c>
      <c r="H7" s="131" t="e">
        <f>+#REF!</f>
        <v>#REF!</v>
      </c>
      <c r="I7" s="131" t="e">
        <f>+#REF!</f>
        <v>#REF!</v>
      </c>
      <c r="J7" s="131" t="e">
        <f>+#REF!</f>
        <v>#REF!</v>
      </c>
      <c r="K7" s="131" t="e">
        <f>+#REF!</f>
        <v>#REF!</v>
      </c>
      <c r="L7" s="131" t="e">
        <f>+#REF!</f>
        <v>#REF!</v>
      </c>
      <c r="M7" s="131"/>
      <c r="N7" s="131">
        <f>275+70</f>
        <v>345</v>
      </c>
      <c r="O7" s="274" t="e">
        <f t="shared" si="1"/>
        <v>#REF!</v>
      </c>
      <c r="P7" s="274">
        <v>345</v>
      </c>
      <c r="Q7" s="276" t="e">
        <f>+P7-O7</f>
        <v>#REF!</v>
      </c>
      <c r="R7" s="8"/>
      <c r="S7" s="8"/>
    </row>
    <row r="8" spans="2:30" x14ac:dyDescent="0.25">
      <c r="B8" s="9" t="s">
        <v>36</v>
      </c>
      <c r="C8" s="5" t="e">
        <f>+#REF!</f>
        <v>#REF!</v>
      </c>
      <c r="D8" s="5" t="e">
        <f>+#REF!</f>
        <v>#REF!</v>
      </c>
      <c r="E8" s="5" t="e">
        <f>+#REF!</f>
        <v>#REF!</v>
      </c>
      <c r="F8" s="5" t="e">
        <f>+#REF!</f>
        <v>#REF!</v>
      </c>
      <c r="G8" s="5" t="e">
        <f>+#REF!</f>
        <v>#REF!</v>
      </c>
      <c r="H8" s="5" t="e">
        <f>+#REF!</f>
        <v>#REF!</v>
      </c>
      <c r="I8" s="5" t="e">
        <f>+#REF!</f>
        <v>#REF!</v>
      </c>
      <c r="J8" s="5" t="e">
        <f>+#REF!</f>
        <v>#REF!</v>
      </c>
      <c r="K8" s="5" t="e">
        <f>+#REF!</f>
        <v>#REF!</v>
      </c>
      <c r="L8" s="278" t="e">
        <f>+#REF!</f>
        <v>#REF!</v>
      </c>
      <c r="M8" s="5" t="e">
        <f>+#REF!</f>
        <v>#REF!</v>
      </c>
      <c r="N8" s="5" t="e">
        <f>+#REF!</f>
        <v>#REF!</v>
      </c>
      <c r="O8" s="275" t="e">
        <f t="shared" si="1"/>
        <v>#REF!</v>
      </c>
      <c r="P8" s="275">
        <v>308</v>
      </c>
      <c r="Q8" s="276" t="e">
        <f>+P8-O8</f>
        <v>#REF!</v>
      </c>
      <c r="R8" s="8"/>
      <c r="S8" s="8"/>
    </row>
    <row r="9" spans="2:30" x14ac:dyDescent="0.25">
      <c r="B9" s="9" t="s">
        <v>23</v>
      </c>
      <c r="C9" s="131" t="e">
        <f>+#REF!</f>
        <v>#REF!</v>
      </c>
      <c r="D9" s="131" t="e">
        <f>+#REF!</f>
        <v>#REF!</v>
      </c>
      <c r="E9" s="131" t="e">
        <f>+#REF!</f>
        <v>#REF!</v>
      </c>
      <c r="F9" s="131" t="e">
        <f>+#REF!</f>
        <v>#REF!</v>
      </c>
      <c r="G9" s="131" t="e">
        <f>+#REF!</f>
        <v>#REF!</v>
      </c>
      <c r="H9" s="131" t="e">
        <f>+#REF!</f>
        <v>#REF!</v>
      </c>
      <c r="I9" s="131" t="e">
        <f>+#REF!</f>
        <v>#REF!</v>
      </c>
      <c r="J9" s="131" t="e">
        <f>+#REF!*0</f>
        <v>#REF!</v>
      </c>
      <c r="K9" s="131" t="e">
        <f>+#REF!</f>
        <v>#REF!</v>
      </c>
      <c r="L9" s="279" t="e">
        <f>+#REF!</f>
        <v>#REF!</v>
      </c>
      <c r="M9" s="131" t="e">
        <f>+#REF!</f>
        <v>#REF!</v>
      </c>
      <c r="N9" s="131" t="e">
        <f>+#REF!</f>
        <v>#REF!</v>
      </c>
      <c r="O9" s="281" t="e">
        <f t="shared" si="1"/>
        <v>#REF!</v>
      </c>
      <c r="P9" s="274">
        <v>1500</v>
      </c>
      <c r="Q9" s="276" t="e">
        <f>+P9-O9</f>
        <v>#REF!</v>
      </c>
      <c r="R9" s="8"/>
      <c r="S9" s="8"/>
    </row>
    <row r="10" spans="2:30" x14ac:dyDescent="0.25">
      <c r="B10" s="268" t="s">
        <v>50</v>
      </c>
      <c r="C10" s="269" t="e">
        <f>+SUM(C5:C9)</f>
        <v>#REF!</v>
      </c>
      <c r="D10" s="269" t="e">
        <f t="shared" ref="D10:J10" si="2">+SUM(D5:D9)</f>
        <v>#REF!</v>
      </c>
      <c r="E10" s="269" t="e">
        <f t="shared" si="2"/>
        <v>#REF!</v>
      </c>
      <c r="F10" s="269" t="e">
        <f t="shared" si="2"/>
        <v>#REF!</v>
      </c>
      <c r="G10" s="269" t="e">
        <f t="shared" si="2"/>
        <v>#REF!</v>
      </c>
      <c r="H10" s="269" t="e">
        <f t="shared" si="2"/>
        <v>#REF!</v>
      </c>
      <c r="I10" s="269" t="e">
        <f t="shared" si="2"/>
        <v>#REF!</v>
      </c>
      <c r="J10" s="269" t="e">
        <f t="shared" si="2"/>
        <v>#REF!</v>
      </c>
      <c r="K10" s="269" t="e">
        <f>+SUM(K5:K9)</f>
        <v>#REF!</v>
      </c>
      <c r="L10" s="280" t="e">
        <f>+SUM(L5:L9)</f>
        <v>#REF!</v>
      </c>
      <c r="M10" s="269" t="e">
        <f>+SUM(M5:M9)</f>
        <v>#REF!</v>
      </c>
      <c r="N10" s="269" t="e">
        <f>+SUM(N5:N9)</f>
        <v>#REF!</v>
      </c>
      <c r="O10" s="277" t="e">
        <f t="shared" si="1"/>
        <v>#REF!</v>
      </c>
      <c r="P10" s="277">
        <f>+SUM(P5:P9)</f>
        <v>3803</v>
      </c>
      <c r="Q10" s="277" t="e">
        <f>+SUM(Q5:Q9)</f>
        <v>#REF!</v>
      </c>
      <c r="R10" t="s">
        <v>416</v>
      </c>
    </row>
    <row r="11" spans="2:30" x14ac:dyDescent="0.25">
      <c r="B11" s="270" t="s">
        <v>405</v>
      </c>
      <c r="C11" s="780" t="e">
        <f>+E10+F10+J10+K10</f>
        <v>#REF!</v>
      </c>
      <c r="D11" s="781"/>
      <c r="E11" s="781"/>
      <c r="F11" s="781"/>
      <c r="G11" s="781"/>
      <c r="H11" s="781"/>
      <c r="I11" s="781"/>
      <c r="J11" s="781"/>
      <c r="K11" s="782"/>
      <c r="L11" s="780" t="e">
        <f>+L10+M10+N10</f>
        <v>#REF!</v>
      </c>
      <c r="M11" s="783"/>
      <c r="N11" s="784"/>
      <c r="O11" s="131"/>
      <c r="P11" s="271"/>
      <c r="Q11" s="271"/>
      <c r="R11" s="271"/>
      <c r="S11" s="271"/>
      <c r="T11" s="271"/>
      <c r="U11" s="271"/>
    </row>
    <row r="12" spans="2:30" x14ac:dyDescent="0.25">
      <c r="P12" s="8"/>
      <c r="Q12" s="277"/>
    </row>
    <row r="13" spans="2:30" x14ac:dyDescent="0.25">
      <c r="P13" s="8"/>
    </row>
    <row r="14" spans="2:30" x14ac:dyDescent="0.25">
      <c r="P14" s="8" t="s">
        <v>436</v>
      </c>
    </row>
    <row r="15" spans="2:30" x14ac:dyDescent="0.25">
      <c r="B15" s="8"/>
      <c r="C15" s="778">
        <v>2022</v>
      </c>
      <c r="D15" s="778"/>
      <c r="E15" s="778"/>
      <c r="F15" s="778"/>
      <c r="G15" s="778"/>
      <c r="H15" s="778"/>
      <c r="I15" s="778"/>
      <c r="J15" s="778"/>
      <c r="K15" s="778"/>
      <c r="L15" s="778"/>
      <c r="M15" s="778"/>
      <c r="N15" s="778"/>
      <c r="O15" s="779"/>
      <c r="P15" s="8"/>
    </row>
    <row r="16" spans="2:30" x14ac:dyDescent="0.25">
      <c r="B16" s="8"/>
      <c r="C16" s="266" t="s">
        <v>111</v>
      </c>
      <c r="D16" s="266" t="s">
        <v>100</v>
      </c>
      <c r="E16" s="266" t="s">
        <v>101</v>
      </c>
      <c r="F16" s="266" t="s">
        <v>102</v>
      </c>
      <c r="G16" s="266" t="s">
        <v>103</v>
      </c>
      <c r="H16" s="266" t="s">
        <v>104</v>
      </c>
      <c r="I16" s="266" t="s">
        <v>105</v>
      </c>
      <c r="J16" s="266" t="s">
        <v>106</v>
      </c>
      <c r="K16" s="266" t="s">
        <v>107</v>
      </c>
      <c r="L16" s="266" t="s">
        <v>108</v>
      </c>
      <c r="M16" s="266" t="s">
        <v>109</v>
      </c>
      <c r="N16" s="266" t="s">
        <v>110</v>
      </c>
      <c r="O16" s="274" t="s">
        <v>50</v>
      </c>
      <c r="P16" s="5" t="s">
        <v>663</v>
      </c>
      <c r="Q16" s="275" t="s">
        <v>415</v>
      </c>
    </row>
    <row r="17" spans="2:17" x14ac:dyDescent="0.25">
      <c r="B17" s="9" t="s">
        <v>404</v>
      </c>
      <c r="C17" s="267" t="e">
        <f>+#REF!</f>
        <v>#REF!</v>
      </c>
      <c r="D17" s="267" t="e">
        <f>+#REF!</f>
        <v>#REF!</v>
      </c>
      <c r="E17" s="267" t="e">
        <f>+#REF!</f>
        <v>#REF!</v>
      </c>
      <c r="F17" s="267" t="e">
        <f>+#REF!</f>
        <v>#REF!</v>
      </c>
      <c r="G17" s="267" t="e">
        <f>+#REF!</f>
        <v>#REF!</v>
      </c>
      <c r="H17" s="267" t="e">
        <f>+#REF!</f>
        <v>#REF!</v>
      </c>
      <c r="I17" s="267" t="e">
        <f>+#REF!</f>
        <v>#REF!</v>
      </c>
      <c r="J17" s="267" t="e">
        <f>+#REF!</f>
        <v>#REF!</v>
      </c>
      <c r="K17" s="267" t="e">
        <f>+#REF!</f>
        <v>#REF!</v>
      </c>
      <c r="L17" s="267" t="e">
        <f>+#REF!</f>
        <v>#REF!</v>
      </c>
      <c r="M17" s="267" t="e">
        <f>+#REF!</f>
        <v>#REF!</v>
      </c>
      <c r="N17" s="267" t="e">
        <f>+#REF!</f>
        <v>#REF!</v>
      </c>
      <c r="O17" s="276" t="e">
        <f t="shared" ref="O17:O22" si="3">+SUM(C17:N17)</f>
        <v>#REF!</v>
      </c>
      <c r="P17" s="267" t="e">
        <f>+SUM(C17:J17)</f>
        <v>#REF!</v>
      </c>
      <c r="Q17" s="276" t="e">
        <f>+P17-O17</f>
        <v>#REF!</v>
      </c>
    </row>
    <row r="18" spans="2:17" x14ac:dyDescent="0.25">
      <c r="B18" s="9" t="s">
        <v>33</v>
      </c>
      <c r="C18" s="162" t="e">
        <f>+#REF!</f>
        <v>#REF!</v>
      </c>
      <c r="D18" s="162" t="e">
        <f>+#REF!</f>
        <v>#REF!</v>
      </c>
      <c r="E18" s="162" t="e">
        <f>+#REF!</f>
        <v>#REF!</v>
      </c>
      <c r="F18" s="162" t="e">
        <f>+#REF!</f>
        <v>#REF!</v>
      </c>
      <c r="G18" s="162" t="e">
        <f>+#REF!</f>
        <v>#REF!</v>
      </c>
      <c r="H18" s="162" t="e">
        <f>+#REF!</f>
        <v>#REF!</v>
      </c>
      <c r="I18" s="162" t="e">
        <f>+#REF!</f>
        <v>#REF!</v>
      </c>
      <c r="J18" s="162" t="e">
        <f>+#REF!</f>
        <v>#REF!</v>
      </c>
      <c r="K18" s="162" t="e">
        <f>+#REF!</f>
        <v>#REF!</v>
      </c>
      <c r="L18" s="162" t="e">
        <f>+#REF!</f>
        <v>#REF!</v>
      </c>
      <c r="M18" s="162" t="e">
        <f>+#REF!</f>
        <v>#REF!</v>
      </c>
      <c r="N18" s="162" t="e">
        <f>+#REF!</f>
        <v>#REF!</v>
      </c>
      <c r="O18" s="265" t="e">
        <f t="shared" si="3"/>
        <v>#REF!</v>
      </c>
      <c r="P18" s="267" t="e">
        <f>+SUM(C18:J18)</f>
        <v>#REF!</v>
      </c>
      <c r="Q18" s="276" t="e">
        <f>+P18-O18</f>
        <v>#REF!</v>
      </c>
    </row>
    <row r="19" spans="2:17" x14ac:dyDescent="0.25">
      <c r="B19" s="9" t="s">
        <v>34</v>
      </c>
      <c r="C19" s="131" t="e">
        <f>+#REF!</f>
        <v>#REF!</v>
      </c>
      <c r="D19" s="131" t="e">
        <f>+#REF!</f>
        <v>#REF!</v>
      </c>
      <c r="E19" s="131" t="e">
        <f>+#REF!</f>
        <v>#REF!</v>
      </c>
      <c r="F19" s="131" t="e">
        <f>+#REF!</f>
        <v>#REF!</v>
      </c>
      <c r="G19" s="131" t="e">
        <f>+#REF!</f>
        <v>#REF!</v>
      </c>
      <c r="H19" s="131" t="e">
        <f>+#REF!</f>
        <v>#REF!</v>
      </c>
      <c r="I19" s="131" t="e">
        <f>+#REF!</f>
        <v>#REF!</v>
      </c>
      <c r="J19" s="131" t="e">
        <f>+#REF!</f>
        <v>#REF!</v>
      </c>
      <c r="K19" s="131" t="e">
        <f>+#REF!</f>
        <v>#REF!</v>
      </c>
      <c r="L19" s="131" t="e">
        <f>+#REF!</f>
        <v>#REF!</v>
      </c>
      <c r="M19" s="131" t="e">
        <f>+#REF!</f>
        <v>#REF!</v>
      </c>
      <c r="N19" s="131" t="e">
        <f>+#REF!</f>
        <v>#REF!</v>
      </c>
      <c r="O19" s="274" t="e">
        <f t="shared" si="3"/>
        <v>#REF!</v>
      </c>
      <c r="P19" s="267" t="e">
        <f>+SUM(C19:J19)</f>
        <v>#REF!</v>
      </c>
      <c r="Q19" s="276" t="e">
        <f>+P19-O19</f>
        <v>#REF!</v>
      </c>
    </row>
    <row r="20" spans="2:17" x14ac:dyDescent="0.25">
      <c r="B20" s="9" t="s">
        <v>36</v>
      </c>
      <c r="C20" s="5" t="e">
        <f>+#REF!</f>
        <v>#REF!</v>
      </c>
      <c r="D20" s="5" t="e">
        <f>+#REF!</f>
        <v>#REF!</v>
      </c>
      <c r="E20" s="5" t="e">
        <f>+#REF!</f>
        <v>#REF!</v>
      </c>
      <c r="F20" s="5" t="e">
        <f>+#REF!</f>
        <v>#REF!</v>
      </c>
      <c r="G20" s="5" t="e">
        <f>+#REF!</f>
        <v>#REF!</v>
      </c>
      <c r="H20" s="5" t="e">
        <f>+#REF!</f>
        <v>#REF!</v>
      </c>
      <c r="I20" s="5" t="e">
        <f>+#REF!</f>
        <v>#REF!</v>
      </c>
      <c r="J20" s="5" t="e">
        <f>+#REF!</f>
        <v>#REF!</v>
      </c>
      <c r="K20" s="5" t="e">
        <f>+#REF!</f>
        <v>#REF!</v>
      </c>
      <c r="L20" s="5" t="e">
        <f>+#REF!</f>
        <v>#REF!</v>
      </c>
      <c r="M20" s="5" t="e">
        <f>+#REF!</f>
        <v>#REF!</v>
      </c>
      <c r="N20" s="5" t="e">
        <f>+#REF!</f>
        <v>#REF!</v>
      </c>
      <c r="O20" s="275" t="e">
        <f t="shared" si="3"/>
        <v>#REF!</v>
      </c>
      <c r="P20" s="267" t="e">
        <f>+SUM(C20:J20)</f>
        <v>#REF!</v>
      </c>
      <c r="Q20" s="276" t="e">
        <f>+P20-O20</f>
        <v>#REF!</v>
      </c>
    </row>
    <row r="21" spans="2:17" x14ac:dyDescent="0.25">
      <c r="B21" s="9" t="s">
        <v>23</v>
      </c>
      <c r="C21" s="131" t="e">
        <f>+#REF!</f>
        <v>#REF!</v>
      </c>
      <c r="D21" s="131" t="e">
        <f>+#REF!</f>
        <v>#REF!</v>
      </c>
      <c r="E21" s="131" t="e">
        <f>+#REF!</f>
        <v>#REF!</v>
      </c>
      <c r="F21" s="131" t="e">
        <f>+#REF!</f>
        <v>#REF!</v>
      </c>
      <c r="G21" s="131" t="e">
        <f>+#REF!</f>
        <v>#REF!</v>
      </c>
      <c r="H21" s="131" t="e">
        <f>+#REF!</f>
        <v>#REF!</v>
      </c>
      <c r="I21" s="131" t="e">
        <f>+#REF!</f>
        <v>#REF!</v>
      </c>
      <c r="J21" s="131" t="e">
        <f>+#REF!</f>
        <v>#REF!</v>
      </c>
      <c r="K21" s="131" t="e">
        <f>+#REF!</f>
        <v>#REF!</v>
      </c>
      <c r="L21" s="131" t="e">
        <f>+#REF!</f>
        <v>#REF!</v>
      </c>
      <c r="M21" s="131" t="e">
        <f>+#REF!</f>
        <v>#REF!</v>
      </c>
      <c r="N21" s="131" t="e">
        <f>+#REF!</f>
        <v>#REF!</v>
      </c>
      <c r="O21" s="281" t="e">
        <f t="shared" si="3"/>
        <v>#REF!</v>
      </c>
      <c r="P21" s="267" t="e">
        <f>+SUM(C21:J21)</f>
        <v>#REF!</v>
      </c>
      <c r="Q21" s="276" t="e">
        <f>+P21-O21</f>
        <v>#REF!</v>
      </c>
    </row>
    <row r="22" spans="2:17" x14ac:dyDescent="0.25">
      <c r="B22" s="268" t="s">
        <v>50</v>
      </c>
      <c r="C22" s="269" t="e">
        <f>+SUM(C17:C21)</f>
        <v>#REF!</v>
      </c>
      <c r="D22" s="269" t="e">
        <f t="shared" ref="D22:N22" si="4">+SUM(D17:D21)</f>
        <v>#REF!</v>
      </c>
      <c r="E22" s="269" t="e">
        <f t="shared" si="4"/>
        <v>#REF!</v>
      </c>
      <c r="F22" s="269" t="e">
        <f t="shared" si="4"/>
        <v>#REF!</v>
      </c>
      <c r="G22" s="269" t="e">
        <f t="shared" si="4"/>
        <v>#REF!</v>
      </c>
      <c r="H22" s="269" t="e">
        <f t="shared" si="4"/>
        <v>#REF!</v>
      </c>
      <c r="I22" s="269" t="e">
        <f t="shared" si="4"/>
        <v>#REF!</v>
      </c>
      <c r="J22" s="269" t="e">
        <f t="shared" si="4"/>
        <v>#REF!</v>
      </c>
      <c r="K22" s="269" t="e">
        <f t="shared" si="4"/>
        <v>#REF!</v>
      </c>
      <c r="L22" s="269" t="e">
        <f t="shared" si="4"/>
        <v>#REF!</v>
      </c>
      <c r="M22" s="269" t="e">
        <f t="shared" si="4"/>
        <v>#REF!</v>
      </c>
      <c r="N22" s="269" t="e">
        <f t="shared" si="4"/>
        <v>#REF!</v>
      </c>
      <c r="O22" s="277" t="e">
        <f t="shared" si="3"/>
        <v>#REF!</v>
      </c>
      <c r="P22" s="595" t="e">
        <f>+SUM(P17:P21)</f>
        <v>#REF!</v>
      </c>
      <c r="Q22" s="277" t="e">
        <f>+SUM(Q17:Q21)</f>
        <v>#REF!</v>
      </c>
    </row>
    <row r="23" spans="2:17" x14ac:dyDescent="0.25">
      <c r="B23" s="270" t="s">
        <v>405</v>
      </c>
      <c r="C23" s="780" t="e">
        <f>+E22+F22+J22+K22</f>
        <v>#REF!</v>
      </c>
      <c r="D23" s="781"/>
      <c r="E23" s="781"/>
      <c r="F23" s="781"/>
      <c r="G23" s="781"/>
      <c r="H23" s="781"/>
      <c r="I23" s="781"/>
      <c r="J23" s="781"/>
      <c r="K23" s="782"/>
      <c r="L23" s="780" t="e">
        <f>+L22+M22+N22</f>
        <v>#REF!</v>
      </c>
      <c r="M23" s="783"/>
      <c r="N23" s="784"/>
      <c r="O23" s="131"/>
      <c r="P23" s="271"/>
      <c r="Q23" s="271"/>
    </row>
    <row r="24" spans="2:17" x14ac:dyDescent="0.25">
      <c r="B24" s="9" t="s">
        <v>664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>
        <v>2165</v>
      </c>
      <c r="Q24" s="277"/>
    </row>
    <row r="25" spans="2:17" x14ac:dyDescent="0.25">
      <c r="P25" s="596" t="e">
        <f>+P22-P24</f>
        <v>#REF!</v>
      </c>
    </row>
    <row r="27" spans="2:17" x14ac:dyDescent="0.25">
      <c r="J27" t="s">
        <v>622</v>
      </c>
    </row>
  </sheetData>
  <mergeCells count="6">
    <mergeCell ref="C3:O3"/>
    <mergeCell ref="C11:K11"/>
    <mergeCell ref="L11:N11"/>
    <mergeCell ref="C15:O15"/>
    <mergeCell ref="C23:K23"/>
    <mergeCell ref="L23:N2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ÍNDICE</vt:lpstr>
      <vt:lpstr>Notas</vt:lpstr>
      <vt:lpstr>SPNF</vt:lpstr>
      <vt:lpstr>PGE</vt:lpstr>
      <vt:lpstr>EPS </vt:lpstr>
      <vt:lpstr>GAD</vt:lpstr>
      <vt:lpstr>FSS</vt:lpstr>
      <vt:lpstr>ajustador por prestamos chinos</vt:lpstr>
      <vt:lpstr>ajustadores desembol ld </vt:lpstr>
      <vt:lpstr>FMI SPNF 2019-2027</vt:lpstr>
      <vt:lpstr>fmi spnf financ</vt:lpstr>
      <vt:lpstr>Hoja1</vt:lpstr>
      <vt:lpstr>SPNF COMPARATIVO MEF VS FMI</vt:lpstr>
      <vt:lpstr>FMI PGE+CFDD</vt:lpstr>
      <vt:lpstr>prog. vs eje. pge+cfdd</vt:lpstr>
      <vt:lpstr>PGE&amp;CFDD</vt:lpstr>
      <vt:lpstr>supuestos petroleros 2021-2025</vt:lpstr>
      <vt:lpstr>cuadro de indicadores</vt:lpstr>
      <vt:lpstr>supuestos petroleros 2021</vt:lpstr>
      <vt:lpstr>RESUMEN Desembolsos</vt:lpstr>
      <vt:lpstr>gastos de Capita PGE</vt:lpstr>
      <vt:lpstr>AMT. INTER 2021</vt:lpstr>
      <vt:lpstr>AMORTIZACIÓN 2022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Burbano Robalino, Silvia Alicia</dc:creator>
  <cp:lastModifiedBy>FINANZAS.</cp:lastModifiedBy>
  <cp:lastPrinted>2023-08-29T13:34:17Z</cp:lastPrinted>
  <dcterms:created xsi:type="dcterms:W3CDTF">2020-08-01T14:22:58Z</dcterms:created>
  <dcterms:modified xsi:type="dcterms:W3CDTF">2026-02-10T13:58:25Z</dcterms:modified>
</cp:coreProperties>
</file>